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20" windowWidth="11880" windowHeight="355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state="hidden"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state="hidden" r:id="rId18"/>
    <sheet name="Aseguramiento de la Calidad" sheetId="33" r:id="rId19"/>
    <sheet name="Cultura de Innovación Insti..." sheetId="47" r:id="rId20"/>
    <sheet name="Gestion Administrativa" sheetId="24" r:id="rId21"/>
    <sheet name="Gestión del Talento Humano" sheetId="44" r:id="rId22"/>
    <sheet name="Gestión Académica" sheetId="31" r:id="rId23"/>
    <sheet name="Internacionalización de la E.S." sheetId="46" state="hidden" r:id="rId24"/>
    <sheet name="Gobernabilidad y Procesos..." sheetId="34" state="hidden" r:id="rId25"/>
  </sheets>
  <definedNames>
    <definedName name="_xlnm._FilterDatabase" localSheetId="3"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F8" i="27"/>
  <c r="E9" i="27"/>
  <c r="E8" i="27"/>
  <c r="O9" i="44"/>
  <c r="O25" i="22"/>
  <c r="O15" i="31" l="1"/>
  <c r="O19" i="23"/>
  <c r="O17" i="30"/>
  <c r="J179" i="10"/>
  <c r="J178" i="10"/>
  <c r="J177" i="10"/>
  <c r="J176" i="10"/>
  <c r="J175" i="10"/>
  <c r="J174" i="10"/>
  <c r="J173" i="10"/>
  <c r="J172" i="10"/>
  <c r="J171" i="10"/>
  <c r="J170" i="10"/>
  <c r="J169" i="10"/>
  <c r="J168" i="10"/>
  <c r="J167" i="10"/>
  <c r="J166" i="10"/>
  <c r="J165" i="10"/>
  <c r="J164" i="10"/>
  <c r="J163" i="10"/>
  <c r="J162" i="10"/>
  <c r="J161" i="10"/>
  <c r="J148" i="10"/>
  <c r="I172" i="10"/>
  <c r="I171" i="10"/>
  <c r="F172" i="10"/>
  <c r="F171" i="10"/>
  <c r="I179" i="10"/>
  <c r="F179" i="10"/>
  <c r="I178" i="10"/>
  <c r="F178" i="10"/>
  <c r="I177" i="10"/>
  <c r="F177" i="10"/>
  <c r="I176" i="10"/>
  <c r="F176" i="10"/>
  <c r="I175" i="10"/>
  <c r="F175" i="10"/>
  <c r="I174" i="10"/>
  <c r="F174" i="10"/>
  <c r="I173" i="10"/>
  <c r="F173" i="10"/>
  <c r="I170" i="10"/>
  <c r="F170" i="10"/>
  <c r="I169" i="10"/>
  <c r="F169" i="10"/>
  <c r="I168" i="10"/>
  <c r="F168" i="10"/>
  <c r="I167" i="10"/>
  <c r="F167" i="10"/>
  <c r="I166" i="10"/>
  <c r="F166" i="10"/>
  <c r="I165" i="10"/>
  <c r="F165" i="10"/>
  <c r="I164" i="10"/>
  <c r="F164" i="10"/>
  <c r="I163" i="10"/>
  <c r="F163" i="10"/>
  <c r="I162" i="10"/>
  <c r="F162" i="10"/>
  <c r="I161" i="10"/>
  <c r="F161" i="10"/>
  <c r="J160" i="10"/>
  <c r="I160" i="10"/>
  <c r="F160" i="10"/>
  <c r="J159" i="10"/>
  <c r="I159" i="10"/>
  <c r="F159" i="10"/>
  <c r="J158" i="10"/>
  <c r="I158" i="10"/>
  <c r="F158" i="10"/>
  <c r="J157" i="10"/>
  <c r="I157" i="10"/>
  <c r="F157" i="10"/>
  <c r="J156" i="10"/>
  <c r="I156" i="10"/>
  <c r="F156" i="10"/>
  <c r="J155" i="10"/>
  <c r="I155" i="10"/>
  <c r="F155" i="10"/>
  <c r="J154" i="10"/>
  <c r="I154" i="10"/>
  <c r="F154" i="10"/>
  <c r="J153" i="10"/>
  <c r="I153" i="10"/>
  <c r="F153" i="10"/>
  <c r="J152" i="10"/>
  <c r="I152" i="10"/>
  <c r="F152" i="10"/>
  <c r="J151" i="10"/>
  <c r="I151" i="10"/>
  <c r="F151" i="10"/>
  <c r="J150" i="10"/>
  <c r="I150" i="10"/>
  <c r="F150" i="10"/>
  <c r="J149" i="10"/>
  <c r="I149" i="10"/>
  <c r="F149" i="10"/>
  <c r="I148" i="10"/>
  <c r="F148" i="10"/>
  <c r="J147" i="10"/>
  <c r="I147" i="10"/>
  <c r="F147" i="10"/>
  <c r="J146" i="10"/>
  <c r="I146" i="10"/>
  <c r="E146" i="10"/>
  <c r="F146" i="10" s="1"/>
  <c r="I145" i="10"/>
  <c r="E145" i="10"/>
  <c r="F145" i="10" s="1"/>
  <c r="C142" i="10"/>
  <c r="D138" i="10" l="1"/>
  <c r="P17" i="30" s="1"/>
  <c r="L17" i="30" s="1"/>
  <c r="J17" i="30" l="1"/>
  <c r="H17" i="30"/>
  <c r="N17" i="30"/>
  <c r="O11" i="30"/>
  <c r="O10" i="30"/>
  <c r="O9" i="30"/>
  <c r="O20" i="29" l="1"/>
  <c r="O19" i="29"/>
  <c r="O18" i="29"/>
  <c r="O8" i="29"/>
  <c r="O7" i="29"/>
  <c r="I255" i="43"/>
  <c r="I252" i="43"/>
  <c r="I251" i="43"/>
  <c r="F255" i="43"/>
  <c r="F254" i="43"/>
  <c r="F253" i="43"/>
  <c r="F252" i="43"/>
  <c r="F251" i="43"/>
  <c r="O254" i="43"/>
  <c r="P254" i="43" s="1"/>
  <c r="I254" i="43"/>
  <c r="O253" i="43"/>
  <c r="Q253" i="43" s="1"/>
  <c r="I253" i="43"/>
  <c r="O250" i="43"/>
  <c r="P250" i="43" s="1"/>
  <c r="I250" i="43"/>
  <c r="E250" i="43"/>
  <c r="F250" i="43" s="1"/>
  <c r="D243" i="43" s="1"/>
  <c r="P15" i="31" s="1"/>
  <c r="F17" i="42"/>
  <c r="F323" i="12"/>
  <c r="F322" i="12"/>
  <c r="I321" i="12"/>
  <c r="F321" i="12"/>
  <c r="I320" i="12"/>
  <c r="E320" i="12"/>
  <c r="F320" i="12" s="1"/>
  <c r="D313" i="12" s="1"/>
  <c r="P7" i="47" s="1"/>
  <c r="C317" i="12"/>
  <c r="I105" i="10"/>
  <c r="J135" i="10"/>
  <c r="I135" i="10"/>
  <c r="F135" i="10"/>
  <c r="J134" i="10"/>
  <c r="I134" i="10"/>
  <c r="F134" i="10"/>
  <c r="I133" i="10"/>
  <c r="F133" i="10"/>
  <c r="I132" i="10"/>
  <c r="F132" i="10"/>
  <c r="J131" i="10"/>
  <c r="I131" i="10"/>
  <c r="F131" i="10"/>
  <c r="J130" i="10"/>
  <c r="I130" i="10"/>
  <c r="F130" i="10"/>
  <c r="I129" i="10"/>
  <c r="F129" i="10"/>
  <c r="J128" i="10"/>
  <c r="I128" i="10"/>
  <c r="F128" i="10"/>
  <c r="J127" i="10"/>
  <c r="I127" i="10"/>
  <c r="F127" i="10"/>
  <c r="I126" i="10"/>
  <c r="F126" i="10"/>
  <c r="I125" i="10"/>
  <c r="F125" i="10"/>
  <c r="I124" i="10"/>
  <c r="F124" i="10"/>
  <c r="I123" i="10"/>
  <c r="F123" i="10"/>
  <c r="I122" i="10"/>
  <c r="F122" i="10"/>
  <c r="I121" i="10"/>
  <c r="F121" i="10"/>
  <c r="I120" i="10"/>
  <c r="F120" i="10"/>
  <c r="I119" i="10"/>
  <c r="F119" i="10"/>
  <c r="J118" i="10"/>
  <c r="I118" i="10"/>
  <c r="F118" i="10"/>
  <c r="J117" i="10"/>
  <c r="I117" i="10"/>
  <c r="F117" i="10"/>
  <c r="J116" i="10"/>
  <c r="I116" i="10"/>
  <c r="F116" i="10"/>
  <c r="J115" i="10"/>
  <c r="I115" i="10"/>
  <c r="F115" i="10"/>
  <c r="J114" i="10"/>
  <c r="I114" i="10"/>
  <c r="F114" i="10"/>
  <c r="J113" i="10"/>
  <c r="I113" i="10"/>
  <c r="F113" i="10"/>
  <c r="J112" i="10"/>
  <c r="I112" i="10"/>
  <c r="F112" i="10"/>
  <c r="J111" i="10"/>
  <c r="I111" i="10"/>
  <c r="F111" i="10"/>
  <c r="J110" i="10"/>
  <c r="I110" i="10"/>
  <c r="F110" i="10"/>
  <c r="J109" i="10"/>
  <c r="I109" i="10"/>
  <c r="F109" i="10"/>
  <c r="J108" i="10"/>
  <c r="I108" i="10"/>
  <c r="F108" i="10"/>
  <c r="J107" i="10"/>
  <c r="I107" i="10"/>
  <c r="F107" i="10"/>
  <c r="I106" i="10"/>
  <c r="F106" i="10"/>
  <c r="J105" i="10"/>
  <c r="F105" i="10"/>
  <c r="J104" i="10"/>
  <c r="I104" i="10"/>
  <c r="F104" i="10"/>
  <c r="I103" i="10"/>
  <c r="F103" i="10"/>
  <c r="D96" i="10" s="1"/>
  <c r="E103" i="10"/>
  <c r="C100" i="10"/>
  <c r="J45" i="9"/>
  <c r="I45" i="9"/>
  <c r="F45" i="9"/>
  <c r="J44" i="9"/>
  <c r="I44" i="9"/>
  <c r="F44" i="9"/>
  <c r="J43" i="9"/>
  <c r="I43" i="9"/>
  <c r="F43" i="9"/>
  <c r="I42" i="9"/>
  <c r="F42" i="9"/>
  <c r="I41" i="9"/>
  <c r="F41" i="9"/>
  <c r="J40" i="9"/>
  <c r="I40" i="9"/>
  <c r="F40" i="9"/>
  <c r="I39" i="9"/>
  <c r="F39" i="9"/>
  <c r="I38" i="9"/>
  <c r="F38" i="9"/>
  <c r="J37" i="9"/>
  <c r="I37" i="9"/>
  <c r="F37" i="9"/>
  <c r="I36" i="9"/>
  <c r="F36" i="9"/>
  <c r="C33" i="9"/>
  <c r="K187" i="8"/>
  <c r="J187" i="8"/>
  <c r="K186" i="8"/>
  <c r="J186" i="8"/>
  <c r="K185" i="8"/>
  <c r="J185" i="8"/>
  <c r="G185" i="8"/>
  <c r="F187" i="8" s="1"/>
  <c r="G187" i="8" s="1"/>
  <c r="K184" i="8"/>
  <c r="J184" i="8"/>
  <c r="G184" i="8"/>
  <c r="K183" i="8"/>
  <c r="J183" i="8"/>
  <c r="G183" i="8"/>
  <c r="K182" i="8"/>
  <c r="J182" i="8"/>
  <c r="G182" i="8"/>
  <c r="K181" i="8"/>
  <c r="J181" i="8"/>
  <c r="K180" i="8"/>
  <c r="J180" i="8"/>
  <c r="K179" i="8"/>
  <c r="J179" i="8"/>
  <c r="G179" i="8"/>
  <c r="F181" i="8" s="1"/>
  <c r="G181" i="8" s="1"/>
  <c r="K178" i="8"/>
  <c r="J178" i="8"/>
  <c r="K177" i="8"/>
  <c r="J177" i="8"/>
  <c r="K176" i="8"/>
  <c r="J176" i="8"/>
  <c r="F176" i="8"/>
  <c r="G176" i="8" s="1"/>
  <c r="F178" i="8" s="1"/>
  <c r="G178" i="8" s="1"/>
  <c r="K175" i="8"/>
  <c r="J175" i="8"/>
  <c r="K174" i="8"/>
  <c r="J174" i="8"/>
  <c r="K173" i="8"/>
  <c r="J173" i="8"/>
  <c r="F173" i="8"/>
  <c r="G173" i="8" s="1"/>
  <c r="F175" i="8" s="1"/>
  <c r="G175" i="8" s="1"/>
  <c r="K172" i="8"/>
  <c r="J172" i="8"/>
  <c r="K171" i="8"/>
  <c r="J171" i="8"/>
  <c r="K170" i="8"/>
  <c r="J170" i="8"/>
  <c r="F170" i="8"/>
  <c r="G170" i="8" s="1"/>
  <c r="F172" i="8" s="1"/>
  <c r="G172" i="8" s="1"/>
  <c r="K169" i="8"/>
  <c r="J169" i="8"/>
  <c r="K168" i="8"/>
  <c r="J168" i="8"/>
  <c r="K167" i="8"/>
  <c r="J167" i="8"/>
  <c r="F167" i="8"/>
  <c r="G167" i="8" s="1"/>
  <c r="F169" i="8" s="1"/>
  <c r="G169" i="8" s="1"/>
  <c r="K166" i="8"/>
  <c r="J166" i="8"/>
  <c r="K165" i="8"/>
  <c r="J165" i="8"/>
  <c r="K164" i="8"/>
  <c r="J164" i="8"/>
  <c r="F164" i="8"/>
  <c r="G164" i="8" s="1"/>
  <c r="F166" i="8" s="1"/>
  <c r="G166" i="8" s="1"/>
  <c r="K163" i="8"/>
  <c r="J163" i="8"/>
  <c r="K162" i="8"/>
  <c r="J162" i="8"/>
  <c r="K161" i="8"/>
  <c r="J161" i="8"/>
  <c r="F161" i="8"/>
  <c r="G161" i="8" s="1"/>
  <c r="F163" i="8" s="1"/>
  <c r="G163" i="8" s="1"/>
  <c r="K160" i="8"/>
  <c r="J160" i="8"/>
  <c r="K159" i="8"/>
  <c r="J159" i="8"/>
  <c r="K158" i="8"/>
  <c r="J158" i="8"/>
  <c r="F158" i="8"/>
  <c r="G158" i="8" s="1"/>
  <c r="F160" i="8" s="1"/>
  <c r="G160" i="8" s="1"/>
  <c r="K157" i="8"/>
  <c r="J157" i="8"/>
  <c r="K156" i="8"/>
  <c r="J156" i="8"/>
  <c r="K155" i="8"/>
  <c r="J155" i="8"/>
  <c r="F155" i="8"/>
  <c r="G155" i="8" s="1"/>
  <c r="F157" i="8" s="1"/>
  <c r="G157" i="8" s="1"/>
  <c r="K154" i="8"/>
  <c r="J154" i="8"/>
  <c r="K153" i="8"/>
  <c r="J153" i="8"/>
  <c r="K152" i="8"/>
  <c r="J152" i="8"/>
  <c r="F152" i="8"/>
  <c r="G152" i="8" s="1"/>
  <c r="F154" i="8" s="1"/>
  <c r="G154" i="8" s="1"/>
  <c r="K151" i="8"/>
  <c r="J151" i="8"/>
  <c r="K150" i="8"/>
  <c r="J150" i="8"/>
  <c r="K149" i="8"/>
  <c r="J149" i="8"/>
  <c r="F149" i="8"/>
  <c r="G149" i="8" s="1"/>
  <c r="K148" i="8"/>
  <c r="J148" i="8"/>
  <c r="K147" i="8"/>
  <c r="J147" i="8"/>
  <c r="K146" i="8"/>
  <c r="J146" i="8"/>
  <c r="F146" i="8"/>
  <c r="G146" i="8" s="1"/>
  <c r="K145" i="8"/>
  <c r="J145" i="8"/>
  <c r="K144" i="8"/>
  <c r="J144" i="8"/>
  <c r="K143" i="8"/>
  <c r="J143" i="8"/>
  <c r="F143" i="8"/>
  <c r="G143" i="8" s="1"/>
  <c r="K142" i="8"/>
  <c r="J142" i="8"/>
  <c r="K141" i="8"/>
  <c r="J141" i="8"/>
  <c r="K140" i="8"/>
  <c r="J140" i="8"/>
  <c r="F140" i="8"/>
  <c r="G140" i="8" s="1"/>
  <c r="K139" i="8"/>
  <c r="J139" i="8"/>
  <c r="K138" i="8"/>
  <c r="J138" i="8"/>
  <c r="J137" i="8"/>
  <c r="F137" i="8"/>
  <c r="G137" i="8" s="1"/>
  <c r="C133" i="8"/>
  <c r="P8" i="47"/>
  <c r="C243" i="7"/>
  <c r="G246" i="7"/>
  <c r="J246" i="7"/>
  <c r="E247" i="7"/>
  <c r="G247" i="7" s="1"/>
  <c r="J247" i="7"/>
  <c r="K247" i="7"/>
  <c r="G248" i="7"/>
  <c r="J248" i="7"/>
  <c r="K248" i="7"/>
  <c r="G249" i="7"/>
  <c r="J249" i="7"/>
  <c r="K249" i="7"/>
  <c r="G250" i="7"/>
  <c r="J250" i="7"/>
  <c r="K250" i="7"/>
  <c r="G251" i="7"/>
  <c r="J251" i="7"/>
  <c r="K251" i="7"/>
  <c r="G252" i="7"/>
  <c r="J252" i="7"/>
  <c r="K252" i="7"/>
  <c r="G253" i="7"/>
  <c r="J253" i="7"/>
  <c r="K253" i="7"/>
  <c r="G254" i="7"/>
  <c r="J254" i="7"/>
  <c r="K254" i="7"/>
  <c r="F255" i="7"/>
  <c r="G255" i="7" s="1"/>
  <c r="J255" i="7"/>
  <c r="K255" i="7"/>
  <c r="P9" i="44"/>
  <c r="F186" i="8" l="1"/>
  <c r="G186" i="8" s="1"/>
  <c r="H15" i="31"/>
  <c r="J15" i="31"/>
  <c r="N15" i="31"/>
  <c r="L15" i="31"/>
  <c r="D29" i="9"/>
  <c r="H7" i="47"/>
  <c r="L7" i="47"/>
  <c r="Q250" i="43"/>
  <c r="P253" i="43"/>
  <c r="Q254" i="43"/>
  <c r="F180" i="8"/>
  <c r="G180" i="8" s="1"/>
  <c r="F144" i="8"/>
  <c r="G144" i="8" s="1"/>
  <c r="F145" i="8"/>
  <c r="G145" i="8" s="1"/>
  <c r="F151" i="8"/>
  <c r="G151" i="8" s="1"/>
  <c r="F150" i="8"/>
  <c r="G150" i="8" s="1"/>
  <c r="F142" i="8"/>
  <c r="G142" i="8" s="1"/>
  <c r="F141" i="8"/>
  <c r="G141" i="8" s="1"/>
  <c r="F148" i="8"/>
  <c r="G148" i="8" s="1"/>
  <c r="F147" i="8"/>
  <c r="G147" i="8" s="1"/>
  <c r="F138" i="8"/>
  <c r="G138" i="8" s="1"/>
  <c r="F139" i="8"/>
  <c r="G139" i="8" s="1"/>
  <c r="F153" i="8"/>
  <c r="G153" i="8" s="1"/>
  <c r="F156" i="8"/>
  <c r="G156" i="8" s="1"/>
  <c r="F159" i="8"/>
  <c r="G159" i="8" s="1"/>
  <c r="F162" i="8"/>
  <c r="G162" i="8" s="1"/>
  <c r="F165" i="8"/>
  <c r="G165" i="8" s="1"/>
  <c r="F168" i="8"/>
  <c r="G168" i="8" s="1"/>
  <c r="F171" i="8"/>
  <c r="G171" i="8" s="1"/>
  <c r="F174" i="8"/>
  <c r="G174" i="8" s="1"/>
  <c r="F177" i="8"/>
  <c r="G177" i="8" s="1"/>
  <c r="D239" i="7"/>
  <c r="D130" i="8" l="1"/>
  <c r="P11" i="24" s="1"/>
  <c r="O240" i="43"/>
  <c r="Q240" i="43" s="1"/>
  <c r="I240" i="43"/>
  <c r="F240" i="43"/>
  <c r="O239" i="43"/>
  <c r="P239" i="43" s="1"/>
  <c r="I239" i="43"/>
  <c r="F239" i="43"/>
  <c r="O238" i="43"/>
  <c r="P238" i="43" s="1"/>
  <c r="I238" i="43"/>
  <c r="F238" i="43"/>
  <c r="E238" i="43"/>
  <c r="I309" i="12"/>
  <c r="F309" i="12"/>
  <c r="F310" i="12"/>
  <c r="I308" i="12"/>
  <c r="F308" i="12"/>
  <c r="I307" i="12"/>
  <c r="E307" i="12"/>
  <c r="F307" i="12" s="1"/>
  <c r="C304" i="12"/>
  <c r="F297" i="12"/>
  <c r="F296" i="12"/>
  <c r="I295" i="12"/>
  <c r="F295" i="12"/>
  <c r="I294" i="12"/>
  <c r="E294" i="12"/>
  <c r="F294" i="12" s="1"/>
  <c r="D287" i="12" s="1"/>
  <c r="P14" i="24" s="1"/>
  <c r="C291" i="12"/>
  <c r="H11" i="24" l="1"/>
  <c r="J11" i="24"/>
  <c r="N11" i="24"/>
  <c r="L11" i="24"/>
  <c r="J14" i="24"/>
  <c r="L14" i="24"/>
  <c r="N14" i="24"/>
  <c r="H14" i="24"/>
  <c r="P240" i="43"/>
  <c r="D231" i="43"/>
  <c r="P21" i="30" s="1"/>
  <c r="Q238" i="43"/>
  <c r="Q239" i="43"/>
  <c r="D300" i="12"/>
  <c r="P17" i="24" s="1"/>
  <c r="J17" i="24" l="1"/>
  <c r="H17" i="24"/>
  <c r="N17" i="24"/>
  <c r="L17" i="24"/>
  <c r="N21" i="30"/>
  <c r="H21" i="30"/>
  <c r="L21" i="30"/>
  <c r="J21" i="30"/>
  <c r="F284" i="12"/>
  <c r="I283" i="12"/>
  <c r="F283" i="12"/>
  <c r="I282" i="12"/>
  <c r="F282" i="12"/>
  <c r="I281" i="12"/>
  <c r="E281" i="12"/>
  <c r="F281" i="12" s="1"/>
  <c r="D274" i="12" s="1"/>
  <c r="P21" i="23" s="1"/>
  <c r="C278" i="12"/>
  <c r="J93" i="10"/>
  <c r="I93" i="10"/>
  <c r="F93" i="10"/>
  <c r="J92" i="10"/>
  <c r="I92" i="10"/>
  <c r="F92" i="10"/>
  <c r="I91" i="10"/>
  <c r="F91" i="10"/>
  <c r="I90" i="10"/>
  <c r="F90" i="10"/>
  <c r="J89" i="10"/>
  <c r="I89" i="10"/>
  <c r="F89" i="10"/>
  <c r="J88" i="10"/>
  <c r="I88" i="10"/>
  <c r="F88" i="10"/>
  <c r="I87" i="10"/>
  <c r="F87" i="10"/>
  <c r="J86" i="10"/>
  <c r="I86" i="10"/>
  <c r="F86" i="10"/>
  <c r="J85" i="10"/>
  <c r="I85" i="10"/>
  <c r="F85" i="10"/>
  <c r="I84" i="10"/>
  <c r="F84" i="10"/>
  <c r="I83" i="10"/>
  <c r="F83" i="10"/>
  <c r="I82" i="10"/>
  <c r="F82" i="10"/>
  <c r="I81" i="10"/>
  <c r="F81" i="10"/>
  <c r="I80" i="10"/>
  <c r="F80" i="10"/>
  <c r="I79" i="10"/>
  <c r="F79" i="10"/>
  <c r="I78" i="10"/>
  <c r="F78" i="10"/>
  <c r="I77" i="10"/>
  <c r="F77" i="10"/>
  <c r="J76" i="10"/>
  <c r="I76" i="10"/>
  <c r="F76" i="10"/>
  <c r="J75" i="10"/>
  <c r="I75" i="10"/>
  <c r="F75" i="10"/>
  <c r="J74" i="10"/>
  <c r="I74" i="10"/>
  <c r="F74" i="10"/>
  <c r="J73" i="10"/>
  <c r="I73" i="10"/>
  <c r="F73" i="10"/>
  <c r="J72" i="10"/>
  <c r="I72" i="10"/>
  <c r="F72" i="10"/>
  <c r="J71" i="10"/>
  <c r="I71" i="10"/>
  <c r="F71" i="10"/>
  <c r="J70" i="10"/>
  <c r="I70" i="10"/>
  <c r="F70" i="10"/>
  <c r="J69" i="10"/>
  <c r="I69" i="10"/>
  <c r="F69" i="10"/>
  <c r="J68" i="10"/>
  <c r="I68" i="10"/>
  <c r="F68" i="10"/>
  <c r="J67" i="10"/>
  <c r="I67" i="10"/>
  <c r="F67" i="10"/>
  <c r="J66" i="10"/>
  <c r="I66" i="10"/>
  <c r="F66" i="10"/>
  <c r="J65" i="10"/>
  <c r="I65" i="10"/>
  <c r="F65" i="10"/>
  <c r="I64" i="10"/>
  <c r="F64" i="10"/>
  <c r="J63" i="10"/>
  <c r="I63" i="10"/>
  <c r="F63" i="10"/>
  <c r="J62" i="10"/>
  <c r="I62" i="10"/>
  <c r="E62" i="10"/>
  <c r="F62" i="10" s="1"/>
  <c r="I61" i="10"/>
  <c r="E61" i="10"/>
  <c r="F61" i="10" s="1"/>
  <c r="C58" i="10"/>
  <c r="K236" i="7"/>
  <c r="J236" i="7"/>
  <c r="F236" i="7"/>
  <c r="G236" i="7" s="1"/>
  <c r="K235" i="7"/>
  <c r="J235" i="7"/>
  <c r="G235" i="7"/>
  <c r="K234" i="7"/>
  <c r="J234" i="7"/>
  <c r="G234" i="7"/>
  <c r="K233" i="7"/>
  <c r="J233" i="7"/>
  <c r="G233" i="7"/>
  <c r="K232" i="7"/>
  <c r="J232" i="7"/>
  <c r="G232" i="7"/>
  <c r="K231" i="7"/>
  <c r="J231" i="7"/>
  <c r="G231" i="7"/>
  <c r="K230" i="7"/>
  <c r="J230" i="7"/>
  <c r="G230" i="7"/>
  <c r="K229" i="7"/>
  <c r="J229" i="7"/>
  <c r="E229" i="7"/>
  <c r="G229" i="7" s="1"/>
  <c r="K228" i="7"/>
  <c r="J228" i="7"/>
  <c r="E228" i="7"/>
  <c r="G228" i="7" s="1"/>
  <c r="J227" i="7"/>
  <c r="G227" i="7"/>
  <c r="C224" i="7"/>
  <c r="K217" i="7"/>
  <c r="J217" i="7"/>
  <c r="G217" i="7"/>
  <c r="K216" i="7"/>
  <c r="J216" i="7"/>
  <c r="G216" i="7"/>
  <c r="K215" i="7"/>
  <c r="J215" i="7"/>
  <c r="G215" i="7"/>
  <c r="K214" i="7"/>
  <c r="J214" i="7"/>
  <c r="G214" i="7"/>
  <c r="K213" i="7"/>
  <c r="J213" i="7"/>
  <c r="G213" i="7"/>
  <c r="K212" i="7"/>
  <c r="J212" i="7"/>
  <c r="G212" i="7"/>
  <c r="K211" i="7"/>
  <c r="J211" i="7"/>
  <c r="G211" i="7"/>
  <c r="K210" i="7"/>
  <c r="J210" i="7"/>
  <c r="G210" i="7"/>
  <c r="K209" i="7"/>
  <c r="J209" i="7"/>
  <c r="G209" i="7"/>
  <c r="J208" i="7"/>
  <c r="G208" i="7"/>
  <c r="C205" i="7"/>
  <c r="J197" i="7"/>
  <c r="G197" i="7"/>
  <c r="J170" i="7"/>
  <c r="K198" i="7"/>
  <c r="J198" i="7"/>
  <c r="F198" i="7"/>
  <c r="G198" i="7" s="1"/>
  <c r="K196" i="7"/>
  <c r="J196" i="7"/>
  <c r="G196" i="7"/>
  <c r="K195" i="7"/>
  <c r="J195" i="7"/>
  <c r="G195" i="7"/>
  <c r="K194" i="7"/>
  <c r="J194" i="7"/>
  <c r="G194" i="7"/>
  <c r="K193" i="7"/>
  <c r="J193" i="7"/>
  <c r="G193" i="7"/>
  <c r="K192" i="7"/>
  <c r="J192" i="7"/>
  <c r="G192" i="7"/>
  <c r="K191" i="7"/>
  <c r="J191" i="7"/>
  <c r="G191" i="7"/>
  <c r="K190" i="7"/>
  <c r="J190" i="7"/>
  <c r="E190" i="7"/>
  <c r="G190" i="7" s="1"/>
  <c r="K189" i="7"/>
  <c r="J189" i="7"/>
  <c r="E189" i="7"/>
  <c r="G189" i="7" s="1"/>
  <c r="J188" i="7"/>
  <c r="G188" i="7"/>
  <c r="C185" i="7"/>
  <c r="K178" i="7"/>
  <c r="J178" i="7"/>
  <c r="F178" i="7"/>
  <c r="G178" i="7" s="1"/>
  <c r="K177" i="7"/>
  <c r="J177" i="7"/>
  <c r="G177" i="7"/>
  <c r="K176" i="7"/>
  <c r="J176" i="7"/>
  <c r="G176" i="7"/>
  <c r="K175" i="7"/>
  <c r="J175" i="7"/>
  <c r="G175" i="7"/>
  <c r="K174" i="7"/>
  <c r="J174" i="7"/>
  <c r="G174" i="7"/>
  <c r="K173" i="7"/>
  <c r="J173" i="7"/>
  <c r="G173" i="7"/>
  <c r="K172" i="7"/>
  <c r="J172" i="7"/>
  <c r="G172" i="7"/>
  <c r="K171" i="7"/>
  <c r="J171" i="7"/>
  <c r="E171" i="7"/>
  <c r="G171" i="7" s="1"/>
  <c r="K170" i="7"/>
  <c r="E170" i="7"/>
  <c r="G170" i="7" s="1"/>
  <c r="J169" i="7"/>
  <c r="G169" i="7"/>
  <c r="C166" i="7"/>
  <c r="O15" i="24"/>
  <c r="O17" i="29"/>
  <c r="O15" i="29"/>
  <c r="O16" i="29"/>
  <c r="O23" i="29"/>
  <c r="H21" i="23" l="1"/>
  <c r="L21" i="23"/>
  <c r="J21" i="23"/>
  <c r="N21" i="23"/>
  <c r="D54" i="10"/>
  <c r="P18" i="24" s="1"/>
  <c r="D220" i="7"/>
  <c r="D201" i="7"/>
  <c r="P15" i="24" s="1"/>
  <c r="D181" i="7"/>
  <c r="D162" i="7"/>
  <c r="P15" i="29" s="1"/>
  <c r="I271" i="12"/>
  <c r="F271"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J250" i="12"/>
  <c r="I250" i="12"/>
  <c r="F250" i="12"/>
  <c r="J249" i="12"/>
  <c r="I249" i="12"/>
  <c r="F249" i="12"/>
  <c r="J248" i="12"/>
  <c r="I248" i="12"/>
  <c r="F248" i="12"/>
  <c r="J247" i="12"/>
  <c r="I247" i="12"/>
  <c r="F247" i="12"/>
  <c r="J246" i="12"/>
  <c r="I246" i="12"/>
  <c r="F246" i="12"/>
  <c r="J245" i="12"/>
  <c r="I245" i="12"/>
  <c r="F245" i="12"/>
  <c r="J244" i="12"/>
  <c r="I244" i="12"/>
  <c r="F244" i="12"/>
  <c r="J243" i="12"/>
  <c r="I243" i="12"/>
  <c r="F243" i="12"/>
  <c r="J242" i="12"/>
  <c r="I242" i="12"/>
  <c r="F242" i="12"/>
  <c r="J241" i="12"/>
  <c r="I241" i="12"/>
  <c r="F241" i="12"/>
  <c r="J240" i="12"/>
  <c r="I240" i="12"/>
  <c r="F240" i="12"/>
  <c r="J239" i="12"/>
  <c r="I239" i="12"/>
  <c r="F239" i="12"/>
  <c r="J238" i="12"/>
  <c r="I238" i="12"/>
  <c r="F238" i="12"/>
  <c r="I237" i="12"/>
  <c r="E237" i="12"/>
  <c r="F237" i="12" s="1"/>
  <c r="D230" i="12" s="1"/>
  <c r="P9" i="31" s="1"/>
  <c r="C234" i="12"/>
  <c r="H15" i="24" l="1"/>
  <c r="L15" i="24"/>
  <c r="J15" i="24"/>
  <c r="N15" i="24"/>
  <c r="N9" i="31"/>
  <c r="H9" i="31"/>
  <c r="J9" i="31"/>
  <c r="L9" i="31"/>
  <c r="H18" i="24"/>
  <c r="J18" i="24"/>
  <c r="L18" i="24"/>
  <c r="N18" i="24"/>
  <c r="H15" i="29"/>
  <c r="N15" i="29"/>
  <c r="J15" i="29"/>
  <c r="L15" i="29"/>
  <c r="K127" i="8"/>
  <c r="J127" i="8"/>
  <c r="F127" i="8"/>
  <c r="G127" i="8" s="1"/>
  <c r="K126" i="8"/>
  <c r="J126" i="8"/>
  <c r="F126" i="8"/>
  <c r="G126" i="8" s="1"/>
  <c r="K125" i="8"/>
  <c r="J125" i="8"/>
  <c r="G125" i="8"/>
  <c r="K124" i="8"/>
  <c r="J124" i="8"/>
  <c r="G124" i="8"/>
  <c r="K123" i="8"/>
  <c r="J123" i="8"/>
  <c r="G123" i="8"/>
  <c r="K122" i="8"/>
  <c r="J122" i="8"/>
  <c r="G122" i="8"/>
  <c r="K121" i="8"/>
  <c r="J121" i="8"/>
  <c r="K120" i="8"/>
  <c r="J120" i="8"/>
  <c r="K119" i="8"/>
  <c r="J119" i="8"/>
  <c r="G119" i="8"/>
  <c r="F121" i="8" s="1"/>
  <c r="G121" i="8" s="1"/>
  <c r="K118" i="8"/>
  <c r="J118" i="8"/>
  <c r="K117" i="8"/>
  <c r="J117" i="8"/>
  <c r="K116" i="8"/>
  <c r="J116" i="8"/>
  <c r="F116" i="8"/>
  <c r="G116" i="8" s="1"/>
  <c r="F118" i="8" s="1"/>
  <c r="G118" i="8" s="1"/>
  <c r="K115" i="8"/>
  <c r="J115" i="8"/>
  <c r="K114" i="8"/>
  <c r="J114" i="8"/>
  <c r="K113" i="8"/>
  <c r="J113" i="8"/>
  <c r="F113" i="8"/>
  <c r="G113" i="8" s="1"/>
  <c r="K112" i="8"/>
  <c r="J112" i="8"/>
  <c r="K111" i="8"/>
  <c r="J111" i="8"/>
  <c r="K110" i="8"/>
  <c r="J110" i="8"/>
  <c r="F110" i="8"/>
  <c r="G110" i="8" s="1"/>
  <c r="K109" i="8"/>
  <c r="J109" i="8"/>
  <c r="K108" i="8"/>
  <c r="J108" i="8"/>
  <c r="K107" i="8"/>
  <c r="J107" i="8"/>
  <c r="F107" i="8"/>
  <c r="G107" i="8" s="1"/>
  <c r="K106" i="8"/>
  <c r="J106" i="8"/>
  <c r="K105" i="8"/>
  <c r="J105" i="8"/>
  <c r="K104" i="8"/>
  <c r="J104" i="8"/>
  <c r="F104" i="8"/>
  <c r="G104" i="8" s="1"/>
  <c r="K103" i="8"/>
  <c r="J103" i="8"/>
  <c r="K102" i="8"/>
  <c r="J102" i="8"/>
  <c r="K101" i="8"/>
  <c r="J101" i="8"/>
  <c r="F101" i="8"/>
  <c r="G101" i="8" s="1"/>
  <c r="K100" i="8"/>
  <c r="J100" i="8"/>
  <c r="K99" i="8"/>
  <c r="J99" i="8"/>
  <c r="K98" i="8"/>
  <c r="J98" i="8"/>
  <c r="F98" i="8"/>
  <c r="G98" i="8" s="1"/>
  <c r="K97" i="8"/>
  <c r="J97" i="8"/>
  <c r="K96" i="8"/>
  <c r="J96" i="8"/>
  <c r="K95" i="8"/>
  <c r="J95" i="8"/>
  <c r="F95" i="8"/>
  <c r="G95" i="8" s="1"/>
  <c r="K94" i="8"/>
  <c r="J94" i="8"/>
  <c r="K93" i="8"/>
  <c r="J93" i="8"/>
  <c r="K92" i="8"/>
  <c r="J92" i="8"/>
  <c r="F92" i="8"/>
  <c r="G92" i="8" s="1"/>
  <c r="K91" i="8"/>
  <c r="J91" i="8"/>
  <c r="K90" i="8"/>
  <c r="J90" i="8"/>
  <c r="K89" i="8"/>
  <c r="J89" i="8"/>
  <c r="F89" i="8"/>
  <c r="G89" i="8" s="1"/>
  <c r="K88" i="8"/>
  <c r="J88" i="8"/>
  <c r="K87" i="8"/>
  <c r="J87" i="8"/>
  <c r="K86" i="8"/>
  <c r="J86" i="8"/>
  <c r="F86" i="8"/>
  <c r="G86" i="8" s="1"/>
  <c r="K85" i="8"/>
  <c r="J85" i="8"/>
  <c r="K84" i="8"/>
  <c r="J84" i="8"/>
  <c r="K83" i="8"/>
  <c r="J83" i="8"/>
  <c r="F83" i="8"/>
  <c r="G83" i="8" s="1"/>
  <c r="K82" i="8"/>
  <c r="J82" i="8"/>
  <c r="K81" i="8"/>
  <c r="J81" i="8"/>
  <c r="K80" i="8"/>
  <c r="J80" i="8"/>
  <c r="F80" i="8"/>
  <c r="G80" i="8" s="1"/>
  <c r="K79" i="8"/>
  <c r="J79" i="8"/>
  <c r="K78" i="8"/>
  <c r="J78" i="8"/>
  <c r="J77" i="8"/>
  <c r="F77" i="8"/>
  <c r="G77" i="8" s="1"/>
  <c r="C73" i="8"/>
  <c r="O7" i="44"/>
  <c r="O14" i="31"/>
  <c r="F120" i="8" l="1"/>
  <c r="G120" i="8" s="1"/>
  <c r="F82" i="8"/>
  <c r="G82" i="8" s="1"/>
  <c r="F81" i="8"/>
  <c r="G81" i="8" s="1"/>
  <c r="F87" i="8"/>
  <c r="G87" i="8" s="1"/>
  <c r="F88" i="8"/>
  <c r="G88" i="8" s="1"/>
  <c r="F93" i="8"/>
  <c r="G93" i="8" s="1"/>
  <c r="F94" i="8"/>
  <c r="G94" i="8" s="1"/>
  <c r="F105" i="8"/>
  <c r="G105" i="8" s="1"/>
  <c r="F106" i="8"/>
  <c r="G106" i="8" s="1"/>
  <c r="F112" i="8"/>
  <c r="G112" i="8" s="1"/>
  <c r="F111" i="8"/>
  <c r="G111" i="8" s="1"/>
  <c r="F84" i="8"/>
  <c r="G84" i="8" s="1"/>
  <c r="F85" i="8"/>
  <c r="G85" i="8" s="1"/>
  <c r="F90" i="8"/>
  <c r="G90" i="8" s="1"/>
  <c r="F91" i="8"/>
  <c r="G91" i="8" s="1"/>
  <c r="F96" i="8"/>
  <c r="G96" i="8" s="1"/>
  <c r="F97" i="8"/>
  <c r="G97" i="8" s="1"/>
  <c r="F102" i="8"/>
  <c r="G102" i="8" s="1"/>
  <c r="F103" i="8"/>
  <c r="G103" i="8" s="1"/>
  <c r="F108" i="8"/>
  <c r="G108" i="8" s="1"/>
  <c r="F109" i="8"/>
  <c r="G109" i="8" s="1"/>
  <c r="F115" i="8"/>
  <c r="G115" i="8" s="1"/>
  <c r="F114" i="8"/>
  <c r="G114" i="8" s="1"/>
  <c r="F100" i="8"/>
  <c r="G100" i="8" s="1"/>
  <c r="F99" i="8"/>
  <c r="G99" i="8" s="1"/>
  <c r="F78" i="8"/>
  <c r="G78" i="8" s="1"/>
  <c r="F117" i="8"/>
  <c r="G117" i="8" s="1"/>
  <c r="F79" i="8"/>
  <c r="G79" i="8" s="1"/>
  <c r="D70" i="8" l="1"/>
  <c r="P7" i="44" s="1"/>
  <c r="H7" i="44" s="1"/>
  <c r="E155" i="7"/>
  <c r="K159" i="7" l="1"/>
  <c r="J159" i="7"/>
  <c r="F159" i="7"/>
  <c r="G159" i="7" s="1"/>
  <c r="K158" i="7"/>
  <c r="J158" i="7"/>
  <c r="G158" i="7"/>
  <c r="K157" i="7"/>
  <c r="J157" i="7"/>
  <c r="G157" i="7"/>
  <c r="K156" i="7"/>
  <c r="J156" i="7"/>
  <c r="G156" i="7"/>
  <c r="K155" i="7"/>
  <c r="J155" i="7"/>
  <c r="G155" i="7"/>
  <c r="K154" i="7"/>
  <c r="J154" i="7"/>
  <c r="G154" i="7"/>
  <c r="K153" i="7"/>
  <c r="J153" i="7"/>
  <c r="G153" i="7"/>
  <c r="K152" i="7"/>
  <c r="J152" i="7"/>
  <c r="E152" i="7"/>
  <c r="G152" i="7" s="1"/>
  <c r="K151" i="7"/>
  <c r="J151" i="7"/>
  <c r="E151" i="7"/>
  <c r="G151" i="7" s="1"/>
  <c r="J150" i="7"/>
  <c r="G150" i="7"/>
  <c r="C147" i="7"/>
  <c r="C13" i="8"/>
  <c r="I22" i="10"/>
  <c r="F22" i="10"/>
  <c r="F21" i="10"/>
  <c r="C16" i="10"/>
  <c r="I41" i="10"/>
  <c r="I45" i="10"/>
  <c r="I42" i="10"/>
  <c r="I48" i="10"/>
  <c r="I49" i="10"/>
  <c r="I40" i="10"/>
  <c r="I39" i="10"/>
  <c r="I38" i="10"/>
  <c r="I37" i="10"/>
  <c r="I35" i="10"/>
  <c r="I36" i="10"/>
  <c r="F49" i="10"/>
  <c r="F48" i="10"/>
  <c r="F45" i="10"/>
  <c r="F42" i="10"/>
  <c r="F41" i="10"/>
  <c r="F40" i="10"/>
  <c r="F39" i="10"/>
  <c r="F38" i="10"/>
  <c r="F37" i="10"/>
  <c r="F36" i="10"/>
  <c r="F35" i="10"/>
  <c r="J29" i="10"/>
  <c r="J28" i="10"/>
  <c r="J27" i="10"/>
  <c r="J26" i="10"/>
  <c r="J25" i="10"/>
  <c r="J24" i="10"/>
  <c r="I29" i="10"/>
  <c r="I28" i="10"/>
  <c r="I27" i="10"/>
  <c r="I26" i="10"/>
  <c r="I25" i="10"/>
  <c r="I24" i="10"/>
  <c r="F29" i="10"/>
  <c r="F28" i="10"/>
  <c r="F27" i="10"/>
  <c r="F26" i="10"/>
  <c r="F25" i="10"/>
  <c r="F24" i="10"/>
  <c r="J23" i="10"/>
  <c r="I23" i="10"/>
  <c r="F23" i="10"/>
  <c r="G139" i="7"/>
  <c r="K140" i="7"/>
  <c r="J140" i="7"/>
  <c r="F140" i="7"/>
  <c r="G140" i="7" s="1"/>
  <c r="K139" i="7"/>
  <c r="J139" i="7"/>
  <c r="K138" i="7"/>
  <c r="J138" i="7"/>
  <c r="G138" i="7"/>
  <c r="K137" i="7"/>
  <c r="J137" i="7"/>
  <c r="G137" i="7"/>
  <c r="K136" i="7"/>
  <c r="J136" i="7"/>
  <c r="E136" i="7"/>
  <c r="G136" i="7" s="1"/>
  <c r="K135" i="7"/>
  <c r="J135" i="7"/>
  <c r="G135" i="7"/>
  <c r="K134" i="7"/>
  <c r="J134" i="7"/>
  <c r="G134" i="7"/>
  <c r="K133" i="7"/>
  <c r="J133" i="7"/>
  <c r="E133" i="7"/>
  <c r="G133" i="7" s="1"/>
  <c r="K132" i="7"/>
  <c r="J132" i="7"/>
  <c r="E132" i="7"/>
  <c r="G132" i="7" s="1"/>
  <c r="J131" i="7"/>
  <c r="G131" i="7"/>
  <c r="C128" i="7"/>
  <c r="D143" i="7" l="1"/>
  <c r="P9" i="29" s="1"/>
  <c r="D124" i="7"/>
  <c r="P19" i="23" s="1"/>
  <c r="H9" i="29" l="1"/>
  <c r="J9" i="29"/>
  <c r="L9" i="29"/>
  <c r="H19" i="23"/>
  <c r="J19" i="23"/>
  <c r="L19" i="23"/>
  <c r="F197" i="43"/>
  <c r="F196" i="43"/>
  <c r="F195" i="43"/>
  <c r="F152" i="43"/>
  <c r="F151" i="43"/>
  <c r="F150" i="43"/>
  <c r="F106" i="43"/>
  <c r="O228" i="43"/>
  <c r="P228" i="43" s="1"/>
  <c r="I228" i="43"/>
  <c r="F228" i="43"/>
  <c r="O227" i="43"/>
  <c r="P227" i="43" s="1"/>
  <c r="J227" i="43"/>
  <c r="I227" i="43"/>
  <c r="F227" i="43"/>
  <c r="O226" i="43"/>
  <c r="P226" i="43" s="1"/>
  <c r="J226" i="43"/>
  <c r="I226" i="43"/>
  <c r="F226" i="43"/>
  <c r="O225" i="43"/>
  <c r="P225" i="43" s="1"/>
  <c r="J225" i="43"/>
  <c r="I225" i="43"/>
  <c r="F225" i="43"/>
  <c r="O224" i="43"/>
  <c r="P224" i="43" s="1"/>
  <c r="J224" i="43"/>
  <c r="I224" i="43"/>
  <c r="F224" i="43"/>
  <c r="O223" i="43"/>
  <c r="P223" i="43" s="1"/>
  <c r="J223" i="43"/>
  <c r="I223" i="43"/>
  <c r="F223" i="43"/>
  <c r="O222" i="43"/>
  <c r="P222" i="43" s="1"/>
  <c r="J222" i="43"/>
  <c r="I222" i="43"/>
  <c r="F222" i="43"/>
  <c r="O221" i="43"/>
  <c r="P221" i="43" s="1"/>
  <c r="J221" i="43"/>
  <c r="I221" i="43"/>
  <c r="F221" i="43"/>
  <c r="O220" i="43"/>
  <c r="P220" i="43" s="1"/>
  <c r="J220" i="43"/>
  <c r="I220" i="43"/>
  <c r="F220" i="43"/>
  <c r="O219" i="43"/>
  <c r="P219" i="43" s="1"/>
  <c r="J219" i="43"/>
  <c r="I219" i="43"/>
  <c r="F219" i="43"/>
  <c r="O218" i="43"/>
  <c r="P218" i="43" s="1"/>
  <c r="J218" i="43"/>
  <c r="I218" i="43"/>
  <c r="F218" i="43"/>
  <c r="O217" i="43"/>
  <c r="P217" i="43" s="1"/>
  <c r="J217" i="43"/>
  <c r="I217" i="43"/>
  <c r="F217" i="43"/>
  <c r="O216" i="43"/>
  <c r="P216" i="43" s="1"/>
  <c r="J216" i="43"/>
  <c r="I216" i="43"/>
  <c r="F216" i="43"/>
  <c r="O215" i="43"/>
  <c r="P215" i="43" s="1"/>
  <c r="J215" i="43"/>
  <c r="I215" i="43"/>
  <c r="F215" i="43"/>
  <c r="O214" i="43"/>
  <c r="P214" i="43" s="1"/>
  <c r="J214" i="43"/>
  <c r="I214" i="43"/>
  <c r="F214" i="43"/>
  <c r="O213" i="43"/>
  <c r="P213" i="43" s="1"/>
  <c r="J213" i="43"/>
  <c r="I213" i="43"/>
  <c r="F213" i="43"/>
  <c r="O212" i="43"/>
  <c r="P212" i="43" s="1"/>
  <c r="J212" i="43"/>
  <c r="I212" i="43"/>
  <c r="F212" i="43"/>
  <c r="O211" i="43"/>
  <c r="P211" i="43" s="1"/>
  <c r="J211" i="43"/>
  <c r="I211" i="43"/>
  <c r="F211" i="43"/>
  <c r="O210" i="43"/>
  <c r="P210" i="43" s="1"/>
  <c r="J210" i="43"/>
  <c r="I210" i="43"/>
  <c r="F210" i="43"/>
  <c r="O209" i="43"/>
  <c r="P209" i="43" s="1"/>
  <c r="J209" i="43"/>
  <c r="I209" i="43"/>
  <c r="F209" i="43"/>
  <c r="O208" i="43"/>
  <c r="P208" i="43" s="1"/>
  <c r="J208" i="43"/>
  <c r="I208" i="43"/>
  <c r="F208" i="43"/>
  <c r="O207" i="43"/>
  <c r="P207" i="43" s="1"/>
  <c r="J207" i="43"/>
  <c r="I207" i="43"/>
  <c r="F207" i="43"/>
  <c r="O206" i="43"/>
  <c r="P206" i="43" s="1"/>
  <c r="J206" i="43"/>
  <c r="I206" i="43"/>
  <c r="F206" i="43"/>
  <c r="O205" i="43"/>
  <c r="P205" i="43" s="1"/>
  <c r="J205" i="43"/>
  <c r="I205" i="43"/>
  <c r="F205" i="43"/>
  <c r="O204" i="43"/>
  <c r="P204" i="43" s="1"/>
  <c r="J204" i="43"/>
  <c r="I204" i="43"/>
  <c r="F204" i="43"/>
  <c r="O203" i="43"/>
  <c r="P203" i="43" s="1"/>
  <c r="J203" i="43"/>
  <c r="I203" i="43"/>
  <c r="F203" i="43"/>
  <c r="O202" i="43"/>
  <c r="P202" i="43" s="1"/>
  <c r="J202" i="43"/>
  <c r="I202" i="43"/>
  <c r="F202" i="43"/>
  <c r="O201" i="43"/>
  <c r="P201" i="43" s="1"/>
  <c r="J201" i="43"/>
  <c r="I201" i="43"/>
  <c r="F201" i="43"/>
  <c r="O200" i="43"/>
  <c r="P200" i="43" s="1"/>
  <c r="J200" i="43"/>
  <c r="I200" i="43"/>
  <c r="F200" i="43"/>
  <c r="O199" i="43"/>
  <c r="P199" i="43" s="1"/>
  <c r="J199" i="43"/>
  <c r="I199" i="43"/>
  <c r="F199" i="43"/>
  <c r="O198" i="43"/>
  <c r="P198" i="43" s="1"/>
  <c r="J198" i="43"/>
  <c r="I198" i="43"/>
  <c r="F198" i="43"/>
  <c r="O197" i="43"/>
  <c r="P197" i="43" s="1"/>
  <c r="J197" i="43"/>
  <c r="I197" i="43"/>
  <c r="O196" i="43"/>
  <c r="Q196" i="43" s="1"/>
  <c r="J196" i="43"/>
  <c r="I196" i="43"/>
  <c r="O195" i="43"/>
  <c r="P195" i="43" s="1"/>
  <c r="J195" i="43"/>
  <c r="I195" i="43"/>
  <c r="O194" i="43"/>
  <c r="Q194" i="43" s="1"/>
  <c r="I194" i="43"/>
  <c r="E194" i="43"/>
  <c r="F194" i="43" s="1"/>
  <c r="D187" i="43" s="1"/>
  <c r="O183" i="43"/>
  <c r="P183" i="43" s="1"/>
  <c r="I183" i="43"/>
  <c r="F183" i="43"/>
  <c r="O182" i="43"/>
  <c r="P182" i="43" s="1"/>
  <c r="J182" i="43"/>
  <c r="I182" i="43"/>
  <c r="F182" i="43"/>
  <c r="O181" i="43"/>
  <c r="P181" i="43" s="1"/>
  <c r="J181" i="43"/>
  <c r="I181" i="43"/>
  <c r="F181" i="43"/>
  <c r="O180" i="43"/>
  <c r="P180" i="43" s="1"/>
  <c r="J180" i="43"/>
  <c r="I180" i="43"/>
  <c r="F180" i="43"/>
  <c r="O179" i="43"/>
  <c r="P179" i="43" s="1"/>
  <c r="J179" i="43"/>
  <c r="I179" i="43"/>
  <c r="F179" i="43"/>
  <c r="O178" i="43"/>
  <c r="P178" i="43" s="1"/>
  <c r="J178" i="43"/>
  <c r="I178" i="43"/>
  <c r="F178" i="43"/>
  <c r="O177" i="43"/>
  <c r="P177" i="43" s="1"/>
  <c r="J177" i="43"/>
  <c r="I177" i="43"/>
  <c r="F177" i="43"/>
  <c r="O176" i="43"/>
  <c r="P176" i="43" s="1"/>
  <c r="J176" i="43"/>
  <c r="I176" i="43"/>
  <c r="F176" i="43"/>
  <c r="O175" i="43"/>
  <c r="P175" i="43" s="1"/>
  <c r="J175" i="43"/>
  <c r="I175" i="43"/>
  <c r="F175" i="43"/>
  <c r="O174" i="43"/>
  <c r="P174" i="43" s="1"/>
  <c r="J174" i="43"/>
  <c r="I174" i="43"/>
  <c r="F174" i="43"/>
  <c r="O173" i="43"/>
  <c r="P173" i="43" s="1"/>
  <c r="J173" i="43"/>
  <c r="I173" i="43"/>
  <c r="F173" i="43"/>
  <c r="O172" i="43"/>
  <c r="P172" i="43" s="1"/>
  <c r="J172" i="43"/>
  <c r="I172" i="43"/>
  <c r="F172" i="43"/>
  <c r="O171" i="43"/>
  <c r="P171" i="43" s="1"/>
  <c r="J171" i="43"/>
  <c r="I171" i="43"/>
  <c r="F171" i="43"/>
  <c r="O170" i="43"/>
  <c r="P170" i="43" s="1"/>
  <c r="J170" i="43"/>
  <c r="I170" i="43"/>
  <c r="F170" i="43"/>
  <c r="O169" i="43"/>
  <c r="P169" i="43" s="1"/>
  <c r="J169" i="43"/>
  <c r="I169" i="43"/>
  <c r="F169" i="43"/>
  <c r="O168" i="43"/>
  <c r="P168" i="43" s="1"/>
  <c r="J168" i="43"/>
  <c r="I168" i="43"/>
  <c r="F168" i="43"/>
  <c r="O167" i="43"/>
  <c r="P167" i="43" s="1"/>
  <c r="J167" i="43"/>
  <c r="I167" i="43"/>
  <c r="F167" i="43"/>
  <c r="O166" i="43"/>
  <c r="P166" i="43" s="1"/>
  <c r="J166" i="43"/>
  <c r="I166" i="43"/>
  <c r="F166" i="43"/>
  <c r="O165" i="43"/>
  <c r="P165" i="43" s="1"/>
  <c r="J165" i="43"/>
  <c r="I165" i="43"/>
  <c r="F165" i="43"/>
  <c r="O164" i="43"/>
  <c r="P164" i="43" s="1"/>
  <c r="J164" i="43"/>
  <c r="I164" i="43"/>
  <c r="F164" i="43"/>
  <c r="O163" i="43"/>
  <c r="P163" i="43" s="1"/>
  <c r="J163" i="43"/>
  <c r="I163" i="43"/>
  <c r="F163" i="43"/>
  <c r="O162" i="43"/>
  <c r="P162" i="43" s="1"/>
  <c r="J162" i="43"/>
  <c r="I162" i="43"/>
  <c r="F162" i="43"/>
  <c r="O161" i="43"/>
  <c r="P161" i="43" s="1"/>
  <c r="J161" i="43"/>
  <c r="I161" i="43"/>
  <c r="F161" i="43"/>
  <c r="O160" i="43"/>
  <c r="P160" i="43" s="1"/>
  <c r="J160" i="43"/>
  <c r="I160" i="43"/>
  <c r="F160" i="43"/>
  <c r="O159" i="43"/>
  <c r="P159" i="43" s="1"/>
  <c r="J159" i="43"/>
  <c r="I159" i="43"/>
  <c r="F159" i="43"/>
  <c r="O158" i="43"/>
  <c r="P158" i="43" s="1"/>
  <c r="J158" i="43"/>
  <c r="I158" i="43"/>
  <c r="F158" i="43"/>
  <c r="O157" i="43"/>
  <c r="P157" i="43" s="1"/>
  <c r="J157" i="43"/>
  <c r="I157" i="43"/>
  <c r="F157" i="43"/>
  <c r="O156" i="43"/>
  <c r="P156" i="43" s="1"/>
  <c r="J156" i="43"/>
  <c r="I156" i="43"/>
  <c r="F156" i="43"/>
  <c r="O155" i="43"/>
  <c r="P155" i="43" s="1"/>
  <c r="J155" i="43"/>
  <c r="I155" i="43"/>
  <c r="F155" i="43"/>
  <c r="O154" i="43"/>
  <c r="P154" i="43" s="1"/>
  <c r="J154" i="43"/>
  <c r="I154" i="43"/>
  <c r="F154" i="43"/>
  <c r="O153" i="43"/>
  <c r="P153" i="43" s="1"/>
  <c r="J153" i="43"/>
  <c r="I153" i="43"/>
  <c r="F153" i="43"/>
  <c r="O152" i="43"/>
  <c r="P152" i="43" s="1"/>
  <c r="J152" i="43"/>
  <c r="I152" i="43"/>
  <c r="O151" i="43"/>
  <c r="Q151" i="43" s="1"/>
  <c r="J151" i="43"/>
  <c r="I151" i="43"/>
  <c r="O150" i="43"/>
  <c r="P150" i="43" s="1"/>
  <c r="J150" i="43"/>
  <c r="I150" i="43"/>
  <c r="O149" i="43"/>
  <c r="Q149" i="43" s="1"/>
  <c r="I149" i="43"/>
  <c r="E149" i="43"/>
  <c r="F149" i="43" s="1"/>
  <c r="D142" i="43" s="1"/>
  <c r="O139" i="43"/>
  <c r="P139" i="43" s="1"/>
  <c r="I139" i="43"/>
  <c r="F139" i="43"/>
  <c r="O138" i="43"/>
  <c r="P138" i="43" s="1"/>
  <c r="J138" i="43"/>
  <c r="I138" i="43"/>
  <c r="F138" i="43"/>
  <c r="O137" i="43"/>
  <c r="P137" i="43" s="1"/>
  <c r="J137" i="43"/>
  <c r="I137" i="43"/>
  <c r="F137" i="43"/>
  <c r="O136" i="43"/>
  <c r="P136" i="43" s="1"/>
  <c r="J136" i="43"/>
  <c r="I136" i="43"/>
  <c r="F136" i="43"/>
  <c r="O135" i="43"/>
  <c r="P135" i="43" s="1"/>
  <c r="J135" i="43"/>
  <c r="I135" i="43"/>
  <c r="F135" i="43"/>
  <c r="O134" i="43"/>
  <c r="P134" i="43" s="1"/>
  <c r="J134" i="43"/>
  <c r="I134" i="43"/>
  <c r="F134" i="43"/>
  <c r="O133" i="43"/>
  <c r="P133" i="43" s="1"/>
  <c r="J133" i="43"/>
  <c r="I133" i="43"/>
  <c r="F133" i="43"/>
  <c r="O132" i="43"/>
  <c r="P132" i="43" s="1"/>
  <c r="J132" i="43"/>
  <c r="I132" i="43"/>
  <c r="F132" i="43"/>
  <c r="O131" i="43"/>
  <c r="P131" i="43" s="1"/>
  <c r="J131" i="43"/>
  <c r="I131" i="43"/>
  <c r="F131" i="43"/>
  <c r="O130" i="43"/>
  <c r="P130" i="43" s="1"/>
  <c r="J130" i="43"/>
  <c r="I130" i="43"/>
  <c r="F130" i="43"/>
  <c r="O129" i="43"/>
  <c r="P129" i="43" s="1"/>
  <c r="J129" i="43"/>
  <c r="I129" i="43"/>
  <c r="F129" i="43"/>
  <c r="O128" i="43"/>
  <c r="P128" i="43" s="1"/>
  <c r="J128" i="43"/>
  <c r="I128" i="43"/>
  <c r="F128" i="43"/>
  <c r="O127" i="43"/>
  <c r="P127" i="43" s="1"/>
  <c r="J127" i="43"/>
  <c r="I127" i="43"/>
  <c r="F127" i="43"/>
  <c r="O126" i="43"/>
  <c r="P126" i="43" s="1"/>
  <c r="J126" i="43"/>
  <c r="I126" i="43"/>
  <c r="F126" i="43"/>
  <c r="O125" i="43"/>
  <c r="P125" i="43" s="1"/>
  <c r="J125" i="43"/>
  <c r="I125" i="43"/>
  <c r="F125" i="43"/>
  <c r="O124" i="43"/>
  <c r="P124" i="43" s="1"/>
  <c r="J124" i="43"/>
  <c r="I124" i="43"/>
  <c r="F124" i="43"/>
  <c r="O123" i="43"/>
  <c r="P123" i="43" s="1"/>
  <c r="J123" i="43"/>
  <c r="I123" i="43"/>
  <c r="F123" i="43"/>
  <c r="O122" i="43"/>
  <c r="P122" i="43" s="1"/>
  <c r="J122" i="43"/>
  <c r="I122" i="43"/>
  <c r="F122" i="43"/>
  <c r="O121" i="43"/>
  <c r="P121" i="43" s="1"/>
  <c r="J121" i="43"/>
  <c r="I121" i="43"/>
  <c r="F121" i="43"/>
  <c r="O120" i="43"/>
  <c r="P120" i="43" s="1"/>
  <c r="J120" i="43"/>
  <c r="I120" i="43"/>
  <c r="F120" i="43"/>
  <c r="O119" i="43"/>
  <c r="P119" i="43" s="1"/>
  <c r="J119" i="43"/>
  <c r="I119" i="43"/>
  <c r="F119" i="43"/>
  <c r="O118" i="43"/>
  <c r="P118" i="43" s="1"/>
  <c r="J118" i="43"/>
  <c r="I118" i="43"/>
  <c r="F118" i="43"/>
  <c r="O117" i="43"/>
  <c r="P117" i="43" s="1"/>
  <c r="J117" i="43"/>
  <c r="I117" i="43"/>
  <c r="F117" i="43"/>
  <c r="O116" i="43"/>
  <c r="P116" i="43" s="1"/>
  <c r="J116" i="43"/>
  <c r="I116" i="43"/>
  <c r="F116" i="43"/>
  <c r="O115" i="43"/>
  <c r="P115" i="43" s="1"/>
  <c r="J115" i="43"/>
  <c r="I115" i="43"/>
  <c r="F115" i="43"/>
  <c r="O114" i="43"/>
  <c r="P114" i="43" s="1"/>
  <c r="J114" i="43"/>
  <c r="I114" i="43"/>
  <c r="F114" i="43"/>
  <c r="O113" i="43"/>
  <c r="P113" i="43" s="1"/>
  <c r="J113" i="43"/>
  <c r="I113" i="43"/>
  <c r="F113" i="43"/>
  <c r="O112" i="43"/>
  <c r="P112" i="43" s="1"/>
  <c r="J112" i="43"/>
  <c r="I112" i="43"/>
  <c r="F112" i="43"/>
  <c r="O111" i="43"/>
  <c r="P111" i="43" s="1"/>
  <c r="J111" i="43"/>
  <c r="I111" i="43"/>
  <c r="F111" i="43"/>
  <c r="O110" i="43"/>
  <c r="P110" i="43" s="1"/>
  <c r="J110" i="43"/>
  <c r="I110" i="43"/>
  <c r="F110" i="43"/>
  <c r="O109" i="43"/>
  <c r="P109" i="43" s="1"/>
  <c r="J109" i="43"/>
  <c r="I109" i="43"/>
  <c r="F109" i="43"/>
  <c r="O108" i="43"/>
  <c r="P108" i="43" s="1"/>
  <c r="J108" i="43"/>
  <c r="I108" i="43"/>
  <c r="O107" i="43"/>
  <c r="Q107" i="43" s="1"/>
  <c r="J107" i="43"/>
  <c r="I107" i="43"/>
  <c r="O106" i="43"/>
  <c r="P106" i="43" s="1"/>
  <c r="J106" i="43"/>
  <c r="I106" i="43"/>
  <c r="O105" i="43"/>
  <c r="Q105" i="43" s="1"/>
  <c r="I105" i="43"/>
  <c r="E105" i="43"/>
  <c r="F105" i="43" s="1"/>
  <c r="D98" i="43" s="1"/>
  <c r="E61" i="43"/>
  <c r="F61" i="43" s="1"/>
  <c r="D54" i="43" s="1"/>
  <c r="P23" i="23" s="1"/>
  <c r="I61" i="43"/>
  <c r="O61" i="43"/>
  <c r="P61" i="43" s="1"/>
  <c r="Q61" i="43"/>
  <c r="I62" i="43"/>
  <c r="J62" i="43"/>
  <c r="O62" i="43"/>
  <c r="P62" i="43"/>
  <c r="Q62" i="43"/>
  <c r="I63" i="43"/>
  <c r="J63" i="43"/>
  <c r="O63" i="43"/>
  <c r="P63" i="43" s="1"/>
  <c r="I64" i="43"/>
  <c r="J64" i="43"/>
  <c r="O64" i="43"/>
  <c r="P64" i="43" s="1"/>
  <c r="F65" i="43"/>
  <c r="I65" i="43"/>
  <c r="J65" i="43"/>
  <c r="O65" i="43"/>
  <c r="P65" i="43" s="1"/>
  <c r="F66" i="43"/>
  <c r="I66" i="43"/>
  <c r="J66" i="43"/>
  <c r="O66" i="43"/>
  <c r="P66" i="43" s="1"/>
  <c r="F67" i="43"/>
  <c r="I67" i="43"/>
  <c r="J67" i="43"/>
  <c r="O67" i="43"/>
  <c r="P67" i="43" s="1"/>
  <c r="F68" i="43"/>
  <c r="I68" i="43"/>
  <c r="J68" i="43"/>
  <c r="O68" i="43"/>
  <c r="P68" i="43" s="1"/>
  <c r="F69" i="43"/>
  <c r="I69" i="43"/>
  <c r="J69" i="43"/>
  <c r="O69" i="43"/>
  <c r="P69" i="43" s="1"/>
  <c r="F70" i="43"/>
  <c r="I70" i="43"/>
  <c r="J70" i="43"/>
  <c r="O70" i="43"/>
  <c r="P70" i="43" s="1"/>
  <c r="F71" i="43"/>
  <c r="I71" i="43"/>
  <c r="J71" i="43"/>
  <c r="O71" i="43"/>
  <c r="P71" i="43" s="1"/>
  <c r="F72" i="43"/>
  <c r="I72" i="43"/>
  <c r="J72" i="43"/>
  <c r="O72" i="43"/>
  <c r="P72" i="43" s="1"/>
  <c r="F73" i="43"/>
  <c r="I73" i="43"/>
  <c r="J73" i="43"/>
  <c r="O73" i="43"/>
  <c r="P73" i="43" s="1"/>
  <c r="Q73" i="43"/>
  <c r="F74" i="43"/>
  <c r="I74" i="43"/>
  <c r="J74" i="43"/>
  <c r="O74" i="43"/>
  <c r="P74" i="43" s="1"/>
  <c r="F75" i="43"/>
  <c r="I75" i="43"/>
  <c r="J75" i="43"/>
  <c r="O75" i="43"/>
  <c r="P75" i="43" s="1"/>
  <c r="F76" i="43"/>
  <c r="I76" i="43"/>
  <c r="J76" i="43"/>
  <c r="O76" i="43"/>
  <c r="P76" i="43" s="1"/>
  <c r="F77" i="43"/>
  <c r="I77" i="43"/>
  <c r="J77" i="43"/>
  <c r="O77" i="43"/>
  <c r="P77" i="43" s="1"/>
  <c r="F78" i="43"/>
  <c r="I78" i="43"/>
  <c r="J78" i="43"/>
  <c r="O78" i="43"/>
  <c r="P78" i="43" s="1"/>
  <c r="F79" i="43"/>
  <c r="I79" i="43"/>
  <c r="J79" i="43"/>
  <c r="O79" i="43"/>
  <c r="P79" i="43" s="1"/>
  <c r="F80" i="43"/>
  <c r="I80" i="43"/>
  <c r="J80" i="43"/>
  <c r="O80" i="43"/>
  <c r="P80" i="43" s="1"/>
  <c r="F81" i="43"/>
  <c r="I81" i="43"/>
  <c r="J81" i="43"/>
  <c r="O81" i="43"/>
  <c r="P81" i="43" s="1"/>
  <c r="Q81" i="43"/>
  <c r="F82" i="43"/>
  <c r="I82" i="43"/>
  <c r="J82" i="43"/>
  <c r="O82" i="43"/>
  <c r="P82" i="43" s="1"/>
  <c r="F83" i="43"/>
  <c r="I83" i="43"/>
  <c r="J83" i="43"/>
  <c r="O83" i="43"/>
  <c r="P83" i="43" s="1"/>
  <c r="F84" i="43"/>
  <c r="I84" i="43"/>
  <c r="J84" i="43"/>
  <c r="O84" i="43"/>
  <c r="P84" i="43" s="1"/>
  <c r="F85" i="43"/>
  <c r="I85" i="43"/>
  <c r="J85" i="43"/>
  <c r="O85" i="43"/>
  <c r="P85" i="43" s="1"/>
  <c r="F86" i="43"/>
  <c r="I86" i="43"/>
  <c r="J86" i="43"/>
  <c r="O86" i="43"/>
  <c r="P86" i="43" s="1"/>
  <c r="F87" i="43"/>
  <c r="I87" i="43"/>
  <c r="J87" i="43"/>
  <c r="O87" i="43"/>
  <c r="P87" i="43" s="1"/>
  <c r="F88" i="43"/>
  <c r="I88" i="43"/>
  <c r="J88" i="43"/>
  <c r="O88" i="43"/>
  <c r="P88" i="43" s="1"/>
  <c r="F89" i="43"/>
  <c r="I89" i="43"/>
  <c r="J89" i="43"/>
  <c r="O89" i="43"/>
  <c r="P89" i="43" s="1"/>
  <c r="F90" i="43"/>
  <c r="I90" i="43"/>
  <c r="J90" i="43"/>
  <c r="O90" i="43"/>
  <c r="P90" i="43" s="1"/>
  <c r="F91" i="43"/>
  <c r="I91" i="43"/>
  <c r="J91" i="43"/>
  <c r="O91" i="43"/>
  <c r="P91" i="43" s="1"/>
  <c r="F92" i="43"/>
  <c r="I92" i="43"/>
  <c r="J92" i="43"/>
  <c r="O92" i="43"/>
  <c r="P92" i="43" s="1"/>
  <c r="F93" i="43"/>
  <c r="I93" i="43"/>
  <c r="J93" i="43"/>
  <c r="O93" i="43"/>
  <c r="P93" i="43" s="1"/>
  <c r="F94" i="43"/>
  <c r="I94" i="43"/>
  <c r="J94" i="43"/>
  <c r="O94" i="43"/>
  <c r="P94" i="43" s="1"/>
  <c r="F95" i="43"/>
  <c r="I95" i="43"/>
  <c r="O95" i="43"/>
  <c r="P95" i="43" s="1"/>
  <c r="F153" i="12"/>
  <c r="F152" i="12"/>
  <c r="F151" i="12"/>
  <c r="F150"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I193" i="12"/>
  <c r="E193" i="12"/>
  <c r="F193" i="12" s="1"/>
  <c r="D186" i="12" s="1"/>
  <c r="C190"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J152" i="12"/>
  <c r="I152" i="12"/>
  <c r="J151" i="12"/>
  <c r="I151" i="12"/>
  <c r="J150" i="12"/>
  <c r="I150" i="12"/>
  <c r="I149" i="12"/>
  <c r="E149" i="12"/>
  <c r="F149" i="12" s="1"/>
  <c r="D142" i="12" s="1"/>
  <c r="C146"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F109" i="12"/>
  <c r="J108" i="12"/>
  <c r="I108" i="12"/>
  <c r="F108" i="12"/>
  <c r="J107" i="12"/>
  <c r="I107" i="12"/>
  <c r="F107" i="12"/>
  <c r="J106" i="12"/>
  <c r="I106" i="12"/>
  <c r="F106" i="12"/>
  <c r="I105" i="12"/>
  <c r="F105" i="12"/>
  <c r="E105" i="12"/>
  <c r="C102"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J66" i="12"/>
  <c r="I66" i="12"/>
  <c r="F66" i="12"/>
  <c r="J65" i="12"/>
  <c r="I65" i="12"/>
  <c r="F65" i="12"/>
  <c r="J64" i="12"/>
  <c r="I64" i="12"/>
  <c r="F64" i="12"/>
  <c r="J63" i="12"/>
  <c r="I63" i="12"/>
  <c r="F63" i="12"/>
  <c r="J62" i="12"/>
  <c r="I62" i="12"/>
  <c r="F62" i="12"/>
  <c r="I61" i="12"/>
  <c r="E61" i="12"/>
  <c r="F61" i="12" s="1"/>
  <c r="C58" i="12"/>
  <c r="F45" i="7"/>
  <c r="G45" i="7" s="1"/>
  <c r="K121" i="7"/>
  <c r="J121" i="7"/>
  <c r="F121" i="7"/>
  <c r="G121" i="7" s="1"/>
  <c r="K120" i="7"/>
  <c r="J120" i="7"/>
  <c r="G120" i="7"/>
  <c r="K119" i="7"/>
  <c r="J119" i="7"/>
  <c r="E119" i="7"/>
  <c r="G119" i="7" s="1"/>
  <c r="K118" i="7"/>
  <c r="J118" i="7"/>
  <c r="E118" i="7"/>
  <c r="G118" i="7" s="1"/>
  <c r="K117" i="7"/>
  <c r="J117" i="7"/>
  <c r="E117" i="7"/>
  <c r="G117" i="7" s="1"/>
  <c r="K116" i="7"/>
  <c r="J116" i="7"/>
  <c r="G116" i="7"/>
  <c r="K115" i="7"/>
  <c r="J115" i="7"/>
  <c r="G115" i="7"/>
  <c r="K114" i="7"/>
  <c r="J114" i="7"/>
  <c r="E114" i="7"/>
  <c r="G114" i="7" s="1"/>
  <c r="K113" i="7"/>
  <c r="J113" i="7"/>
  <c r="E113" i="7"/>
  <c r="G113" i="7" s="1"/>
  <c r="J112" i="7"/>
  <c r="G112" i="7"/>
  <c r="C109" i="7"/>
  <c r="K102" i="7"/>
  <c r="J102" i="7"/>
  <c r="F102" i="7"/>
  <c r="G102" i="7" s="1"/>
  <c r="K101" i="7"/>
  <c r="J101" i="7"/>
  <c r="G101" i="7"/>
  <c r="K100" i="7"/>
  <c r="J100" i="7"/>
  <c r="E100" i="7"/>
  <c r="G100" i="7" s="1"/>
  <c r="K99" i="7"/>
  <c r="J99" i="7"/>
  <c r="E99" i="7"/>
  <c r="G99" i="7" s="1"/>
  <c r="K98" i="7"/>
  <c r="J98" i="7"/>
  <c r="E98" i="7"/>
  <c r="G98" i="7" s="1"/>
  <c r="K97" i="7"/>
  <c r="J97" i="7"/>
  <c r="G97" i="7"/>
  <c r="K96" i="7"/>
  <c r="J96" i="7"/>
  <c r="G96" i="7"/>
  <c r="K95" i="7"/>
  <c r="J95" i="7"/>
  <c r="E95" i="7"/>
  <c r="G95" i="7" s="1"/>
  <c r="K94" i="7"/>
  <c r="J94" i="7"/>
  <c r="E94" i="7"/>
  <c r="G94" i="7" s="1"/>
  <c r="J93" i="7"/>
  <c r="G93" i="7"/>
  <c r="C90" i="7"/>
  <c r="K83" i="7"/>
  <c r="J83" i="7"/>
  <c r="F83" i="7"/>
  <c r="G83" i="7" s="1"/>
  <c r="K82" i="7"/>
  <c r="J82" i="7"/>
  <c r="G82" i="7"/>
  <c r="K81" i="7"/>
  <c r="J81" i="7"/>
  <c r="E81" i="7"/>
  <c r="G81" i="7" s="1"/>
  <c r="K80" i="7"/>
  <c r="J80" i="7"/>
  <c r="E80" i="7"/>
  <c r="G80" i="7" s="1"/>
  <c r="K79" i="7"/>
  <c r="J79" i="7"/>
  <c r="E79" i="7"/>
  <c r="G79" i="7" s="1"/>
  <c r="K78" i="7"/>
  <c r="J78" i="7"/>
  <c r="G78" i="7"/>
  <c r="K77" i="7"/>
  <c r="J77" i="7"/>
  <c r="G77" i="7"/>
  <c r="K76" i="7"/>
  <c r="J76" i="7"/>
  <c r="E76" i="7"/>
  <c r="G76" i="7" s="1"/>
  <c r="K75" i="7"/>
  <c r="J75" i="7"/>
  <c r="E75" i="7"/>
  <c r="G75" i="7" s="1"/>
  <c r="J74" i="7"/>
  <c r="G74" i="7"/>
  <c r="C71" i="7"/>
  <c r="C52" i="7"/>
  <c r="G55" i="7"/>
  <c r="J55" i="7"/>
  <c r="E56" i="7"/>
  <c r="G56" i="7" s="1"/>
  <c r="J56" i="7"/>
  <c r="K56" i="7"/>
  <c r="E57" i="7"/>
  <c r="G57" i="7" s="1"/>
  <c r="J57" i="7"/>
  <c r="K57" i="7"/>
  <c r="G58" i="7"/>
  <c r="J58" i="7"/>
  <c r="K58" i="7"/>
  <c r="G59" i="7"/>
  <c r="J59" i="7"/>
  <c r="K59" i="7"/>
  <c r="E60" i="7"/>
  <c r="G60" i="7" s="1"/>
  <c r="J60" i="7"/>
  <c r="K60" i="7"/>
  <c r="E61" i="7"/>
  <c r="G61" i="7" s="1"/>
  <c r="J61" i="7"/>
  <c r="K61" i="7"/>
  <c r="E62" i="7"/>
  <c r="G62" i="7" s="1"/>
  <c r="J62" i="7"/>
  <c r="K62" i="7"/>
  <c r="G63" i="7"/>
  <c r="J63" i="7"/>
  <c r="K63" i="7"/>
  <c r="F64" i="7"/>
  <c r="G64" i="7" s="1"/>
  <c r="J64" i="7"/>
  <c r="K64" i="7"/>
  <c r="K45" i="7"/>
  <c r="J45" i="7"/>
  <c r="K44" i="7"/>
  <c r="J44" i="7"/>
  <c r="G44" i="7"/>
  <c r="K43" i="7"/>
  <c r="J43" i="7"/>
  <c r="E43" i="7"/>
  <c r="G43" i="7" s="1"/>
  <c r="K42" i="7"/>
  <c r="J42" i="7"/>
  <c r="E42" i="7"/>
  <c r="G42" i="7" s="1"/>
  <c r="K41" i="7"/>
  <c r="J41" i="7"/>
  <c r="E41" i="7"/>
  <c r="G41" i="7" s="1"/>
  <c r="K40" i="7"/>
  <c r="J40" i="7"/>
  <c r="G40" i="7"/>
  <c r="K39" i="7"/>
  <c r="J39" i="7"/>
  <c r="G39" i="7"/>
  <c r="K38" i="7"/>
  <c r="J38" i="7"/>
  <c r="E38" i="7"/>
  <c r="G38" i="7" s="1"/>
  <c r="K37" i="7"/>
  <c r="J37" i="7"/>
  <c r="E37" i="7"/>
  <c r="G37" i="7" s="1"/>
  <c r="J36" i="7"/>
  <c r="G36" i="7"/>
  <c r="C33" i="7"/>
  <c r="P9" i="23"/>
  <c r="P7" i="23"/>
  <c r="P25" i="30"/>
  <c r="P24" i="30"/>
  <c r="P16" i="30"/>
  <c r="O16" i="30"/>
  <c r="P15" i="30"/>
  <c r="O15" i="30"/>
  <c r="P14" i="30"/>
  <c r="O14" i="30"/>
  <c r="O12" i="30"/>
  <c r="P8" i="29"/>
  <c r="O14" i="21"/>
  <c r="P13" i="21"/>
  <c r="O13" i="21"/>
  <c r="O12" i="21"/>
  <c r="H23" i="23" l="1"/>
  <c r="L23" i="23"/>
  <c r="N23" i="23"/>
  <c r="J23" i="23"/>
  <c r="Q65" i="43"/>
  <c r="D98" i="12"/>
  <c r="P26" i="30" s="1"/>
  <c r="Q89" i="43"/>
  <c r="Q93" i="43"/>
  <c r="Q85" i="43"/>
  <c r="Q77" i="43"/>
  <c r="Q69" i="43"/>
  <c r="P105" i="43"/>
  <c r="Q91" i="43"/>
  <c r="Q87" i="43"/>
  <c r="Q83" i="43"/>
  <c r="Q79" i="43"/>
  <c r="Q75" i="43"/>
  <c r="Q71" i="43"/>
  <c r="Q67" i="43"/>
  <c r="P149" i="43"/>
  <c r="P194" i="43"/>
  <c r="Q95" i="43"/>
  <c r="Q94" i="43"/>
  <c r="Q92" i="43"/>
  <c r="Q90" i="43"/>
  <c r="Q88" i="43"/>
  <c r="Q86" i="43"/>
  <c r="Q84" i="43"/>
  <c r="Q82" i="43"/>
  <c r="Q80" i="43"/>
  <c r="Q78" i="43"/>
  <c r="Q76" i="43"/>
  <c r="Q74" i="43"/>
  <c r="Q72" i="43"/>
  <c r="Q70" i="43"/>
  <c r="Q68" i="43"/>
  <c r="Q66" i="43"/>
  <c r="Q64" i="43"/>
  <c r="Q63" i="43"/>
  <c r="P107" i="43"/>
  <c r="P151" i="43"/>
  <c r="P196" i="43"/>
  <c r="D54" i="12"/>
  <c r="P12" i="30" s="1"/>
  <c r="Q195" i="43"/>
  <c r="Q197" i="43"/>
  <c r="Q198" i="43"/>
  <c r="Q199" i="43"/>
  <c r="Q200" i="43"/>
  <c r="Q201" i="43"/>
  <c r="Q202" i="43"/>
  <c r="Q203" i="43"/>
  <c r="Q204" i="43"/>
  <c r="Q205" i="43"/>
  <c r="Q206" i="43"/>
  <c r="Q207" i="43"/>
  <c r="Q208" i="43"/>
  <c r="Q209" i="43"/>
  <c r="Q210" i="43"/>
  <c r="Q211" i="43"/>
  <c r="Q212" i="43"/>
  <c r="Q213" i="43"/>
  <c r="Q214" i="43"/>
  <c r="Q215" i="43"/>
  <c r="Q216" i="43"/>
  <c r="Q217" i="43"/>
  <c r="Q218" i="43"/>
  <c r="Q219" i="43"/>
  <c r="Q220" i="43"/>
  <c r="Q221" i="43"/>
  <c r="Q222" i="43"/>
  <c r="Q223" i="43"/>
  <c r="Q224" i="43"/>
  <c r="Q225" i="43"/>
  <c r="Q226" i="43"/>
  <c r="Q227" i="43"/>
  <c r="Q228" i="43"/>
  <c r="Q150" i="43"/>
  <c r="Q153" i="43"/>
  <c r="Q155" i="43"/>
  <c r="Q157" i="43"/>
  <c r="Q159" i="43"/>
  <c r="Q161" i="43"/>
  <c r="Q163" i="43"/>
  <c r="Q165" i="43"/>
  <c r="Q167" i="43"/>
  <c r="Q169" i="43"/>
  <c r="Q171" i="43"/>
  <c r="Q173" i="43"/>
  <c r="Q174" i="43"/>
  <c r="Q175" i="43"/>
  <c r="Q176" i="43"/>
  <c r="Q177" i="43"/>
  <c r="Q178" i="43"/>
  <c r="Q179" i="43"/>
  <c r="Q180" i="43"/>
  <c r="Q181" i="43"/>
  <c r="Q182" i="43"/>
  <c r="Q183" i="43"/>
  <c r="Q152" i="43"/>
  <c r="Q154" i="43"/>
  <c r="Q156" i="43"/>
  <c r="Q158" i="43"/>
  <c r="Q160" i="43"/>
  <c r="Q162" i="43"/>
  <c r="Q164" i="43"/>
  <c r="Q166" i="43"/>
  <c r="Q168" i="43"/>
  <c r="Q170" i="43"/>
  <c r="Q172" i="43"/>
  <c r="Q106" i="43"/>
  <c r="Q109" i="43"/>
  <c r="Q111" i="43"/>
  <c r="Q113" i="43"/>
  <c r="Q115" i="43"/>
  <c r="Q117" i="43"/>
  <c r="Q119" i="43"/>
  <c r="Q121" i="43"/>
  <c r="Q123" i="43"/>
  <c r="Q125" i="43"/>
  <c r="Q127" i="43"/>
  <c r="Q129" i="43"/>
  <c r="Q131" i="43"/>
  <c r="Q133" i="43"/>
  <c r="Q134" i="43"/>
  <c r="Q135" i="43"/>
  <c r="Q136" i="43"/>
  <c r="Q137" i="43"/>
  <c r="Q138" i="43"/>
  <c r="Q139" i="43"/>
  <c r="Q108" i="43"/>
  <c r="Q110" i="43"/>
  <c r="Q112" i="43"/>
  <c r="Q114" i="43"/>
  <c r="Q116" i="43"/>
  <c r="Q118" i="43"/>
  <c r="Q120" i="43"/>
  <c r="Q122" i="43"/>
  <c r="Q124" i="43"/>
  <c r="Q126" i="43"/>
  <c r="Q128" i="43"/>
  <c r="Q130" i="43"/>
  <c r="Q132" i="43"/>
  <c r="D105" i="7"/>
  <c r="P11" i="23" s="1"/>
  <c r="D86" i="7"/>
  <c r="P10" i="23" s="1"/>
  <c r="D67" i="7"/>
  <c r="D48" i="7"/>
  <c r="P12" i="21" s="1"/>
  <c r="D29" i="7"/>
  <c r="P14" i="21" s="1"/>
  <c r="J14" i="21" s="1"/>
  <c r="H12" i="30" l="1"/>
  <c r="J12" i="30"/>
  <c r="N12" i="30"/>
  <c r="L12" i="30"/>
  <c r="H26" i="30"/>
  <c r="L26" i="30"/>
  <c r="J26" i="30"/>
  <c r="N26" i="30"/>
  <c r="L12" i="21"/>
  <c r="N12" i="21"/>
  <c r="H10" i="23"/>
  <c r="N10" i="23"/>
  <c r="J10" i="23"/>
  <c r="L10" i="23"/>
  <c r="H11" i="23"/>
  <c r="L11" i="23"/>
  <c r="N11" i="23"/>
  <c r="J11" i="23"/>
  <c r="O10" i="34"/>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P10" i="31"/>
  <c r="P11" i="31"/>
  <c r="P12" i="31"/>
  <c r="P16" i="31"/>
  <c r="P17" i="31"/>
  <c r="P18" i="31"/>
  <c r="P19" i="31"/>
  <c r="O20" i="31"/>
  <c r="P20" i="31"/>
  <c r="O21" i="31"/>
  <c r="P21" i="31"/>
  <c r="O10" i="44"/>
  <c r="P10" i="44"/>
  <c r="O11" i="44"/>
  <c r="P11" i="44"/>
  <c r="O12" i="44"/>
  <c r="P12" i="44"/>
  <c r="O13" i="44"/>
  <c r="P13" i="44"/>
  <c r="O14" i="44"/>
  <c r="P14" i="44"/>
  <c r="P10" i="24"/>
  <c r="P12" i="24"/>
  <c r="P13" i="24"/>
  <c r="P16" i="24"/>
  <c r="O22" i="24"/>
  <c r="P22" i="24"/>
  <c r="O23" i="24"/>
  <c r="P23" i="24"/>
  <c r="P24" i="24"/>
  <c r="O28" i="24"/>
  <c r="P28" i="24"/>
  <c r="O29" i="24"/>
  <c r="P29" i="24"/>
  <c r="O30" i="24"/>
  <c r="P30" i="24"/>
  <c r="O31" i="24"/>
  <c r="P31" i="24"/>
  <c r="O32" i="24"/>
  <c r="P32" i="24"/>
  <c r="O33" i="24"/>
  <c r="P33" i="24"/>
  <c r="O34" i="24"/>
  <c r="P34" i="24"/>
  <c r="O35" i="24"/>
  <c r="P35" i="24"/>
  <c r="P9" i="24"/>
  <c r="O9" i="47"/>
  <c r="P9" i="47"/>
  <c r="O10" i="47"/>
  <c r="P10" i="47"/>
  <c r="O11" i="47"/>
  <c r="P11" i="47"/>
  <c r="O12" i="47"/>
  <c r="P12" i="47"/>
  <c r="O13" i="47"/>
  <c r="P13" i="47"/>
  <c r="O14" i="47"/>
  <c r="P14" i="47"/>
  <c r="O15" i="47"/>
  <c r="P15" i="47"/>
  <c r="O16" i="47"/>
  <c r="P16" i="47"/>
  <c r="O17" i="47"/>
  <c r="P17" i="47"/>
  <c r="O18" i="47"/>
  <c r="P18" i="47"/>
  <c r="O9" i="33"/>
  <c r="P9" i="33"/>
  <c r="O10" i="33"/>
  <c r="P10" i="33"/>
  <c r="O11" i="33"/>
  <c r="P11" i="33"/>
  <c r="O12" i="33"/>
  <c r="P12" i="33"/>
  <c r="O13" i="33"/>
  <c r="P13" i="33"/>
  <c r="O14" i="33"/>
  <c r="P14" i="33"/>
  <c r="O15" i="33"/>
  <c r="P15" i="33"/>
  <c r="O16" i="33"/>
  <c r="P16" i="33"/>
  <c r="O17" i="33"/>
  <c r="P17" i="33"/>
  <c r="O18" i="33"/>
  <c r="P18" i="33"/>
  <c r="O19" i="33"/>
  <c r="P19"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12" i="23"/>
  <c r="P12" i="23"/>
  <c r="O13" i="23"/>
  <c r="P13" i="23"/>
  <c r="O14" i="23"/>
  <c r="P14" i="23"/>
  <c r="O15" i="23"/>
  <c r="P15" i="23"/>
  <c r="O16" i="23"/>
  <c r="P16" i="23"/>
  <c r="O17" i="23"/>
  <c r="P17" i="23"/>
  <c r="O18" i="23"/>
  <c r="P18" i="23"/>
  <c r="O24" i="23"/>
  <c r="P24" i="23"/>
  <c r="O25" i="23"/>
  <c r="P25" i="23"/>
  <c r="O35" i="30"/>
  <c r="P35" i="30"/>
  <c r="O36" i="30"/>
  <c r="P36" i="30"/>
  <c r="O37" i="30"/>
  <c r="P37" i="30"/>
  <c r="O38" i="30"/>
  <c r="P38" i="30"/>
  <c r="O39" i="30"/>
  <c r="P39" i="30"/>
  <c r="O41" i="30"/>
  <c r="P41" i="30"/>
  <c r="O42" i="30"/>
  <c r="P42" i="30"/>
  <c r="O43" i="30"/>
  <c r="P43" i="30"/>
  <c r="O44" i="30"/>
  <c r="P44" i="30"/>
  <c r="O45" i="30"/>
  <c r="P45" i="30"/>
  <c r="P34" i="30"/>
  <c r="O34" i="30"/>
  <c r="O27" i="30"/>
  <c r="P27" i="30"/>
  <c r="O28" i="30"/>
  <c r="P28" i="30"/>
  <c r="O29" i="30"/>
  <c r="P29" i="30"/>
  <c r="O30" i="30"/>
  <c r="P30" i="30"/>
  <c r="O31" i="30"/>
  <c r="P31" i="30"/>
  <c r="P32" i="30"/>
  <c r="O32" i="30"/>
  <c r="O14" i="29"/>
  <c r="P14" i="29"/>
  <c r="P16" i="29"/>
  <c r="P18" i="29"/>
  <c r="P23" i="29"/>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P9" i="22"/>
  <c r="O9" i="22"/>
  <c r="O8" i="21"/>
  <c r="P8" i="21"/>
  <c r="O9" i="21"/>
  <c r="P9" i="21"/>
  <c r="O10" i="21"/>
  <c r="P10" i="21"/>
  <c r="O11" i="21"/>
  <c r="P11"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1" i="21"/>
  <c r="P31" i="21"/>
  <c r="O32" i="21"/>
  <c r="P32"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P7" i="21"/>
  <c r="O7" i="21"/>
  <c r="O9" i="28"/>
  <c r="P9" i="28"/>
  <c r="O10" i="28"/>
  <c r="P10" i="28"/>
  <c r="O11" i="28"/>
  <c r="P11" i="28"/>
  <c r="O12" i="28"/>
  <c r="P12" i="28"/>
  <c r="O13" i="28"/>
  <c r="P13" i="28"/>
  <c r="O14" i="28"/>
  <c r="P14" i="28"/>
  <c r="O15" i="28"/>
  <c r="P15" i="28"/>
  <c r="O16" i="28"/>
  <c r="P16" i="28"/>
  <c r="O17" i="28"/>
  <c r="P17" i="28"/>
  <c r="O18" i="28"/>
  <c r="P18" i="28"/>
  <c r="O19" i="28"/>
  <c r="P19" i="28"/>
  <c r="O20" i="28"/>
  <c r="P20" i="28"/>
  <c r="O21" i="28"/>
  <c r="P21" i="28"/>
  <c r="O22" i="28"/>
  <c r="P22" i="28"/>
  <c r="O23" i="28"/>
  <c r="P23" i="28"/>
  <c r="O24" i="28"/>
  <c r="P24" i="28"/>
  <c r="O25" i="28"/>
  <c r="P25" i="28"/>
  <c r="O26" i="28"/>
  <c r="P26" i="28"/>
  <c r="P8" i="28"/>
  <c r="O8" i="28"/>
  <c r="I541" i="38"/>
  <c r="G541" i="38"/>
  <c r="C13" i="42" l="1"/>
  <c r="C14" i="40"/>
  <c r="C14" i="12"/>
  <c r="C14" i="10"/>
  <c r="C14" i="9"/>
  <c r="C14" i="7" l="1"/>
  <c r="P19" i="47"/>
  <c r="I12" i="27" s="1"/>
  <c r="O19" i="47"/>
  <c r="N19" i="47"/>
  <c r="M19" i="47"/>
  <c r="L19" i="47"/>
  <c r="K19" i="47"/>
  <c r="J19" i="47"/>
  <c r="I19" i="47"/>
  <c r="H19" i="47"/>
  <c r="G19" i="47"/>
  <c r="D341" i="38"/>
  <c r="E341" i="38"/>
  <c r="Y341" i="38"/>
  <c r="Z341" i="38"/>
  <c r="AA341" i="38"/>
  <c r="AC341" i="38"/>
  <c r="AD341" i="38"/>
  <c r="AE341" i="38"/>
  <c r="AG341" i="38"/>
  <c r="AH341" i="38"/>
  <c r="AI341" i="38"/>
  <c r="AK341" i="38"/>
  <c r="AL341" i="38"/>
  <c r="AM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E204" i="38"/>
  <c r="D205" i="38"/>
  <c r="E205" i="38"/>
  <c r="D206" i="38"/>
  <c r="E206" i="38"/>
  <c r="D193" i="38"/>
  <c r="E193" i="38"/>
  <c r="D194" i="38"/>
  <c r="E194" i="38"/>
  <c r="D195" i="38"/>
  <c r="E195"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I20" i="27" s="1"/>
  <c r="O33" i="45"/>
  <c r="P33" i="45"/>
  <c r="I10" i="27" s="1"/>
  <c r="O15" i="44"/>
  <c r="P15" i="44"/>
  <c r="I18" i="27" s="1"/>
  <c r="O26" i="23"/>
  <c r="O20" i="33"/>
  <c r="O22" i="31"/>
  <c r="O36" i="24"/>
  <c r="P36" i="24"/>
  <c r="I17" i="27" s="1"/>
  <c r="O46" i="30"/>
  <c r="O24" i="29"/>
  <c r="O50" i="22"/>
  <c r="P50" i="22"/>
  <c r="I6" i="27" s="1"/>
  <c r="O46" i="21"/>
  <c r="P46" i="21"/>
  <c r="I5" i="27" s="1"/>
  <c r="O27" i="28"/>
  <c r="AO341" i="38" l="1"/>
  <c r="H341" i="38"/>
  <c r="J51" i="40"/>
  <c r="J20" i="10"/>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N36" i="24" l="1"/>
  <c r="M36" i="24"/>
  <c r="L36" i="24"/>
  <c r="K36" i="24"/>
  <c r="J36" i="24"/>
  <c r="I36" i="24"/>
  <c r="H36" i="24"/>
  <c r="G36" i="24"/>
  <c r="N51" i="46" l="1"/>
  <c r="M51" i="46"/>
  <c r="L51" i="46"/>
  <c r="K51" i="46"/>
  <c r="J51" i="46"/>
  <c r="I51" i="46"/>
  <c r="H51" i="46"/>
  <c r="G51" i="46"/>
  <c r="E20" i="10" l="1"/>
  <c r="E19" i="10"/>
  <c r="I560" i="38"/>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C421" i="38"/>
  <c r="AA421" i="38"/>
  <c r="Y421" i="38"/>
  <c r="D421" i="38"/>
  <c r="AM420" i="38"/>
  <c r="AL420" i="38"/>
  <c r="AK420" i="38"/>
  <c r="AI420" i="38"/>
  <c r="AH420" i="38"/>
  <c r="AG420" i="38"/>
  <c r="AE420" i="38"/>
  <c r="AD420" i="38"/>
  <c r="AC420" i="38"/>
  <c r="AA420" i="38"/>
  <c r="Y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D350" i="38"/>
  <c r="AM349" i="38"/>
  <c r="AL349" i="38"/>
  <c r="AK349" i="38"/>
  <c r="AI349" i="38"/>
  <c r="AH349" i="38"/>
  <c r="AG349" i="38"/>
  <c r="AE349" i="38"/>
  <c r="AD349" i="38"/>
  <c r="AC349" i="38"/>
  <c r="Z349" i="38"/>
  <c r="Y349" i="38"/>
  <c r="E349" i="38"/>
  <c r="D349" i="38"/>
  <c r="AL348" i="38"/>
  <c r="AK348" i="38"/>
  <c r="AI348" i="38"/>
  <c r="AH348" i="38"/>
  <c r="AG348" i="38"/>
  <c r="AE348" i="38"/>
  <c r="AD348" i="38"/>
  <c r="AC348" i="38"/>
  <c r="Y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Y376" i="38"/>
  <c r="E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E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Y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AN376" i="38"/>
  <c r="AN378" i="38"/>
  <c r="AB347" i="38"/>
  <c r="AF387" i="38"/>
  <c r="AB386" i="38"/>
  <c r="F351" i="38"/>
  <c r="J351" i="38" s="1"/>
  <c r="AN352" i="38"/>
  <c r="F355" i="38"/>
  <c r="H355" i="38" s="1"/>
  <c r="F362" i="38"/>
  <c r="J362" i="38" s="1"/>
  <c r="AN367" i="38"/>
  <c r="AB368" i="38"/>
  <c r="F369" i="38"/>
  <c r="J369" i="38" s="1"/>
  <c r="AN371" i="38"/>
  <c r="F373" i="38"/>
  <c r="J373" i="38" s="1"/>
  <c r="F377" i="38"/>
  <c r="J377" i="38" s="1"/>
  <c r="F349" i="38"/>
  <c r="J349"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F317" i="38"/>
  <c r="J317" i="38" s="1"/>
  <c r="AF317" i="38"/>
  <c r="AN319" i="38"/>
  <c r="F316" i="38"/>
  <c r="J316" i="38" s="1"/>
  <c r="AF316" i="38"/>
  <c r="AN318" i="38"/>
  <c r="F320" i="38"/>
  <c r="H320" i="38" s="1"/>
  <c r="AJ321" i="38"/>
  <c r="F314" i="38"/>
  <c r="J314" i="38" s="1"/>
  <c r="AJ319" i="38"/>
  <c r="AN317" i="38"/>
  <c r="AB321" i="38"/>
  <c r="AN322" i="38"/>
  <c r="AJ323" i="38"/>
  <c r="AB314" i="38"/>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AA235" i="38"/>
  <c r="AG235" i="38"/>
  <c r="AL235" i="38"/>
  <c r="AE235" i="38"/>
  <c r="AK235" i="38"/>
  <c r="Y235" i="38"/>
  <c r="AD235" i="38"/>
  <c r="AI235" i="38"/>
  <c r="AJ237" i="38"/>
  <c r="AF237" i="38"/>
  <c r="AF240" i="38"/>
  <c r="AB237" i="38"/>
  <c r="AF238" i="38"/>
  <c r="F239" i="38"/>
  <c r="J239" i="38" s="1"/>
  <c r="AN241"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AF236" i="38"/>
  <c r="AJ238" i="38"/>
  <c r="AF239" i="38"/>
  <c r="AF241" i="38"/>
  <c r="AB241" i="38"/>
  <c r="AJ242" i="38"/>
  <c r="AN228" i="38"/>
  <c r="AF230" i="38"/>
  <c r="AJ225" i="38"/>
  <c r="AN226" i="38"/>
  <c r="AB242" i="38"/>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AF192" i="38"/>
  <c r="AB201" i="38"/>
  <c r="F202" i="38"/>
  <c r="J202" i="38" s="1"/>
  <c r="AJ203"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AB205" i="38"/>
  <c r="AN205" i="38"/>
  <c r="AN194" i="38"/>
  <c r="AB193" i="38"/>
  <c r="AB195" i="38"/>
  <c r="F194" i="38"/>
  <c r="J194" i="38" s="1"/>
  <c r="AJ193" i="38"/>
  <c r="AF193" i="38"/>
  <c r="AN195" i="38"/>
  <c r="AB170"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0" i="38"/>
  <c r="H17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D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106" i="38" l="1"/>
  <c r="I106" i="38"/>
  <c r="J477" i="38"/>
  <c r="J216" i="38"/>
  <c r="H174" i="38"/>
  <c r="H379"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J354" i="38"/>
  <c r="AO440" i="38"/>
  <c r="AO429" i="38"/>
  <c r="J402" i="38"/>
  <c r="AO401" i="38"/>
  <c r="AO443" i="38"/>
  <c r="AO438" i="38"/>
  <c r="H451" i="38"/>
  <c r="H436" i="38"/>
  <c r="J433" i="38"/>
  <c r="H415" i="38"/>
  <c r="J417" i="38"/>
  <c r="J426" i="38"/>
  <c r="H401" i="38"/>
  <c r="J372" i="38"/>
  <c r="H447" i="38"/>
  <c r="J446" i="38"/>
  <c r="H439" i="38"/>
  <c r="J438" i="38"/>
  <c r="AO444" i="38"/>
  <c r="AO456" i="38"/>
  <c r="AO400" i="38"/>
  <c r="H361" i="38"/>
  <c r="H360"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H349" i="38"/>
  <c r="AO358" i="38"/>
  <c r="H373" i="38"/>
  <c r="J392" i="38"/>
  <c r="J394" i="38"/>
  <c r="H396" i="38"/>
  <c r="AO396" i="38"/>
  <c r="AO393" i="38"/>
  <c r="AO394" i="38"/>
  <c r="J387" i="38"/>
  <c r="J385" i="38"/>
  <c r="AO392" i="38"/>
  <c r="H287" i="38"/>
  <c r="AO386" i="38"/>
  <c r="AO372" i="38"/>
  <c r="H368" i="38"/>
  <c r="H316" i="38"/>
  <c r="H378" i="38"/>
  <c r="H362" i="38"/>
  <c r="AO387" i="38"/>
  <c r="H351" i="38"/>
  <c r="AO356" i="38"/>
  <c r="AO365" i="38"/>
  <c r="H374" i="38"/>
  <c r="J371" i="38"/>
  <c r="H364" i="38"/>
  <c r="H357" i="38"/>
  <c r="H358" i="38"/>
  <c r="AO368" i="38"/>
  <c r="AO379" i="38"/>
  <c r="AO371" i="38"/>
  <c r="AO369" i="38"/>
  <c r="AO362" i="38"/>
  <c r="AO355" i="38"/>
  <c r="AO377" i="38"/>
  <c r="AO364" i="38"/>
  <c r="H279" i="38"/>
  <c r="AO367" i="38"/>
  <c r="AO353" i="38"/>
  <c r="AO360" i="38"/>
  <c r="H311" i="38"/>
  <c r="H288" i="38"/>
  <c r="H353" i="38"/>
  <c r="H352" i="38"/>
  <c r="AO347" i="38"/>
  <c r="H381" i="38"/>
  <c r="AO370" i="38"/>
  <c r="AO352"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H317"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7" i="38"/>
  <c r="H202" i="38"/>
  <c r="AO238" i="38"/>
  <c r="AO240" i="38"/>
  <c r="H242" i="38"/>
  <c r="H220" i="38"/>
  <c r="H217" i="38"/>
  <c r="AO229" i="38"/>
  <c r="AO226" i="38"/>
  <c r="AO230" i="38"/>
  <c r="AO228" i="38"/>
  <c r="AO215" i="38"/>
  <c r="AO227" i="38"/>
  <c r="H215" i="38"/>
  <c r="AO217" i="38"/>
  <c r="AO219" i="38"/>
  <c r="J219" i="38"/>
  <c r="AO218" i="38"/>
  <c r="AO220" i="38"/>
  <c r="AO210" i="38"/>
  <c r="H209" i="38"/>
  <c r="H193" i="38"/>
  <c r="J205" i="38"/>
  <c r="AO209" i="38"/>
  <c r="J208" i="38"/>
  <c r="H201" i="38"/>
  <c r="H212" i="38"/>
  <c r="AO212" i="38"/>
  <c r="H194" i="38"/>
  <c r="AO208" i="38"/>
  <c r="AO201" i="38"/>
  <c r="AO202" i="38"/>
  <c r="H203" i="38"/>
  <c r="AO203" i="38"/>
  <c r="AO192" i="38"/>
  <c r="AO205" i="38"/>
  <c r="J195" i="38"/>
  <c r="J192" i="38"/>
  <c r="AO193" i="38"/>
  <c r="AO195" i="38"/>
  <c r="J197" i="38"/>
  <c r="AO194" i="38"/>
  <c r="AO197" i="38"/>
  <c r="AO170"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J170"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AO33" i="38"/>
  <c r="J30" i="38"/>
  <c r="AO35" i="38"/>
  <c r="AO31" i="38"/>
  <c r="H33" i="38"/>
  <c r="AO30" i="38"/>
  <c r="H22" i="38"/>
  <c r="J25" i="38"/>
  <c r="H26" i="38"/>
  <c r="AD199" i="38"/>
  <c r="AD190" i="38" s="1"/>
  <c r="Y89" i="38"/>
  <c r="AI133" i="38"/>
  <c r="AL312" i="38"/>
  <c r="AC328" i="38"/>
  <c r="AK389" i="38"/>
  <c r="AE398" i="38"/>
  <c r="AE397" i="38" s="1"/>
  <c r="H18" i="38"/>
  <c r="AO25" i="38"/>
  <c r="AO26" i="38"/>
  <c r="Z199"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2" i="38"/>
  <c r="J162" i="38" s="1"/>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Y389" i="38"/>
  <c r="AJ467" i="38"/>
  <c r="AB489" i="38"/>
  <c r="AB458" i="38"/>
  <c r="AF466" i="38"/>
  <c r="AJ469" i="38"/>
  <c r="AN467" i="38"/>
  <c r="AN488" i="38"/>
  <c r="AB498" i="38"/>
  <c r="AF489" i="38"/>
  <c r="AA500" i="38"/>
  <c r="AA499" i="38" s="1"/>
  <c r="AN542" i="38"/>
  <c r="F234" i="38"/>
  <c r="J234" i="38" s="1"/>
  <c r="AB234"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E389" i="38"/>
  <c r="AI389" i="38"/>
  <c r="AE389" i="38"/>
  <c r="AN395" i="38"/>
  <c r="AN383" i="38"/>
  <c r="AC345" i="38"/>
  <c r="AK345" i="38"/>
  <c r="AB329" i="38"/>
  <c r="AF329" i="38"/>
  <c r="AJ329" i="38"/>
  <c r="AN329" i="38"/>
  <c r="AE312" i="38"/>
  <c r="AI312" i="38"/>
  <c r="AN313" i="38"/>
  <c r="AN260" i="38"/>
  <c r="F260" i="38"/>
  <c r="H260" i="38" s="1"/>
  <c r="AF260" i="38"/>
  <c r="AJ260" i="38"/>
  <c r="F244" i="38"/>
  <c r="AF244" i="38"/>
  <c r="AJ244" i="38"/>
  <c r="AN244" i="38"/>
  <c r="I222" i="38"/>
  <c r="AI223" i="38"/>
  <c r="AE223" i="38"/>
  <c r="AN224" i="38"/>
  <c r="AB200" i="38"/>
  <c r="AF200" i="38"/>
  <c r="AJ200" i="38"/>
  <c r="AN200" i="38"/>
  <c r="F206" i="38"/>
  <c r="AF191" i="38"/>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AN235" i="38"/>
  <c r="D389" i="38"/>
  <c r="AI13" i="38"/>
  <c r="F467" i="38"/>
  <c r="F489" i="38"/>
  <c r="AF383" i="38"/>
  <c r="G327" i="38"/>
  <c r="AC526" i="38"/>
  <c r="AG499" i="38"/>
  <c r="Y499" i="38"/>
  <c r="F485" i="38"/>
  <c r="AN459" i="38"/>
  <c r="AJ459" i="38"/>
  <c r="AF459" i="38"/>
  <c r="G222" i="38"/>
  <c r="D118" i="38"/>
  <c r="D96" i="38"/>
  <c r="I327" i="38"/>
  <c r="AF235" i="38"/>
  <c r="F207" i="38"/>
  <c r="AE13" i="38"/>
  <c r="AJ235" i="38"/>
  <c r="AN107" i="38"/>
  <c r="AJ107" i="38"/>
  <c r="AL13" i="38"/>
  <c r="AG13" i="38"/>
  <c r="AJ14" i="38"/>
  <c r="AK13" i="38"/>
  <c r="AN14" i="38"/>
  <c r="AC13" i="38"/>
  <c r="AF14" i="38"/>
  <c r="I12" i="38"/>
  <c r="F56" i="8"/>
  <c r="F53" i="8"/>
  <c r="G53" i="8" s="1"/>
  <c r="F50" i="8"/>
  <c r="F47" i="8"/>
  <c r="F44" i="8"/>
  <c r="F41" i="8"/>
  <c r="F38" i="8"/>
  <c r="F35" i="8"/>
  <c r="F32" i="8"/>
  <c r="F29" i="8"/>
  <c r="F26" i="8"/>
  <c r="F23" i="8"/>
  <c r="F20" i="8"/>
  <c r="F17" i="8"/>
  <c r="J55" i="8"/>
  <c r="J54" i="8"/>
  <c r="J53" i="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H162" i="38"/>
  <c r="AF527" i="38"/>
  <c r="AF118" i="38"/>
  <c r="J90" i="38"/>
  <c r="AO117" i="38"/>
  <c r="AK327" i="38"/>
  <c r="H466" i="38"/>
  <c r="J528" i="38"/>
  <c r="AL12" i="38"/>
  <c r="H163" i="38"/>
  <c r="H338" i="38"/>
  <c r="AJ267" i="38"/>
  <c r="AF199" i="38"/>
  <c r="AM222" i="38"/>
  <c r="AF164" i="38"/>
  <c r="AN164" i="38"/>
  <c r="AO224" i="38"/>
  <c r="AJ527" i="38"/>
  <c r="H165" i="38"/>
  <c r="AF312" i="38"/>
  <c r="AO338" i="38"/>
  <c r="AL222" i="38"/>
  <c r="AO206" i="38"/>
  <c r="AN96" i="38"/>
  <c r="AC327" i="38"/>
  <c r="AH12" i="38"/>
  <c r="AJ133" i="38"/>
  <c r="AH327" i="38"/>
  <c r="AN118" i="38"/>
  <c r="AF509" i="38"/>
  <c r="AO509" i="38" s="1"/>
  <c r="AO119" i="38"/>
  <c r="AN83" i="38"/>
  <c r="AN223" i="38"/>
  <c r="AF345" i="38"/>
  <c r="F389" i="38"/>
  <c r="J389" i="38" s="1"/>
  <c r="AN243" i="38"/>
  <c r="AH222" i="38"/>
  <c r="AN190" i="38"/>
  <c r="AF389" i="38"/>
  <c r="AD499" i="38"/>
  <c r="AF499" i="38" s="1"/>
  <c r="AJ243" i="38"/>
  <c r="AJ199" i="38"/>
  <c r="H44" i="38"/>
  <c r="AO488" i="38"/>
  <c r="AN267" i="38"/>
  <c r="AD222" i="38"/>
  <c r="AB389" i="38"/>
  <c r="AO132" i="38"/>
  <c r="AB89" i="38"/>
  <c r="AN527" i="38"/>
  <c r="AO346" i="38"/>
  <c r="AF83" i="38"/>
  <c r="AO390" i="38"/>
  <c r="AO150" i="38"/>
  <c r="AF133" i="38"/>
  <c r="AG222" i="38"/>
  <c r="AN199" i="38"/>
  <c r="AN312" i="38"/>
  <c r="J36" i="38"/>
  <c r="AO313" i="38"/>
  <c r="AO54" i="38"/>
  <c r="AJ500" i="38"/>
  <c r="H119" i="38"/>
  <c r="H198" i="38"/>
  <c r="J339" i="38"/>
  <c r="H399" i="38"/>
  <c r="AL526" i="38"/>
  <c r="AN526" i="38" s="1"/>
  <c r="AJ328" i="38"/>
  <c r="AN133" i="38"/>
  <c r="H346" i="38"/>
  <c r="AI327" i="38"/>
  <c r="AO344" i="38"/>
  <c r="AO339" i="38"/>
  <c r="AO213" i="38"/>
  <c r="AO163" i="38"/>
  <c r="AF89" i="38"/>
  <c r="AO268" i="38"/>
  <c r="AI222" i="38"/>
  <c r="AL397" i="38"/>
  <c r="AN149" i="38"/>
  <c r="AN398" i="38"/>
  <c r="AO489" i="38"/>
  <c r="AO88" i="38"/>
  <c r="AJ164" i="38"/>
  <c r="AO330" i="38"/>
  <c r="AF243" i="38"/>
  <c r="AO165" i="38"/>
  <c r="AJ149" i="38"/>
  <c r="F118" i="38"/>
  <c r="J118" i="38" s="1"/>
  <c r="F383" i="38"/>
  <c r="J383"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J344" i="38"/>
  <c r="H344" i="38"/>
  <c r="AJ389" i="38"/>
  <c r="AE222" i="38"/>
  <c r="H244" i="38"/>
  <c r="J244"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107" i="38"/>
  <c r="AF13" i="38"/>
  <c r="AC12" i="38"/>
  <c r="AJ13"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F328" i="38" l="1"/>
  <c r="AH566" i="38"/>
  <c r="AE566" i="38"/>
  <c r="AK566" i="38"/>
  <c r="AJ106" i="38"/>
  <c r="AF106" i="38"/>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N222" i="38"/>
  <c r="H383" i="38"/>
  <c r="AF327" i="38"/>
  <c r="AJ222" i="38"/>
  <c r="AN106" i="38"/>
  <c r="H389" i="38"/>
  <c r="AN397" i="38"/>
  <c r="H118" i="38"/>
  <c r="J541" i="38"/>
  <c r="AF12" i="38"/>
  <c r="J328" i="38"/>
  <c r="H328" i="38"/>
  <c r="J107" i="38"/>
  <c r="H107" i="38"/>
  <c r="F31" i="8"/>
  <c r="G31" i="8" s="1"/>
  <c r="F33" i="8"/>
  <c r="G33" i="8" s="1"/>
  <c r="F28" i="8"/>
  <c r="G28" i="8" s="1"/>
  <c r="F21" i="8"/>
  <c r="G21" i="8" s="1"/>
  <c r="D91" i="27" l="1"/>
  <c r="D87" i="27"/>
  <c r="C99" i="27"/>
  <c r="C95" i="27"/>
  <c r="C91" i="27"/>
  <c r="C87"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9" i="27"/>
  <c r="D38" i="27"/>
  <c r="N33" i="45"/>
  <c r="M33" i="45"/>
  <c r="L33" i="45"/>
  <c r="K33" i="45"/>
  <c r="J33" i="45"/>
  <c r="I33" i="45"/>
  <c r="H33" i="45"/>
  <c r="G33" i="45"/>
  <c r="N15" i="44"/>
  <c r="M15" i="44"/>
  <c r="L15" i="44"/>
  <c r="K15" i="44"/>
  <c r="J15" i="44"/>
  <c r="I15" i="44"/>
  <c r="H15" i="44"/>
  <c r="G15" i="44"/>
  <c r="G26" i="23"/>
  <c r="I26" i="23"/>
  <c r="K26" i="23"/>
  <c r="M26" i="23"/>
  <c r="N20" i="33"/>
  <c r="M20" i="33"/>
  <c r="L20" i="33"/>
  <c r="K20" i="33"/>
  <c r="J20" i="33"/>
  <c r="I20" i="33"/>
  <c r="G20" i="33"/>
  <c r="M46" i="30"/>
  <c r="K46" i="30"/>
  <c r="I46" i="30"/>
  <c r="G46" i="30"/>
  <c r="M24" i="29"/>
  <c r="K24" i="29"/>
  <c r="I24" i="29"/>
  <c r="G24" i="29"/>
  <c r="N50" i="22"/>
  <c r="M50" i="22"/>
  <c r="L50" i="22"/>
  <c r="K50" i="22"/>
  <c r="J50" i="22"/>
  <c r="I50" i="22"/>
  <c r="H50" i="22"/>
  <c r="G50" i="22"/>
  <c r="N46" i="21"/>
  <c r="M46" i="21"/>
  <c r="L46" i="21"/>
  <c r="K46" i="21"/>
  <c r="J46" i="21"/>
  <c r="I46" i="21"/>
  <c r="H46" i="21"/>
  <c r="G46" i="21"/>
  <c r="N27" i="28"/>
  <c r="M27" i="28"/>
  <c r="L27" i="28"/>
  <c r="K27" i="28"/>
  <c r="J27" i="28"/>
  <c r="I27" i="28"/>
  <c r="H27" i="28"/>
  <c r="G27" i="28"/>
  <c r="D76" i="27" l="1"/>
  <c r="G17" i="8"/>
  <c r="G59" i="8"/>
  <c r="G56" i="8"/>
  <c r="G65" i="8"/>
  <c r="D53" i="27" s="1"/>
  <c r="G62" i="8"/>
  <c r="Y15" i="38" l="1"/>
  <c r="D52" i="27"/>
  <c r="D51" i="27"/>
  <c r="AA64" i="38"/>
  <c r="AA47" i="38" s="1"/>
  <c r="D50" i="27"/>
  <c r="AA15" i="38"/>
  <c r="F60" i="8"/>
  <c r="F61" i="8"/>
  <c r="D14" i="38"/>
  <c r="Y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I34" i="40"/>
  <c r="F34" i="40"/>
  <c r="I33" i="40"/>
  <c r="F33" i="40"/>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Z420" i="38" l="1"/>
  <c r="AB420" i="38" s="1"/>
  <c r="AO420" i="38" s="1"/>
  <c r="E420" i="38"/>
  <c r="F420" i="38" s="1"/>
  <c r="D10" i="43"/>
  <c r="P10" i="30" s="1"/>
  <c r="Z421" i="38"/>
  <c r="AB421" i="38" s="1"/>
  <c r="AD421" i="38"/>
  <c r="E421" i="38"/>
  <c r="F421" i="38" s="1"/>
  <c r="Z322" i="38"/>
  <c r="E322" i="38"/>
  <c r="Z236" i="38"/>
  <c r="AB236" i="38" s="1"/>
  <c r="AO236" i="38" s="1"/>
  <c r="E236" i="38"/>
  <c r="J183" i="43"/>
  <c r="J228" i="43"/>
  <c r="J139" i="43"/>
  <c r="J95" i="43"/>
  <c r="J271" i="12"/>
  <c r="J183" i="12"/>
  <c r="J227" i="12"/>
  <c r="J139" i="12"/>
  <c r="J95" i="12"/>
  <c r="D404" i="38"/>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2"/>
  <c r="P18" i="43"/>
  <c r="Q17" i="43"/>
  <c r="D10" i="40"/>
  <c r="J51" i="10"/>
  <c r="J50" i="10"/>
  <c r="J47" i="10"/>
  <c r="J46" i="10"/>
  <c r="J44" i="10"/>
  <c r="J43" i="10"/>
  <c r="J34" i="10"/>
  <c r="J33" i="10"/>
  <c r="J32" i="10"/>
  <c r="J31" i="10"/>
  <c r="J30" i="10"/>
  <c r="J21" i="10"/>
  <c r="J26" i="9"/>
  <c r="J25" i="9"/>
  <c r="J24" i="9"/>
  <c r="J23" i="9"/>
  <c r="J22" i="9"/>
  <c r="J21" i="9"/>
  <c r="J20" i="9"/>
  <c r="J19" i="9"/>
  <c r="J18" i="9"/>
  <c r="D5" i="42" l="1"/>
  <c r="C10" i="27" s="1"/>
  <c r="P8" i="33"/>
  <c r="D5" i="40"/>
  <c r="C9" i="27" s="1"/>
  <c r="P40" i="30"/>
  <c r="N10" i="30"/>
  <c r="H10" i="30"/>
  <c r="J10" i="30"/>
  <c r="L10" i="30"/>
  <c r="H421" i="38"/>
  <c r="J421" i="38"/>
  <c r="H420" i="38"/>
  <c r="J420" i="38"/>
  <c r="AF421" i="38"/>
  <c r="AO421" i="38" s="1"/>
  <c r="AD398" i="38"/>
  <c r="E235" i="38"/>
  <c r="F235" i="38" s="1"/>
  <c r="F236" i="38"/>
  <c r="F322" i="38"/>
  <c r="E312" i="38"/>
  <c r="AB404" i="38"/>
  <c r="AO404" i="38" s="1"/>
  <c r="Y398" i="38"/>
  <c r="F404" i="38"/>
  <c r="D5" i="43"/>
  <c r="C11" i="27" s="1"/>
  <c r="H32" i="38"/>
  <c r="J32" i="38"/>
  <c r="K18" i="8"/>
  <c r="F26" i="7"/>
  <c r="AD397" i="38" l="1"/>
  <c r="AF398" i="38"/>
  <c r="H8" i="33"/>
  <c r="H20" i="33" s="1"/>
  <c r="P20" i="33"/>
  <c r="I11" i="27" s="1"/>
  <c r="H40" i="30"/>
  <c r="N40" i="30"/>
  <c r="J40" i="30"/>
  <c r="L40" i="30"/>
  <c r="J322" i="38"/>
  <c r="H322" i="38"/>
  <c r="J235" i="38"/>
  <c r="H235" i="38"/>
  <c r="H236" i="38"/>
  <c r="J236" i="38"/>
  <c r="H404" i="38"/>
  <c r="J404" i="38"/>
  <c r="P27" i="28"/>
  <c r="G26" i="7"/>
  <c r="AF397" i="38" l="1"/>
  <c r="AD566" i="38"/>
  <c r="I4" i="27"/>
  <c r="J25" i="7"/>
  <c r="G25" i="7"/>
  <c r="I51" i="10" l="1"/>
  <c r="I50" i="10"/>
  <c r="I47" i="10"/>
  <c r="I46" i="10"/>
  <c r="I44" i="10"/>
  <c r="I43" i="10"/>
  <c r="I34" i="10"/>
  <c r="I33" i="10"/>
  <c r="I32" i="10"/>
  <c r="I31" i="10"/>
  <c r="I30" i="10"/>
  <c r="I21" i="10"/>
  <c r="I20"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9" i="10"/>
  <c r="I17" i="9"/>
  <c r="I26" i="9"/>
  <c r="I25" i="9"/>
  <c r="I24" i="9"/>
  <c r="I23" i="9"/>
  <c r="I22" i="9"/>
  <c r="I21" i="9"/>
  <c r="I20" i="9"/>
  <c r="I19" i="9"/>
  <c r="I18" i="9"/>
  <c r="J63" i="8"/>
  <c r="C83" i="27"/>
  <c r="C76" i="27"/>
  <c r="C75" i="27"/>
  <c r="C74" i="27"/>
  <c r="C73" i="27"/>
  <c r="C72" i="27"/>
  <c r="C71" i="27"/>
  <c r="C70" i="27"/>
  <c r="C69" i="27"/>
  <c r="C68" i="27"/>
  <c r="C67" i="27"/>
  <c r="C66" i="27"/>
  <c r="J67" i="8"/>
  <c r="J66" i="8"/>
  <c r="J65" i="8"/>
  <c r="J64" i="8"/>
  <c r="J62" i="8"/>
  <c r="J61" i="8"/>
  <c r="J60" i="8"/>
  <c r="J59" i="8"/>
  <c r="J58" i="8"/>
  <c r="J57" i="8"/>
  <c r="J56" i="8"/>
  <c r="J19" i="8"/>
  <c r="J18" i="8"/>
  <c r="J17" i="8"/>
  <c r="F57" i="8"/>
  <c r="G57" i="8" s="1"/>
  <c r="AA28" i="38" s="1"/>
  <c r="C53" i="27"/>
  <c r="C52" i="27"/>
  <c r="C51" i="27"/>
  <c r="G17" i="7"/>
  <c r="E18" i="7"/>
  <c r="G18" i="7" s="1"/>
  <c r="D171" i="38" s="1"/>
  <c r="J18" i="7"/>
  <c r="E19" i="7"/>
  <c r="G19" i="7" s="1"/>
  <c r="D225" i="38" s="1"/>
  <c r="J19" i="7"/>
  <c r="G20" i="7"/>
  <c r="J20" i="7"/>
  <c r="G21" i="7"/>
  <c r="J21" i="7"/>
  <c r="E22" i="7"/>
  <c r="G22" i="7" s="1"/>
  <c r="J22" i="7"/>
  <c r="E23" i="7"/>
  <c r="G23" i="7" s="1"/>
  <c r="J23" i="7"/>
  <c r="E24" i="7"/>
  <c r="G24" i="7" s="1"/>
  <c r="J24" i="7"/>
  <c r="J26" i="7"/>
  <c r="F225" i="38" l="1"/>
  <c r="D223" i="38"/>
  <c r="F223" i="38" s="1"/>
  <c r="F171" i="38"/>
  <c r="D164" i="38"/>
  <c r="F164" i="38" s="1"/>
  <c r="D315" i="38"/>
  <c r="D248" i="38"/>
  <c r="Z248" i="38"/>
  <c r="AB248" i="38" s="1"/>
  <c r="AO248" i="38" s="1"/>
  <c r="Z171" i="38"/>
  <c r="AB171" i="38" s="1"/>
  <c r="AO171" i="38" s="1"/>
  <c r="Y158" i="38"/>
  <c r="AB158" i="38" s="1"/>
  <c r="AO158" i="38" s="1"/>
  <c r="D158" i="38"/>
  <c r="Z315" i="38"/>
  <c r="AC565" i="38"/>
  <c r="AF565" i="38" s="1"/>
  <c r="AC225" i="38"/>
  <c r="E561" i="38"/>
  <c r="Y69" i="38"/>
  <c r="Y561" i="38"/>
  <c r="D561" i="38"/>
  <c r="Z565" i="38"/>
  <c r="C100" i="27"/>
  <c r="F58" i="8"/>
  <c r="G58" i="8" s="1"/>
  <c r="C54" i="27"/>
  <c r="D10" i="7"/>
  <c r="P8" i="23" s="1"/>
  <c r="H8" i="23" l="1"/>
  <c r="H26" i="23" s="1"/>
  <c r="L8" i="23"/>
  <c r="L26" i="23" s="1"/>
  <c r="N8" i="23"/>
  <c r="N26" i="23" s="1"/>
  <c r="J8" i="23"/>
  <c r="J26" i="23" s="1"/>
  <c r="P26" i="23"/>
  <c r="I9" i="27" s="1"/>
  <c r="F315" i="38"/>
  <c r="D312" i="38"/>
  <c r="F312" i="38" s="1"/>
  <c r="J171" i="38"/>
  <c r="H171" i="38"/>
  <c r="J225" i="38"/>
  <c r="H225" i="38"/>
  <c r="D5" i="7"/>
  <c r="C4" i="27" s="1"/>
  <c r="F248" i="38"/>
  <c r="D243" i="38"/>
  <c r="F243" i="38" s="1"/>
  <c r="J164" i="38"/>
  <c r="H164" i="38"/>
  <c r="H223" i="38"/>
  <c r="J223" i="38"/>
  <c r="AC560" i="38"/>
  <c r="F158" i="38"/>
  <c r="D149" i="38"/>
  <c r="AF225" i="38"/>
  <c r="AC223" i="38"/>
  <c r="AB315" i="38"/>
  <c r="AO315" i="38" s="1"/>
  <c r="F69" i="38"/>
  <c r="AB69" i="38"/>
  <c r="AO69" i="38" s="1"/>
  <c r="F561" i="38"/>
  <c r="AB561" i="38"/>
  <c r="AO561" i="38" s="1"/>
  <c r="Y560" i="38"/>
  <c r="AB565" i="38"/>
  <c r="AO565" i="38" s="1"/>
  <c r="N28" i="34"/>
  <c r="M28" i="34"/>
  <c r="L28" i="34"/>
  <c r="K28" i="34"/>
  <c r="J28" i="34"/>
  <c r="I28" i="34"/>
  <c r="H28" i="34"/>
  <c r="G28" i="34"/>
  <c r="P28" i="34"/>
  <c r="I21" i="27" s="1"/>
  <c r="M22" i="31"/>
  <c r="K22" i="31"/>
  <c r="I22" i="31"/>
  <c r="G22" i="31"/>
  <c r="F51" i="12"/>
  <c r="Y487" i="38" s="1"/>
  <c r="F50" i="12"/>
  <c r="Z470" i="38" s="1"/>
  <c r="F49" i="12"/>
  <c r="Z464" i="38" s="1"/>
  <c r="F48" i="12"/>
  <c r="Z399" i="38" s="1"/>
  <c r="AB399" i="38" s="1"/>
  <c r="AO399" i="38" s="1"/>
  <c r="F47" i="12"/>
  <c r="AL391" i="38" s="1"/>
  <c r="F46" i="12"/>
  <c r="Z388" i="38" s="1"/>
  <c r="F45" i="12"/>
  <c r="F44" i="12"/>
  <c r="Z382" i="38" s="1"/>
  <c r="AB382" i="38" s="1"/>
  <c r="AO382" i="38" s="1"/>
  <c r="F43" i="12"/>
  <c r="Z378" i="38" s="1"/>
  <c r="AB378" i="38" s="1"/>
  <c r="AO378" i="38" s="1"/>
  <c r="F42" i="12"/>
  <c r="Z357" i="38" s="1"/>
  <c r="F41" i="12"/>
  <c r="Z336" i="38" s="1"/>
  <c r="F40" i="12"/>
  <c r="Z320" i="38" s="1"/>
  <c r="AB320" i="38" s="1"/>
  <c r="AO320" i="38" s="1"/>
  <c r="F39" i="12"/>
  <c r="Z309" i="38" s="1"/>
  <c r="AB309" i="38" s="1"/>
  <c r="AO309" i="38" s="1"/>
  <c r="F38" i="12"/>
  <c r="Z299" i="38" s="1"/>
  <c r="AB299" i="38" s="1"/>
  <c r="AO299" i="38" s="1"/>
  <c r="F37" i="12"/>
  <c r="Z292" i="38" s="1"/>
  <c r="AB292" i="38" s="1"/>
  <c r="AO292" i="38" s="1"/>
  <c r="F36" i="12"/>
  <c r="Z271" i="38" s="1"/>
  <c r="AB271" i="38" s="1"/>
  <c r="AO271" i="38" s="1"/>
  <c r="F35" i="12"/>
  <c r="Z261" i="38" s="1"/>
  <c r="F34" i="12"/>
  <c r="Z244" i="38" s="1"/>
  <c r="AB244" i="38" s="1"/>
  <c r="AO244" i="38" s="1"/>
  <c r="F33" i="12"/>
  <c r="Z239" i="38" s="1"/>
  <c r="F32" i="12"/>
  <c r="Z225" i="38" s="1"/>
  <c r="F31" i="12"/>
  <c r="F30" i="12"/>
  <c r="Z211" i="38" s="1"/>
  <c r="F29" i="12"/>
  <c r="F28" i="12"/>
  <c r="F27" i="12"/>
  <c r="F26" i="12"/>
  <c r="F25" i="12"/>
  <c r="F24" i="12"/>
  <c r="F23" i="12"/>
  <c r="Z100" i="38" s="1"/>
  <c r="F22" i="12"/>
  <c r="AI91" i="38" s="1"/>
  <c r="F21" i="12"/>
  <c r="Z85" i="38" s="1"/>
  <c r="F20" i="12"/>
  <c r="Z82" i="38" s="1"/>
  <c r="AB82" i="38" s="1"/>
  <c r="AO82" i="38" s="1"/>
  <c r="F19" i="12"/>
  <c r="F18" i="12"/>
  <c r="D196" i="38" s="1"/>
  <c r="F17" i="12"/>
  <c r="F51" i="10"/>
  <c r="F50" i="10"/>
  <c r="F47" i="10"/>
  <c r="D97" i="27" s="1"/>
  <c r="F46" i="10"/>
  <c r="AA317" i="38" s="1"/>
  <c r="F44" i="10"/>
  <c r="D95" i="27" s="1"/>
  <c r="F43" i="10"/>
  <c r="F34" i="10"/>
  <c r="F33" i="10"/>
  <c r="D92" i="27" s="1"/>
  <c r="F32" i="10"/>
  <c r="F31" i="10"/>
  <c r="D90" i="27" s="1"/>
  <c r="F30" i="10"/>
  <c r="F20" i="10"/>
  <c r="E366" i="38" s="1"/>
  <c r="F366" i="38" s="1"/>
  <c r="F19" i="10"/>
  <c r="Y366" i="38" s="1"/>
  <c r="F26" i="9"/>
  <c r="F25" i="9"/>
  <c r="F24" i="9"/>
  <c r="F23" i="9"/>
  <c r="E350" i="38" s="1"/>
  <c r="F350" i="38" s="1"/>
  <c r="F22" i="9"/>
  <c r="D71" i="27" s="1"/>
  <c r="F21" i="9"/>
  <c r="D70" i="27" s="1"/>
  <c r="F20" i="9"/>
  <c r="F19" i="9"/>
  <c r="F18" i="9"/>
  <c r="F17" i="9"/>
  <c r="F66" i="8"/>
  <c r="G66" i="8" s="1"/>
  <c r="G64" i="8"/>
  <c r="G63" i="8"/>
  <c r="G61" i="8"/>
  <c r="AG64" i="38" s="1"/>
  <c r="T10" i="4"/>
  <c r="T31" i="4" s="1"/>
  <c r="J350" i="38" l="1"/>
  <c r="H350" i="38"/>
  <c r="AM348" i="38"/>
  <c r="AN348" i="38" s="1"/>
  <c r="E348" i="38"/>
  <c r="F348" i="38" s="1"/>
  <c r="F196" i="38"/>
  <c r="D191" i="38"/>
  <c r="F191" i="38" s="1"/>
  <c r="D10" i="12"/>
  <c r="P9" i="30" s="1"/>
  <c r="D204" i="38"/>
  <c r="Y204" i="38"/>
  <c r="Z50" i="38"/>
  <c r="Z47" i="38" s="1"/>
  <c r="Z376" i="38"/>
  <c r="AB376" i="38" s="1"/>
  <c r="AO376" i="38" s="1"/>
  <c r="D376" i="38"/>
  <c r="F376" i="38" s="1"/>
  <c r="J248" i="38"/>
  <c r="H248" i="38"/>
  <c r="J315" i="38"/>
  <c r="H315" i="38"/>
  <c r="J243" i="38"/>
  <c r="H243" i="38"/>
  <c r="H312" i="38"/>
  <c r="J312" i="38"/>
  <c r="Y28" i="38"/>
  <c r="J366" i="38"/>
  <c r="H366" i="38"/>
  <c r="Z83" i="38"/>
  <c r="AB83" i="38" s="1"/>
  <c r="AO83" i="38" s="1"/>
  <c r="AB85" i="38"/>
  <c r="AO85" i="38" s="1"/>
  <c r="AB100" i="38"/>
  <c r="AO100" i="38" s="1"/>
  <c r="Z96" i="38"/>
  <c r="AB96" i="38" s="1"/>
  <c r="AO96" i="38" s="1"/>
  <c r="E562" i="38"/>
  <c r="E560" i="38" s="1"/>
  <c r="Z122" i="38"/>
  <c r="D143" i="38"/>
  <c r="Z153" i="38"/>
  <c r="D359" i="38"/>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Z312" i="38"/>
  <c r="Z243" i="38"/>
  <c r="AB243" i="38" s="1"/>
  <c r="AO243" i="38" s="1"/>
  <c r="E143" i="38"/>
  <c r="E133" i="38" s="1"/>
  <c r="E106" i="38" s="1"/>
  <c r="Z143" i="38"/>
  <c r="E501" i="38"/>
  <c r="E500" i="38" s="1"/>
  <c r="E499" i="38" s="1"/>
  <c r="Z501" i="38"/>
  <c r="D133" i="38"/>
  <c r="Z294" i="38"/>
  <c r="E294" i="38"/>
  <c r="E267" i="38" s="1"/>
  <c r="E222" i="38" s="1"/>
  <c r="Z530" i="38"/>
  <c r="Z527" i="38" s="1"/>
  <c r="D530" i="38"/>
  <c r="Z562" i="38"/>
  <c r="AB562" i="38" s="1"/>
  <c r="AO562" i="38" s="1"/>
  <c r="D562" i="38"/>
  <c r="Z359" i="38"/>
  <c r="AB359" i="38" s="1"/>
  <c r="AO359" i="38" s="1"/>
  <c r="E359" i="38"/>
  <c r="E15" i="38"/>
  <c r="Z15" i="38"/>
  <c r="AB15" i="38" s="1"/>
  <c r="AO15" i="38" s="1"/>
  <c r="AI410" i="38"/>
  <c r="E410" i="38"/>
  <c r="E398" i="38" s="1"/>
  <c r="E397" i="38" s="1"/>
  <c r="D410" i="38"/>
  <c r="Z410" i="38"/>
  <c r="AB530" i="38"/>
  <c r="AO530" i="38" s="1"/>
  <c r="O28" i="34"/>
  <c r="F149" i="38"/>
  <c r="H158" i="38"/>
  <c r="J158" i="38"/>
  <c r="AA357" i="38"/>
  <c r="AB357" i="38" s="1"/>
  <c r="D99" i="27"/>
  <c r="Y322" i="38"/>
  <c r="AB317" i="38"/>
  <c r="AO317" i="38" s="1"/>
  <c r="D88" i="27"/>
  <c r="AA349" i="38"/>
  <c r="AB349" i="38" s="1"/>
  <c r="AO349" i="38" s="1"/>
  <c r="D89" i="27"/>
  <c r="AA366" i="38"/>
  <c r="D93" i="27"/>
  <c r="AL357" i="38"/>
  <c r="AN357" i="38" s="1"/>
  <c r="D94" i="27"/>
  <c r="AG385" i="38"/>
  <c r="D98" i="27"/>
  <c r="AA322" i="38"/>
  <c r="AA312" i="38" s="1"/>
  <c r="AA222" i="38" s="1"/>
  <c r="D74" i="27"/>
  <c r="AG350" i="38"/>
  <c r="AM345" i="38"/>
  <c r="AM327" i="38" s="1"/>
  <c r="D67" i="27"/>
  <c r="Z348" i="38"/>
  <c r="D75" i="27"/>
  <c r="Y350" i="38"/>
  <c r="D73" i="27"/>
  <c r="AL350" i="38"/>
  <c r="D68" i="27"/>
  <c r="AA348" i="38"/>
  <c r="D72" i="27"/>
  <c r="AA350" i="38"/>
  <c r="D83" i="27"/>
  <c r="Z366" i="38"/>
  <c r="Y162" i="38"/>
  <c r="AB162" i="38" s="1"/>
  <c r="AO162" i="38" s="1"/>
  <c r="AJ64" i="38"/>
  <c r="AG47" i="38"/>
  <c r="AC222" i="38"/>
  <c r="AC566" i="38" s="1"/>
  <c r="AF223" i="38"/>
  <c r="J69" i="38"/>
  <c r="H69" i="38"/>
  <c r="J561" i="38"/>
  <c r="H561" i="38"/>
  <c r="D66" i="27"/>
  <c r="AM45" i="38"/>
  <c r="F45" i="38"/>
  <c r="D69" i="27"/>
  <c r="AA14" i="38"/>
  <c r="E14" i="38"/>
  <c r="F14" i="38" s="1"/>
  <c r="D86" i="27"/>
  <c r="Y27" i="38"/>
  <c r="AB27" i="38" s="1"/>
  <c r="AO27" i="38" s="1"/>
  <c r="F27" i="38"/>
  <c r="Y21" i="38"/>
  <c r="D5" i="12"/>
  <c r="C8" i="27" s="1"/>
  <c r="D10" i="9"/>
  <c r="P17" i="29" s="1"/>
  <c r="G60" i="8"/>
  <c r="F67" i="8"/>
  <c r="G67" i="8" s="1"/>
  <c r="D10" i="10"/>
  <c r="E345" i="38" l="1"/>
  <c r="E327" i="38" s="1"/>
  <c r="H9" i="30"/>
  <c r="H46" i="30" s="1"/>
  <c r="N9" i="30"/>
  <c r="N46" i="30" s="1"/>
  <c r="L9" i="30"/>
  <c r="L46" i="30" s="1"/>
  <c r="J9" i="30"/>
  <c r="J46" i="30" s="1"/>
  <c r="P46" i="30"/>
  <c r="I8" i="27" s="1"/>
  <c r="J17" i="29"/>
  <c r="H17" i="29"/>
  <c r="L17" i="29"/>
  <c r="N17" i="29"/>
  <c r="J348" i="38"/>
  <c r="H348" i="38"/>
  <c r="AB50" i="38"/>
  <c r="AO50" i="38" s="1"/>
  <c r="D5" i="10"/>
  <c r="C7" i="27" s="1"/>
  <c r="P7" i="29"/>
  <c r="D345" i="38"/>
  <c r="D327" i="38" s="1"/>
  <c r="AB204" i="38"/>
  <c r="AO204" i="38" s="1"/>
  <c r="Y199" i="38"/>
  <c r="J196" i="38"/>
  <c r="H196" i="38"/>
  <c r="J376" i="38"/>
  <c r="H376" i="38"/>
  <c r="F204" i="38"/>
  <c r="D199" i="38"/>
  <c r="J191" i="38"/>
  <c r="H191" i="38"/>
  <c r="Y64" i="38"/>
  <c r="Y47" i="38" s="1"/>
  <c r="AB47" i="38" s="1"/>
  <c r="E64" i="38"/>
  <c r="Y29" i="38"/>
  <c r="Y13" i="38" s="1"/>
  <c r="E29" i="38"/>
  <c r="F29" i="38" s="1"/>
  <c r="AO223"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22" i="38" s="1"/>
  <c r="F267" i="38"/>
  <c r="D499" i="38"/>
  <c r="F499" i="38" s="1"/>
  <c r="F500" i="38"/>
  <c r="Z500" i="38"/>
  <c r="AB501" i="38"/>
  <c r="AO501" i="38" s="1"/>
  <c r="F410" i="38"/>
  <c r="D398" i="38"/>
  <c r="F562" i="38"/>
  <c r="D560" i="38"/>
  <c r="F294" i="38"/>
  <c r="J15" i="38"/>
  <c r="F530" i="38"/>
  <c r="D527" i="38"/>
  <c r="F133" i="38"/>
  <c r="AB143" i="38"/>
  <c r="AO143" i="38" s="1"/>
  <c r="Z133" i="38"/>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O348" i="38" s="1"/>
  <c r="AJ350" i="38"/>
  <c r="AG345" i="38"/>
  <c r="Y345" i="38"/>
  <c r="Y327" i="38" s="1"/>
  <c r="AB366" i="38"/>
  <c r="AO366" i="38" s="1"/>
  <c r="Y149" i="38"/>
  <c r="AG12" i="38"/>
  <c r="AJ47" i="38"/>
  <c r="AF222" i="38"/>
  <c r="D77" i="27"/>
  <c r="H14" i="38"/>
  <c r="J14" i="38"/>
  <c r="AB14" i="38"/>
  <c r="AO14" i="38" s="1"/>
  <c r="J45" i="38"/>
  <c r="H45" i="38"/>
  <c r="AN45" i="38"/>
  <c r="AO45" i="38" s="1"/>
  <c r="AM13" i="38"/>
  <c r="J27" i="38"/>
  <c r="H27" i="38"/>
  <c r="F327" i="38" l="1"/>
  <c r="F345" i="38"/>
  <c r="J345" i="38" s="1"/>
  <c r="J7" i="29"/>
  <c r="J24" i="29" s="1"/>
  <c r="H7" i="29"/>
  <c r="H24" i="29" s="1"/>
  <c r="L7" i="29"/>
  <c r="L24" i="29" s="1"/>
  <c r="AB64" i="38"/>
  <c r="AO64" i="38" s="1"/>
  <c r="J204" i="38"/>
  <c r="H204" i="38"/>
  <c r="D190" i="38"/>
  <c r="F199" i="38"/>
  <c r="Y190" i="38"/>
  <c r="Y106" i="38" s="1"/>
  <c r="AB199" i="38"/>
  <c r="AO199" i="38" s="1"/>
  <c r="F64" i="38"/>
  <c r="E47" i="38"/>
  <c r="F47" i="38" s="1"/>
  <c r="H47" i="38" s="1"/>
  <c r="J29" i="38"/>
  <c r="H29" i="38"/>
  <c r="AB191" i="38"/>
  <c r="AO191" i="38" s="1"/>
  <c r="Z190" i="38"/>
  <c r="AB149" i="38"/>
  <c r="AO149" i="38" s="1"/>
  <c r="J143" i="38"/>
  <c r="H501" i="38"/>
  <c r="J294" i="38"/>
  <c r="H294" i="38"/>
  <c r="H410" i="38"/>
  <c r="J410" i="38"/>
  <c r="H499" i="38"/>
  <c r="J499" i="38"/>
  <c r="AI397" i="38"/>
  <c r="AJ398" i="38"/>
  <c r="H327" i="38"/>
  <c r="J327" i="38"/>
  <c r="H133" i="38"/>
  <c r="J133" i="38"/>
  <c r="J267" i="38"/>
  <c r="H267" i="38"/>
  <c r="D526" i="38"/>
  <c r="F526" i="38" s="1"/>
  <c r="F527" i="38"/>
  <c r="J562" i="38"/>
  <c r="H562" i="38"/>
  <c r="Z499" i="38"/>
  <c r="AB499" i="38" s="1"/>
  <c r="AO499" i="38" s="1"/>
  <c r="AB500" i="38"/>
  <c r="AO500" i="38" s="1"/>
  <c r="J222" i="38"/>
  <c r="H222" i="38"/>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H345" i="38" l="1"/>
  <c r="AB190" i="38"/>
  <c r="AO190" i="38" s="1"/>
  <c r="F190" i="38"/>
  <c r="D106" i="38"/>
  <c r="F106" i="38" s="1"/>
  <c r="H199" i="38"/>
  <c r="J199" i="38"/>
  <c r="J64" i="38"/>
  <c r="J47" i="38" s="1"/>
  <c r="H64" i="38"/>
  <c r="Z106" i="38"/>
  <c r="AB106" i="38" s="1"/>
  <c r="AO106" i="38" s="1"/>
  <c r="AB222" i="38"/>
  <c r="AO222" i="38" s="1"/>
  <c r="AO398" i="38"/>
  <c r="H397" i="38"/>
  <c r="J397" i="38"/>
  <c r="H527" i="38"/>
  <c r="J527" i="38"/>
  <c r="D566" i="38"/>
  <c r="AI566" i="38"/>
  <c r="AJ397" i="38"/>
  <c r="AO397" i="38" s="1"/>
  <c r="H398" i="38"/>
  <c r="J398" i="38"/>
  <c r="H526" i="38"/>
  <c r="J526" i="38"/>
  <c r="Y566" i="38"/>
  <c r="AG566" i="38"/>
  <c r="AO345" i="38"/>
  <c r="AN327" i="38"/>
  <c r="AO327" i="38" s="1"/>
  <c r="AN12" i="38"/>
  <c r="D5" i="9"/>
  <c r="C6" i="27" s="1"/>
  <c r="C77" i="27"/>
  <c r="H106" i="38" l="1"/>
  <c r="J106" i="38"/>
  <c r="J190" i="38"/>
  <c r="H190" i="38"/>
  <c r="J51" i="12"/>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171" i="38"/>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P315" i="38"/>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X541" i="38" s="1"/>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W541" i="38" s="1"/>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S541" i="38" s="1"/>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R541" i="38" s="1"/>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U541" i="38" s="1"/>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T541" i="38" s="1"/>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O560" i="38" s="1"/>
  <c r="M163" i="38"/>
  <c r="K131" i="38"/>
  <c r="R90" i="38"/>
  <c r="L54" i="38"/>
  <c r="K488" i="38"/>
  <c r="K485" i="38" s="1"/>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M541" i="38" s="1"/>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L541" i="38" s="1"/>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O541" i="38" s="1"/>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N541" i="38" s="1"/>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K541" i="38" s="1"/>
  <c r="T501" i="38"/>
  <c r="M403" i="38"/>
  <c r="O488" i="38"/>
  <c r="O485" i="38" s="1"/>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D37" i="27"/>
  <c r="D54" i="27" s="1"/>
  <c r="F19" i="8"/>
  <c r="G19" i="8" s="1"/>
  <c r="AA29" i="38" s="1"/>
  <c r="F18" i="8"/>
  <c r="G18" i="8" s="1"/>
  <c r="Z28" i="38" l="1"/>
  <c r="AB28" i="38" s="1"/>
  <c r="AO28" i="38" s="1"/>
  <c r="E28" i="38"/>
  <c r="F28" i="38" s="1"/>
  <c r="Q223" i="38"/>
  <c r="Q89" i="38"/>
  <c r="P164" i="38"/>
  <c r="Q312" i="38"/>
  <c r="P312" i="38"/>
  <c r="P243" i="38"/>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P526" i="38" s="1"/>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O526" i="38" s="1"/>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T526" i="38" s="1"/>
  <c r="U527" i="38"/>
  <c r="U526" i="38" s="1"/>
  <c r="L459" i="38"/>
  <c r="R489" i="38"/>
  <c r="T485" i="38"/>
  <c r="T500" i="38"/>
  <c r="X527" i="38"/>
  <c r="X526" i="38" s="1"/>
  <c r="K312" i="38"/>
  <c r="X389" i="38"/>
  <c r="N83" i="38"/>
  <c r="N214" i="38"/>
  <c r="M191" i="38"/>
  <c r="W214" i="38"/>
  <c r="K118" i="38"/>
  <c r="W207" i="38"/>
  <c r="K191" i="38"/>
  <c r="M312" i="38"/>
  <c r="W389" i="38"/>
  <c r="R485" i="38"/>
  <c r="X164" i="38"/>
  <c r="W489" i="38"/>
  <c r="O207" i="38"/>
  <c r="N485" i="38"/>
  <c r="X191" i="38"/>
  <c r="M489" i="38"/>
  <c r="O223" i="38"/>
  <c r="M459" i="38"/>
  <c r="L527" i="38"/>
  <c r="L526" i="38" s="1"/>
  <c r="L214" i="38"/>
  <c r="U243" i="38"/>
  <c r="R191" i="38"/>
  <c r="N312" i="38"/>
  <c r="T83" i="38"/>
  <c r="U560" i="38"/>
  <c r="X489" i="38"/>
  <c r="L560" i="38"/>
  <c r="M207" i="38"/>
  <c r="N459" i="38"/>
  <c r="M527" i="38"/>
  <c r="M526" i="38" s="1"/>
  <c r="W527" i="38"/>
  <c r="W526" i="38" s="1"/>
  <c r="K500" i="38"/>
  <c r="N207" i="38"/>
  <c r="O459" i="38"/>
  <c r="N527" i="38"/>
  <c r="N526" i="38" s="1"/>
  <c r="R312" i="38"/>
  <c r="X398" i="38"/>
  <c r="R509" i="38"/>
  <c r="O199" i="38"/>
  <c r="L312" i="38"/>
  <c r="M223" i="38"/>
  <c r="L485" i="38"/>
  <c r="S312" i="38"/>
  <c r="R527" i="38"/>
  <c r="R526" i="38" s="1"/>
  <c r="L489" i="38"/>
  <c r="S527" i="38"/>
  <c r="S526" i="38" s="1"/>
  <c r="M485" i="38"/>
  <c r="U398" i="38"/>
  <c r="T328" i="38"/>
  <c r="S191" i="38"/>
  <c r="X207" i="38"/>
  <c r="S345" i="38"/>
  <c r="U267" i="38"/>
  <c r="S199" i="38"/>
  <c r="U345" i="38"/>
  <c r="R459" i="38"/>
  <c r="K527" i="38"/>
  <c r="K526" i="38" s="1"/>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O190" i="38" s="1"/>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D10" i="8"/>
  <c r="V190" i="38" l="1"/>
  <c r="V106" i="38" s="1"/>
  <c r="W190" i="38"/>
  <c r="W106" i="38" s="1"/>
  <c r="D5" i="8"/>
  <c r="C5" i="27" s="1"/>
  <c r="C15" i="27" s="1"/>
  <c r="P13" i="31"/>
  <c r="J28" i="38"/>
  <c r="H28" i="38"/>
  <c r="V526" i="38"/>
  <c r="U190" i="38"/>
  <c r="U106" i="38" s="1"/>
  <c r="T190" i="38"/>
  <c r="O106" i="38"/>
  <c r="T106" i="38"/>
  <c r="L190" i="38"/>
  <c r="L106" i="38" s="1"/>
  <c r="S190" i="38"/>
  <c r="S106" i="38" s="1"/>
  <c r="R190" i="38"/>
  <c r="R106" i="38" s="1"/>
  <c r="N190" i="38"/>
  <c r="N106" i="38" s="1"/>
  <c r="X190" i="38"/>
  <c r="X106" i="38" s="1"/>
  <c r="K190" i="38"/>
  <c r="K106" i="38" s="1"/>
  <c r="M190" i="38"/>
  <c r="M106" i="38" s="1"/>
  <c r="Q190" i="38"/>
  <c r="Q106" i="38" s="1"/>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L14" i="31" l="1"/>
  <c r="L22" i="31" s="1"/>
  <c r="J14" i="31"/>
  <c r="J22" i="31" s="1"/>
  <c r="H14" i="31"/>
  <c r="H22" i="31" s="1"/>
  <c r="N14" i="31"/>
  <c r="N22" i="31" s="1"/>
  <c r="P22" i="31"/>
  <c r="I19" i="27" s="1"/>
  <c r="I22" i="27" s="1"/>
  <c r="X327" i="38"/>
  <c r="X566" i="38" s="1"/>
  <c r="V566" i="38"/>
  <c r="P566" i="38"/>
  <c r="Q566" i="38"/>
  <c r="S566" i="38"/>
  <c r="K566" i="38"/>
  <c r="W566" i="38"/>
  <c r="L566" i="38"/>
  <c r="T566" i="38"/>
  <c r="U566" i="38"/>
  <c r="N327" i="38"/>
  <c r="N566" i="38" s="1"/>
  <c r="O327" i="38"/>
  <c r="O566" i="38" s="1"/>
  <c r="R327" i="38"/>
  <c r="R566" i="38" s="1"/>
  <c r="M327" i="38"/>
  <c r="M566" i="38" s="1"/>
  <c r="Z12" i="38"/>
  <c r="Z566" i="38" s="1"/>
  <c r="AB13" i="38"/>
  <c r="AO13" i="38" s="1"/>
  <c r="E12" i="38"/>
  <c r="E566" i="38" s="1"/>
  <c r="F13" i="38"/>
  <c r="J21" i="38"/>
  <c r="H21" i="38"/>
  <c r="H560" i="38"/>
  <c r="AB12" i="38" l="1"/>
  <c r="AO12" i="38" s="1"/>
  <c r="F12" i="38"/>
  <c r="J12" i="38" s="1"/>
  <c r="F566" i="38"/>
  <c r="F10" i="27" s="1"/>
  <c r="J13" i="38"/>
  <c r="H13" i="38"/>
  <c r="J560" i="38"/>
  <c r="F11" i="27" l="1"/>
  <c r="H12" i="38"/>
  <c r="H566" i="38"/>
  <c r="J566" i="38"/>
  <c r="AB560" i="38" l="1"/>
  <c r="AB566" i="38" l="1"/>
  <c r="AF560" i="38" l="1"/>
  <c r="AF566" i="38" l="1"/>
  <c r="AJ560" i="38" l="1"/>
  <c r="AJ566" i="38" l="1"/>
  <c r="AN560" i="38" l="1"/>
  <c r="AO560" i="38" s="1"/>
  <c r="AN566" i="38" l="1"/>
  <c r="AO566" i="38" s="1"/>
  <c r="N24" i="29"/>
  <c r="P24" i="29"/>
  <c r="I7" i="27" s="1"/>
  <c r="I13" i="27" s="1"/>
  <c r="I24" i="27" s="1"/>
  <c r="F12"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<sst xmlns="http://schemas.openxmlformats.org/spreadsheetml/2006/main" count="10713" uniqueCount="1914">
  <si>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</si>
  <si>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</si>
  <si>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</si>
  <si>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</si>
  <si>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</si>
  <si>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</si>
  <si>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</si>
  <si>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</si>
  <si>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</si>
  <si>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</si>
  <si>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</si>
  <si>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</si>
  <si>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</si>
  <si>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</si>
  <si>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</si>
  <si>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</si>
  <si>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</si>
  <si>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</si>
  <si>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</si>
  <si>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</si>
  <si>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</si>
  <si>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</si>
  <si>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</si>
  <si>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</si>
  <si>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</si>
  <si>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</si>
  <si>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</si>
  <si>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</si>
  <si>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</si>
  <si>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</si>
  <si>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</si>
  <si>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</si>
  <si>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</si>
  <si>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</si>
  <si>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</si>
  <si>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</si>
  <si>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</si>
  <si>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</si>
  <si>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</si>
  <si>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</si>
  <si>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</si>
  <si>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</si>
  <si>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</si>
  <si>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</si>
  <si>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</si>
  <si>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</si>
  <si>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</si>
  <si>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</si>
  <si>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</si>
  <si>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</si>
  <si>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</si>
  <si>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</si>
  <si>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</si>
  <si>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</si>
  <si>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</si>
  <si>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</si>
  <si>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</si>
  <si>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</si>
  <si>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</si>
  <si>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</si>
  <si>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</si>
  <si>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</si>
  <si>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</si>
  <si>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</si>
  <si>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</si>
  <si>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</si>
  <si>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</si>
  <si>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</si>
  <si>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</si>
  <si>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</si>
  <si>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</si>
  <si>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</si>
  <si>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</si>
  <si>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</si>
  <si>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</si>
  <si>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</si>
  <si>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</si>
  <si>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</si>
  <si>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</si>
  <si>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</si>
  <si>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</si>
  <si>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</si>
  <si>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</si>
  <si>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</si>
  <si>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</si>
  <si>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</si>
  <si>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</si>
  <si>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</si>
  <si>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</si>
  <si>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</si>
  <si>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</si>
  <si>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</si>
  <si>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</si>
  <si>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</si>
  <si>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</si>
  <si>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</si>
  <si>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</si>
  <si>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</si>
  <si>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</si>
  <si>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</si>
  <si>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</si>
  <si>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</si>
  <si>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</si>
  <si>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</si>
  <si>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</si>
  <si>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</si>
  <si>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</si>
  <si>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</si>
  <si>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</si>
  <si>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</si>
  <si>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</si>
  <si>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</si>
  <si>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</si>
  <si>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</si>
  <si>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</si>
  <si>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</si>
  <si>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</si>
  <si>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</si>
  <si>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</si>
  <si>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</si>
  <si>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</si>
  <si>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</si>
  <si>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</si>
  <si>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</si>
  <si>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</si>
  <si>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</si>
  <si>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</si>
  <si>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</si>
  <si>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</si>
  <si>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</si>
  <si>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</si>
  <si>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</si>
  <si>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</si>
  <si>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</si>
  <si>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</si>
  <si>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</si>
  <si>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</si>
  <si>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</si>
  <si>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</si>
  <si>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</si>
  <si>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</si>
  <si>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</si>
  <si>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</si>
  <si>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</si>
  <si>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</si>
  <si>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</si>
  <si>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</si>
  <si>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</si>
  <si>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</si>
  <si>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</si>
  <si>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</si>
  <si>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</si>
  <si>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</si>
  <si>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</si>
  <si>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</si>
  <si>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</si>
  <si>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</si>
  <si>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</si>
  <si>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</si>
  <si>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</si>
  <si>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</si>
  <si>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</si>
  <si>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</si>
  <si>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</si>
  <si>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</si>
  <si>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</si>
  <si>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</si>
  <si>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</si>
  <si>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</si>
  <si>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</si>
  <si>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</si>
  <si>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</si>
  <si>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</si>
  <si>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</si>
  <si>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</si>
  <si>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</si>
  <si>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</si>
  <si>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</si>
  <si>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</si>
  <si>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</si>
  <si>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</si>
  <si>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</si>
  <si>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</si>
  <si>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</si>
  <si>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</si>
  <si>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</si>
  <si>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</si>
  <si>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</si>
  <si>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</si>
  <si>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</si>
  <si>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</si>
  <si>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</si>
  <si>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</si>
  <si>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</si>
  <si>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</si>
  <si>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</si>
  <si>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</si>
  <si>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</si>
  <si>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</si>
  <si>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</si>
  <si>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</si>
  <si>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</si>
  <si>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</si>
  <si>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</si>
  <si>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</si>
  <si>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</si>
  <si>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</si>
  <si>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</si>
  <si>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</si>
  <si>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</si>
  <si>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</si>
  <si>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</si>
  <si>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</si>
  <si>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</si>
  <si>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</si>
  <si>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</si>
  <si>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</si>
  <si>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</si>
  <si>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</si>
  <si>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</si>
  <si>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</si>
  <si>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</si>
  <si>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</si>
  <si>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</si>
  <si>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</si>
  <si>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</si>
  <si>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</si>
  <si>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</si>
  <si>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</si>
  <si>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</si>
  <si>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</si>
  <si>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</si>
  <si>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</si>
  <si>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</si>
  <si>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</si>
  <si>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</si>
  <si>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</si>
  <si>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</si>
  <si>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</si>
  <si>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</si>
  <si>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</si>
  <si>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</si>
  <si>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</si>
  <si>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</si>
  <si>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</si>
  <si>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</si>
  <si>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</si>
  <si>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</si>
  <si>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</si>
  <si>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</si>
  <si>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</si>
  <si>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</si>
  <si>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</si>
  <si>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</si>
  <si>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</si>
  <si>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</si>
  <si>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</si>
  <si>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</si>
  <si>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</si>
  <si>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</si>
  <si>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</si>
  <si>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</si>
  <si>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</si>
  <si>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</si>
  <si>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</si>
  <si>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</si>
  <si>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</si>
  <si>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</si>
  <si>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</si>
  <si>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</si>
  <si>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</si>
  <si>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</si>
  <si>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</si>
  <si>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</si>
  <si>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</si>
  <si>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</si>
  <si>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</si>
  <si>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</si>
  <si>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</si>
  <si>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</si>
  <si>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</si>
  <si>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</si>
  <si>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</si>
  <si>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</si>
  <si>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</si>
  <si>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</si>
  <si>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</si>
  <si>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</si>
  <si>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</si>
  <si>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</si>
  <si>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</si>
  <si>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</si>
  <si>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</si>
  <si>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</si>
  <si>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</si>
  <si>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</si>
  <si>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</si>
  <si>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</si>
  <si>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</si>
  <si>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</si>
  <si>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</si>
  <si>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</si>
  <si>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</si>
  <si>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</si>
  <si>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</si>
  <si>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</si>
  <si>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</si>
  <si>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</si>
  <si>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</si>
  <si>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</si>
  <si>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</si>
  <si>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</si>
  <si>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</si>
  <si>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</si>
  <si>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</si>
  <si>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</si>
  <si>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</si>
  <si>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</si>
  <si>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</si>
  <si>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</si>
  <si>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</si>
  <si>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</si>
  <si>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</si>
  <si>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</si>
  <si>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</si>
  <si>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</si>
  <si>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</si>
  <si>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</si>
  <si>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</si>
  <si>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</si>
  <si>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</si>
  <si>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</si>
  <si>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</si>
  <si>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</si>
  <si>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</si>
  <si>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</si>
  <si>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</si>
  <si>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</si>
  <si>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</si>
  <si>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</si>
  <si>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</si>
  <si>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</si>
  <si>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</si>
  <si>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</si>
  <si>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</si>
  <si>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</si>
  <si>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</si>
  <si>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</si>
  <si>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</si>
  <si>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</si>
  <si>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</si>
  <si>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</si>
  <si>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</si>
  <si>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</si>
  <si>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</si>
  <si>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</si>
  <si>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</si>
  <si>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</si>
  <si>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</si>
  <si>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</si>
  <si>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</si>
  <si>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</si>
  <si>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</si>
  <si>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</si>
  <si>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</si>
  <si>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</si>
  <si>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</si>
  <si>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</si>
  <si>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</si>
  <si>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</si>
  <si>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</si>
  <si>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</si>
  <si>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</si>
  <si>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</si>
  <si>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</si>
  <si>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</si>
  <si>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</si>
  <si>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</si>
  <si>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</si>
  <si>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</si>
  <si>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</si>
  <si>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</si>
  <si>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</si>
  <si>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</si>
  <si>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</si>
  <si>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</si>
  <si>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</si>
  <si>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</si>
  <si>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</si>
  <si>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</si>
  <si>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</si>
  <si>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</si>
  <si>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</si>
  <si>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</si>
  <si>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</si>
  <si>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</si>
  <si>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</si>
  <si>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</si>
  <si>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</si>
  <si>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</si>
  <si>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</si>
  <si>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</si>
  <si>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</si>
  <si>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</si>
  <si>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</si>
  <si>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</si>
  <si>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</si>
  <si>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</si>
  <si>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</si>
  <si>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</si>
  <si>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</si>
  <si>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</si>
  <si>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</si>
  <si>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</si>
  <si>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</si>
  <si>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</si>
  <si>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</si>
  <si>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</si>
  <si>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</si>
  <si>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</si>
  <si>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</si>
  <si>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</si>
  <si>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</si>
  <si>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</si>
  <si>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</si>
  <si>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</si>
  <si>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</si>
  <si>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</si>
  <si>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</si>
  <si>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</si>
  <si>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</si>
  <si>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</si>
  <si>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</si>
  <si>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</si>
  <si>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</si>
  <si>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</si>
  <si>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</si>
  <si>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</si>
  <si>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</si>
  <si>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</si>
  <si>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</si>
  <si>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</si>
  <si>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</si>
  <si>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</si>
  <si>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</si>
  <si>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</si>
  <si>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</si>
  <si>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</si>
  <si>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</si>
  <si>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</si>
  <si>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</si>
  <si>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</si>
  <si>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</si>
  <si>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</si>
  <si>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</si>
  <si>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</si>
  <si>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</si>
  <si>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</si>
  <si>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</si>
  <si>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</si>
  <si>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</si>
  <si>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</si>
  <si>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</si>
  <si>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</si>
  <si>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</si>
  <si>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</si>
  <si>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</si>
  <si>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</si>
  <si>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</si>
  <si>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</si>
  <si>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</si>
  <si>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</si>
  <si>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</si>
  <si>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</si>
  <si>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</si>
  <si>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</si>
  <si>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</si>
  <si>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</si>
  <si>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</si>
  <si>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</si>
  <si>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</si>
  <si>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</si>
  <si>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</si>
  <si>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</si>
  <si>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</si>
  <si>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</si>
  <si>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</si>
  <si>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</si>
  <si>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</si>
  <si>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</si>
  <si>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</si>
  <si>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</si>
  <si>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</si>
  <si>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</si>
  <si>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</si>
  <si>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</si>
  <si>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</si>
  <si>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</si>
  <si>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</si>
  <si>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</si>
  <si>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</si>
  <si>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</si>
  <si>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</si>
  <si>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</si>
  <si>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</si>
  <si>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</si>
  <si>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</si>
  <si>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</si>
  <si>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</si>
  <si>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</si>
  <si>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</si>
  <si>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</si>
  <si>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</si>
  <si>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</si>
  <si>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</si>
  <si>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</si>
  <si>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</si>
  <si>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</si>
  <si>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</si>
  <si>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</si>
  <si>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</si>
  <si>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</si>
  <si>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</si>
  <si>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</si>
  <si>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</si>
  <si>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</si>
  <si>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</si>
  <si>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</si>
  <si>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</si>
  <si>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</si>
  <si>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</si>
  <si>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</si>
  <si>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</si>
  <si>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</si>
  <si>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</si>
  <si>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</si>
  <si>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</si>
  <si>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</si>
  <si>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</si>
  <si>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</si>
  <si>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</si>
  <si>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</si>
  <si>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</si>
  <si>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</si>
  <si>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</si>
  <si>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</si>
  <si>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</si>
  <si>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</si>
  <si>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</si>
  <si>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</si>
  <si>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</si>
  <si>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</si>
  <si>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</si>
  <si>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</si>
  <si>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</si>
  <si>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</si>
  <si>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</si>
  <si>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</si>
  <si>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</si>
  <si>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</si>
  <si>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</si>
  <si>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</si>
  <si>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</si>
  <si>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</si>
  <si>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</si>
  <si>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</si>
  <si>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</si>
  <si>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</si>
  <si>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</si>
  <si>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</si>
  <si>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</si>
  <si>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</si>
  <si>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</si>
  <si>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</si>
  <si>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</si>
  <si>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</si>
  <si>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</si>
  <si>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</si>
  <si>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</si>
  <si>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</si>
  <si>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</si>
  <si>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</si>
  <si>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</si>
  <si>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</si>
  <si>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</si>
  <si>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</si>
  <si>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</si>
  <si>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</si>
  <si>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</si>
  <si>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</si>
  <si>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</si>
  <si>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</si>
  <si>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</si>
  <si>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</si>
  <si>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</si>
  <si>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</si>
  <si>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</si>
  <si>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</si>
  <si>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</si>
  <si>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</si>
  <si>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</si>
  <si>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</si>
  <si>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</si>
  <si>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</si>
  <si>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</si>
  <si>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</si>
  <si>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</si>
  <si>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</si>
  <si>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</si>
  <si>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</si>
  <si>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</si>
  <si>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</si>
  <si>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</si>
  <si>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</si>
  <si>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</si>
  <si>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</si>
  <si>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</si>
  <si>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</si>
  <si>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</si>
  <si>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</si>
  <si>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</si>
  <si>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</si>
  <si>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</si>
  <si>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</si>
  <si>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</si>
  <si>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</si>
  <si>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</si>
  <si>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</si>
  <si>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</si>
  <si>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</si>
  <si>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</si>
  <si>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</si>
  <si>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</si>
  <si>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</si>
  <si>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</si>
  <si>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</si>
  <si>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</si>
  <si>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</si>
  <si>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</si>
  <si>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</si>
  <si>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</si>
  <si>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</si>
  <si>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</si>
  <si>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</si>
  <si>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</si>
  <si>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</si>
  <si>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</si>
  <si>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</si>
  <si>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</si>
  <si>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</si>
  <si>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</si>
  <si>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</si>
  <si>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</si>
  <si>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</si>
  <si>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</si>
  <si>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</si>
  <si>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</si>
  <si>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</si>
  <si>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</si>
  <si>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</si>
  <si>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</si>
  <si>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</si>
  <si>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</si>
  <si>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</si>
  <si>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</si>
  <si>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</si>
  <si>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</si>
  <si>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</si>
  <si>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</si>
  <si>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</si>
  <si>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</si>
  <si>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</si>
  <si>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</si>
  <si>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</si>
  <si>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</si>
  <si>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</si>
  <si>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</si>
  <si>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</si>
  <si>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</si>
  <si>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</si>
  <si>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</si>
  <si>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</si>
  <si>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</si>
  <si>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</si>
  <si>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</si>
  <si>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</si>
  <si>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</si>
  <si>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</si>
  <si>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</si>
  <si>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</si>
  <si>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</si>
  <si>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</si>
  <si>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</si>
  <si>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</si>
  <si>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</si>
  <si>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</si>
  <si>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</si>
  <si>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</si>
  <si>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</si>
  <si>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</si>
  <si>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</si>
  <si>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</si>
  <si>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</si>
  <si>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</si>
  <si>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</si>
  <si>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</si>
  <si>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</si>
  <si>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</si>
  <si>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</si>
  <si>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</si>
  <si>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</si>
  <si>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</si>
  <si>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</si>
  <si>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</si>
  <si>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</si>
  <si>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</si>
  <si>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</si>
  <si>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</si>
  <si>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</si>
  <si>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</si>
  <si>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</si>
  <si>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</si>
  <si>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</si>
  <si>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</si>
  <si>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</si>
  <si>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</si>
  <si>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</si>
  <si>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</si>
  <si>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</si>
  <si>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</si>
  <si>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</si>
  <si>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</si>
  <si>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</si>
  <si>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</si>
  <si>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</si>
  <si>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</si>
  <si>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</si>
  <si>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</si>
  <si>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</si>
  <si>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</si>
  <si>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</si>
  <si>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</si>
  <si>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</si>
  <si>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</si>
  <si>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</si>
  <si>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</si>
  <si>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</si>
  <si>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</si>
  <si>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</si>
  <si>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</si>
  <si>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</si>
  <si>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</si>
  <si>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</si>
  <si>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</si>
  <si>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</si>
  <si>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</si>
  <si>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</si>
  <si>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</si>
  <si>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</si>
  <si>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</si>
  <si>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</si>
  <si>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</si>
  <si>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</si>
  <si>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</si>
  <si>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</si>
  <si>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</si>
  <si>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</si>
  <si>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</si>
  <si>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</si>
  <si>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</si>
  <si>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</si>
  <si>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</si>
  <si>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</si>
  <si>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</si>
  <si>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</si>
  <si>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</si>
  <si>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</si>
  <si>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</si>
  <si>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</si>
  <si>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</si>
  <si>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</si>
  <si>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</si>
  <si>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</si>
  <si>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</si>
  <si>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</si>
  <si>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</si>
  <si>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</si>
  <si>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</si>
  <si>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</si>
  <si>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</si>
  <si>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</si>
  <si>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</si>
  <si>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</si>
  <si>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</si>
  <si>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</si>
  <si>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</si>
  <si>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</si>
  <si>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</si>
  <si>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</si>
  <si>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</si>
  <si>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</si>
  <si>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</si>
  <si>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</si>
  <si>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</si>
  <si>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</si>
  <si>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</si>
  <si>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</si>
  <si>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</si>
  <si>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</si>
  <si>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</si>
  <si>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</si>
  <si>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</si>
  <si>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</si>
  <si>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</si>
  <si>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</si>
  <si>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</si>
  <si>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</si>
  <si>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</si>
  <si>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</si>
  <si>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</si>
  <si>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</si>
  <si>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</si>
  <si>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</si>
  <si>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</si>
  <si>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</si>
  <si>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</si>
  <si>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</si>
  <si>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</si>
  <si>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</si>
  <si>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</si>
  <si>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</si>
  <si>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</si>
  <si>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</si>
  <si>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</si>
  <si>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</si>
  <si>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</si>
  <si>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</si>
  <si>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</si>
  <si>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</si>
  <si>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</si>
  <si>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</si>
  <si>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</si>
  <si>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</si>
  <si>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</si>
  <si>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</si>
  <si>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</si>
  <si>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</si>
  <si>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</si>
  <si>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</si>
  <si>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</si>
  <si>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</si>
  <si>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</si>
  <si>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</si>
  <si>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</si>
  <si>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</si>
  <si>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</si>
  <si>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</si>
  <si>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</si>
  <si>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</si>
  <si>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</si>
  <si>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</si>
  <si>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</si>
  <si>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</si>
  <si>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</si>
  <si>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</si>
  <si>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</si>
  <si>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</si>
  <si>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</si>
  <si>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</si>
  <si>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</si>
  <si>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</si>
  <si>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</si>
  <si>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</si>
  <si>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</si>
  <si>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</si>
  <si>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</si>
  <si>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</si>
  <si>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</si>
  <si>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</si>
  <si>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</si>
  <si>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</si>
  <si>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</si>
  <si>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</si>
  <si>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</si>
  <si>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</si>
  <si>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</si>
  <si>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</si>
  <si>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</si>
  <si>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</si>
  <si>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</si>
  <si>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</si>
  <si>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</si>
  <si>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</si>
  <si>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</si>
  <si>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</si>
  <si>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</si>
  <si>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</si>
  <si>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</si>
  <si>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</si>
  <si>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</si>
  <si>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</si>
  <si>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</si>
  <si>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</si>
  <si>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</si>
  <si>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</si>
  <si>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</si>
  <si>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</si>
  <si>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</si>
  <si>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</si>
  <si>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</si>
  <si>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</si>
  <si>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</si>
  <si>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</si>
  <si>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</si>
  <si>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</si>
  <si>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</si>
  <si>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</si>
  <si>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</si>
  <si>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</si>
  <si>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</si>
  <si>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</si>
  <si>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</si>
  <si>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</si>
  <si>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</si>
  <si>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</si>
  <si>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</si>
  <si>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</si>
  <si>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</si>
  <si>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</si>
  <si>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</si>
  <si>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</si>
  <si>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</si>
  <si>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</si>
  <si>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</si>
  <si>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</si>
  <si>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</si>
  <si>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</si>
  <si>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</si>
  <si>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</si>
  <si>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</si>
  <si>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</si>
  <si>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</si>
  <si>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</si>
  <si>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</si>
  <si>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</si>
  <si>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</si>
  <si>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</si>
  <si>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</si>
  <si>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</si>
  <si>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</si>
  <si>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</si>
  <si>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</si>
  <si>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</si>
  <si>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</si>
  <si>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</si>
  <si>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</si>
  <si>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</si>
  <si>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</si>
  <si>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</si>
  <si>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</si>
  <si>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</si>
  <si>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</si>
  <si>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</si>
  <si>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</si>
  <si>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</si>
  <si>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</si>
  <si>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</si>
  <si>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</si>
  <si>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</si>
  <si>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</si>
  <si>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</si>
  <si>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</si>
  <si>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</si>
  <si>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</si>
  <si>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</si>
  <si>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</si>
  <si>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</si>
  <si>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</si>
  <si>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</si>
  <si>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</si>
  <si>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</si>
  <si>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</si>
  <si>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</si>
  <si>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</si>
  <si>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</si>
  <si>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</si>
  <si>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</si>
  <si>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</si>
  <si>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</si>
  <si>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</si>
  <si>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</si>
  <si>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</si>
  <si>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</si>
  <si>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</si>
  <si>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</si>
  <si>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</si>
  <si>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</si>
  <si>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</si>
  <si>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</si>
  <si>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</si>
  <si>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</si>
  <si>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</si>
  <si>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</si>
  <si>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</si>
  <si>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</si>
  <si>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</si>
  <si>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</si>
  <si>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</si>
  <si>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</si>
  <si>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</si>
  <si>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</si>
  <si>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</si>
  <si>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</si>
  <si>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</si>
  <si>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</si>
  <si>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</si>
  <si>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</si>
  <si>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</si>
  <si>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</si>
  <si>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</si>
  <si>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</si>
  <si>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</si>
  <si>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</si>
  <si>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</si>
  <si>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</si>
  <si>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</si>
  <si>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</si>
  <si>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</si>
  <si>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</si>
  <si>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</si>
  <si>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</si>
  <si>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</si>
  <si>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</si>
  <si>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</si>
  <si>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</si>
  <si>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</si>
  <si>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</si>
  <si>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</si>
  <si>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</si>
  <si>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</si>
  <si>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</si>
  <si>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</si>
  <si>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</si>
  <si>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</si>
  <si>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</si>
  <si>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</si>
  <si>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</si>
  <si>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</si>
  <si>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</si>
  <si>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</si>
  <si>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</si>
  <si>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</si>
  <si>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</si>
  <si>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</si>
  <si>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</si>
  <si>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</si>
  <si>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</si>
  <si>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</si>
  <si>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</si>
  <si>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</si>
  <si>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</si>
  <si>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</si>
  <si>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</si>
  <si>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</si>
  <si>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</si>
  <si>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</si>
  <si>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</si>
  <si>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</si>
  <si>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</si>
  <si>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</si>
  <si>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</si>
  <si>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</si>
  <si>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</si>
  <si>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</si>
  <si>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</si>
  <si>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</si>
  <si>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</si>
  <si>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</si>
  <si>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</si>
  <si>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</si>
  <si>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</si>
  <si>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</si>
  <si>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</si>
  <si>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</si>
  <si>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</si>
  <si>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</si>
  <si>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</si>
  <si>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</si>
  <si>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</si>
  <si>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</si>
  <si>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</si>
  <si>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</si>
  <si>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</si>
  <si>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</si>
  <si>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</si>
  <si>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</si>
  <si>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</si>
  <si>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</si>
  <si>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</si>
  <si>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</si>
  <si>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</si>
  <si>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</si>
  <si>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</si>
  <si>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</si>
  <si>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</si>
  <si>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</si>
  <si>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</si>
  <si>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</si>
  <si>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</si>
  <si>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</si>
  <si>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</si>
  <si>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</si>
  <si>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</si>
  <si>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</si>
  <si>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</si>
  <si>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</si>
  <si>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</si>
  <si>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</si>
  <si>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</si>
  <si>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</si>
  <si>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</si>
  <si>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</si>
  <si>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</si>
  <si>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</si>
  <si>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</si>
  <si>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</si>
  <si>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</si>
  <si>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</si>
  <si>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</si>
  <si>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</si>
  <si>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</si>
  <si>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</si>
  <si>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</si>
  <si>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</si>
  <si>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</si>
  <si>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</si>
  <si>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</si>
  <si>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</si>
  <si>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</si>
  <si>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</si>
  <si>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</si>
  <si>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</si>
  <si>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</si>
  <si>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</si>
  <si>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</si>
  <si>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</si>
  <si>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</si>
  <si>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</si>
  <si>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</si>
  <si>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</si>
  <si>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</si>
  <si>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</si>
  <si>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</si>
  <si>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</si>
  <si>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</si>
  <si>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</si>
  <si>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</si>
  <si>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</si>
  <si>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</si>
  <si>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</si>
  <si>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</si>
  <si>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</si>
  <si>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</si>
  <si>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</si>
  <si>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</si>
  <si>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</si>
  <si>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</si>
  <si>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</si>
  <si>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</si>
  <si>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</si>
  <si>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</si>
  <si>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</si>
  <si>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</si>
  <si>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</si>
  <si>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</si>
  <si>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</si>
  <si>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</si>
  <si>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</si>
  <si>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</si>
  <si>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</si>
  <si>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</si>
  <si>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</si>
  <si>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</si>
  <si>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</si>
  <si>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</si>
  <si>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</si>
  <si>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</si>
  <si>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</si>
  <si>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</si>
  <si>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</si>
  <si>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</si>
  <si>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</si>
  <si>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</si>
  <si>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</si>
  <si>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</si>
  <si>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</si>
  <si>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</si>
  <si>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</si>
  <si>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</si>
  <si>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</si>
  <si>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</si>
  <si>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</si>
  <si>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</si>
  <si>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</si>
  <si>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</si>
  <si>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</si>
  <si>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</si>
  <si>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</si>
  <si>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</si>
  <si>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</si>
  <si>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</si>
  <si>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</si>
  <si>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</si>
  <si>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</si>
  <si>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</si>
  <si>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</si>
  <si>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</si>
  <si>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</si>
  <si>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</si>
  <si>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</si>
  <si>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</si>
  <si>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</si>
  <si>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</si>
  <si>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</si>
  <si>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</si>
  <si>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</si>
  <si>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</si>
  <si>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</si>
  <si>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</si>
  <si>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</si>
  <si>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</si>
  <si>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</si>
  <si>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</si>
  <si>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</si>
  <si>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</si>
  <si>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</si>
  <si>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</si>
  <si>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</si>
  <si>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</si>
  <si>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</si>
  <si>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</si>
  <si>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</si>
  <si>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</si>
  <si>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</si>
  <si>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</si>
  <si>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</si>
  <si>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</si>
  <si>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</si>
  <si>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</si>
  <si>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</si>
  <si>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</si>
  <si>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</si>
  <si>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</si>
  <si>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</si>
  <si>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</si>
  <si>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</si>
  <si>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</si>
  <si>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</si>
  <si>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</si>
  <si>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</si>
  <si>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</si>
  <si>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</si>
  <si>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</si>
  <si>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</si>
  <si>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</si>
  <si>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</si>
  <si>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</si>
  <si>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</si>
  <si>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</si>
  <si>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</si>
  <si>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</si>
  <si>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</si>
  <si>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</si>
  <si>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</si>
  <si>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</si>
  <si>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</si>
  <si>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</si>
  <si>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</si>
  <si>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</si>
  <si>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</si>
  <si>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</si>
  <si>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</si>
  <si>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</si>
  <si>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</si>
  <si>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</si>
  <si>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</si>
  <si>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</si>
  <si>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</si>
  <si>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</si>
  <si>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</si>
  <si>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</si>
  <si>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</si>
  <si>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</si>
  <si>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</si>
  <si>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</si>
  <si>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</si>
  <si>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</si>
  <si>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</si>
  <si>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</si>
  <si>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</si>
  <si>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</si>
  <si>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</si>
  <si>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</si>
  <si>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</si>
  <si>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</si>
  <si>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</si>
  <si>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</si>
  <si>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</si>
  <si>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</si>
  <si>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</si>
  <si>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</si>
  <si>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</si>
  <si>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</si>
  <si>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</si>
  <si>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</si>
  <si>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</si>
  <si>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</si>
  <si>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</si>
  <si>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</si>
  <si>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</si>
  <si>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</si>
  <si>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</si>
  <si>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</si>
  <si>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</si>
  <si>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</si>
  <si>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</si>
  <si>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</si>
  <si>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</si>
  <si>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</si>
  <si>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</si>
  <si>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</si>
  <si>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</si>
  <si>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</si>
  <si>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</si>
  <si>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</si>
  <si>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</si>
  <si>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</si>
  <si>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</si>
  <si>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</si>
  <si>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</si>
  <si>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</si>
  <si>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</si>
  <si>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</si>
  <si>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</si>
  <si>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</si>
  <si>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</si>
  <si>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</si>
  <si>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</si>
  <si>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</si>
  <si>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</si>
  <si>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</si>
  <si>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</si>
  <si>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</si>
  <si>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</si>
  <si>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</si>
  <si>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</si>
  <si>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</si>
  <si>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</si>
  <si>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</si>
  <si>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</si>
  <si>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</si>
  <si>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</si>
  <si>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</si>
  <si>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</si>
  <si>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</si>
  <si>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</si>
  <si>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</si>
  <si>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</si>
  <si>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</si>
  <si>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</si>
  <si>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</si>
  <si>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</si>
  <si>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</si>
  <si>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</si>
  <si>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</si>
  <si>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</si>
  <si>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</si>
  <si>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</si>
  <si>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</si>
  <si>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</si>
  <si>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</si>
  <si>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</si>
  <si>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</si>
  <si>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</si>
  <si>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</si>
  <si>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</si>
  <si>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</si>
  <si>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</si>
  <si>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</si>
  <si>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</si>
  <si>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</si>
  <si>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</si>
  <si>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</si>
  <si>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</si>
  <si>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</si>
  <si>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</si>
  <si>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</si>
  <si>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</si>
  <si>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</si>
  <si>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</si>
  <si>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</si>
  <si>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</si>
  <si>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</si>
  <si>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</si>
  <si>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</si>
  <si>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</si>
  <si>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</si>
  <si>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</si>
  <si>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</si>
  <si>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</si>
  <si>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</si>
  <si>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</si>
  <si>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</si>
  <si>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</si>
  <si>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</si>
  <si>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</si>
  <si>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</si>
  <si>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</si>
  <si>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</si>
  <si>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</si>
  <si>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</si>
  <si>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</si>
  <si>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</si>
  <si>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</si>
  <si>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</si>
  <si>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</si>
  <si>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</si>
  <si>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</si>
  <si>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</si>
  <si>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</si>
  <si>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</si>
  <si>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</si>
  <si>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</si>
  <si>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</si>
  <si>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</si>
  <si>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</si>
  <si>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</si>
  <si>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</si>
  <si>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</si>
  <si>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</si>
  <si>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</si>
  <si>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</si>
  <si>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</si>
  <si>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</si>
  <si>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</si>
  <si>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</si>
  <si>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</si>
  <si>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</si>
  <si>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</si>
  <si>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</si>
  <si>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</si>
  <si>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</si>
  <si>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</si>
  <si>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</si>
  <si>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</si>
  <si>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</si>
  <si>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</si>
  <si>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</si>
  <si>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</si>
  <si>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</si>
  <si>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</si>
  <si>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</si>
  <si>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</si>
  <si>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</si>
  <si>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</si>
  <si>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</si>
  <si>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</si>
  <si>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</si>
  <si>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</si>
  <si>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</si>
  <si>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</si>
  <si>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</si>
  <si>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</si>
  <si>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</si>
  <si>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</si>
  <si>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</si>
  <si>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</si>
  <si>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</si>
  <si>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</si>
  <si>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1.- Revistas academicas de la UNAH indexadas en sistemas internacionales, cumpliendo estandares de calidad en lo relacionado a gestion editorial y contenido de las mismas</t>
  </si>
  <si>
    <t>1.1- Al menos 4 revistas incorporadas en indices internacionales.
1.2.- Talleres sobre gestion editorial desarrollados.</t>
  </si>
  <si>
    <t>Comunicación fluida con los editores o personas responsables por las publicaciones academicas en la UNAH y a nivel nacional</t>
  </si>
  <si>
    <t>La integracion del Sistema Bibliotecario como asesor en los procesos de escritura cientifica fortalecera los mismos pues se aportaran algunos criterios en lo relacionado al cumplimiento de estandares internacionales</t>
  </si>
  <si>
    <t>1. Al menos 4 revistas  participando en el catalogo Latindex
2.  Al menos 5 revistas  con sus contenidos actualizados participando en LAMJOL
3. Al menos 3 reuniones con los editores o personas responsables por las publicaciones academicas en la UNAH</t>
  </si>
  <si>
    <t xml:space="preserve">1. Al menos 3 talleres impartidos en relacion a la gestion editorial y al uso de plataformas de publicaciones academicas en linea </t>
  </si>
  <si>
    <t>Investigadores
Editores o responsables de las publicaciones academicas de la UNAH</t>
  </si>
  <si>
    <t>Sistema Bibliotecario</t>
  </si>
  <si>
    <t>Se cuenta con todos los recursos financieros necesarios</t>
  </si>
  <si>
    <t>El trabajo a los procesos de fortalecimiento de la investigacion y la publicacion en UNAH deben ir acompañados del trabajo que se realiza en las Bibliotecas</t>
  </si>
  <si>
    <t>1. Al menos una persona participa en la Reunion Tecnica Anual de Latindex</t>
  </si>
  <si>
    <t>Bibliotecarios
Investigadores
Editores o responsables de las publicaciones academicas</t>
  </si>
  <si>
    <t xml:space="preserve">1. Programa de Alfabetizacion Informacional (ALFIN) para docentes implementado </t>
  </si>
  <si>
    <t>1. Al menos 5 reuniones sostenidas con autoridades de las diferentes facultades de la UNAH</t>
  </si>
  <si>
    <t>Se cuenta con la comunicación y apertura requerida de parte de las autoridades en las diferentes facultades, escuelas y departamentos de la UNAH</t>
  </si>
  <si>
    <t>El uso de las TIC en la educacion superior es necesario para innovar en el proceso de enseñanza-aprendizaje; igualmente importante es que los docentes conozcan todas las herramientas que ofrece el Sistema Bibliotecario como apoyo en las labores academicas y de investigacion. Para optimizar el uso de estas herramientas los docentes deben adquirir habilidades informativas.</t>
  </si>
  <si>
    <t>Programa socializado con al meno 3 facultades</t>
  </si>
  <si>
    <t>Docentes</t>
  </si>
  <si>
    <t>2. Al menos 10 talleres desarrollados con docentes</t>
  </si>
  <si>
    <t>6.a.2</t>
  </si>
  <si>
    <t>Los docentes participan en los talleres programados</t>
  </si>
  <si>
    <t>Al menos 3 talleres desarrollados con docentes como participantes</t>
  </si>
  <si>
    <t>1.-  Sistema Bibliotecario satisfaciendo las necesidades de informacion de los usuarios, tanto en formato impreso como en formato electronico.</t>
  </si>
  <si>
    <t>1.- Material bibliográfico impreso adquirido, procesado y disponible para consulta y suscripciones a recursos electronicos pagadas y acceso a los textos completos en linea.</t>
  </si>
  <si>
    <t>Necesidades de informacion identificadas
Recursos financieros disponibles en tiempo y forma.</t>
  </si>
  <si>
    <t>La oferta bibliografica del Sistema Bibliotecario debe responder a las necesidades de informacion manifiestas por los usuarios, por lo que es necesario su continua actualizacion; ademas se debe garantizar el acceso a la misma sin importar el espacio fisico ni el momento en que el usuario la solicite.</t>
  </si>
  <si>
    <t>Material impreso adquirido, procesado y disponible al publico para su consulta.
Acceso electronico a los textos completos de los recursos electronicos suscritos</t>
  </si>
  <si>
    <t xml:space="preserve">Estudiantes de pregrado y posgrado.
Docentes universitarios.
Investigadores.
Personal administrativo y de servicio.
</t>
  </si>
  <si>
    <t>2. Laboratorio de conservacion y restauracion de material bibliografico montado y en funcionamiento</t>
  </si>
  <si>
    <t>3. Procesamiento tecnico de material bibliografico adquirido, concluido</t>
  </si>
  <si>
    <t>7.a.1.3 Procesamiento tecnico de material bibliografico adqirido</t>
  </si>
  <si>
    <t>Recursos financieros disponibles en tiempo y forma</t>
  </si>
  <si>
    <t>El material bibliografico adquirido necesita ser procesado para ponerlo a disposicion del usuario final.</t>
  </si>
  <si>
    <t>Material bibliografico procesado</t>
  </si>
  <si>
    <t xml:space="preserve">Comunidad universitaria </t>
  </si>
  <si>
    <t>2.- Sistema Bibliotecario ofreciendo espacios fisicos adecuados para la lectura y areas de estudio tanto individual como grupal, equipadas con el mobiliario y equipo acorde a los estandares establecidos para bibliotecas.</t>
  </si>
  <si>
    <t>Areas de servicio y salas de estudio equipadas con el mobiliario adecuado</t>
  </si>
  <si>
    <t>Las salas de lectura, servicio y estanterias del Sistema Bibliotecario requieren de mobiliario para bibliotecas especializado, por el uso que el mismo da.</t>
  </si>
  <si>
    <t>Areas ampliadas y en servicio al usuario final</t>
  </si>
  <si>
    <t>Las areas que ocupan las oficinas administrativas de la UNAH en el edificio de Biblioteca seran habilitadas para Biblioteca exclusivamente por lo que se necesita una remodelacion y readecuacion de espacios.</t>
  </si>
  <si>
    <t>Edicio de Biblioteca remodelado y en funcionamiento</t>
  </si>
  <si>
    <t xml:space="preserve">Estudiantes de pregrado y posgrado.
Docentes universitarios.
Investigadores.
Personal administrativo y de servicio.
Comunidad en general
</t>
  </si>
  <si>
    <t>SEAPI
Sistema Bibliotecario
DEGT</t>
  </si>
  <si>
    <t>3. Sistema bibliotecario desarrollando y dando seguimiento al Programa de Alfabetizacion Informacional dirigido a la comunidad universitaria.</t>
  </si>
  <si>
    <t>Talleres desarrollados</t>
  </si>
  <si>
    <t>Recursos financieros disponibles en tiempo y forma.
Talento humano capacitado y suficiente para el desarrollo de las actividades propuestas</t>
  </si>
  <si>
    <t>Es necesario que los estudiantes posean las competencias informacionales que les permitan buscar, localizar, evaluar, seleccionar y usar informacion académica que asegure la producción de nuevo conocimiento y el afianzamiento del ya existente.</t>
  </si>
  <si>
    <t>Al menos 200 talleres desarrollados</t>
  </si>
  <si>
    <t>Estudiantes de pregrado y posgrado.
Docentes.
Investigadores.
Personal administrativo y de servicio</t>
  </si>
  <si>
    <t>Programa de monitoreo establecido</t>
  </si>
  <si>
    <t>1. Programa de fomento de la lectura, rescate de valores e identidad nacional implementado</t>
  </si>
  <si>
    <t>Recursos economicos disponibles en tiempo y forma.
Talento humano suficiente y adecuado.</t>
  </si>
  <si>
    <t>Es imprescindible el formento de la lectura, rescate de valores e identidad nacional entre la comunidad universitaria como parte de la formacion integral del individuo como ciudadano hondureño.</t>
  </si>
  <si>
    <t>Eventos culturales desarrollados</t>
  </si>
  <si>
    <t>1. Sistema Bibliotecario integrando redes colaborativas locales, regionales e internacionales.</t>
  </si>
  <si>
    <t>1. Sistema Bibliotecario integrado y participando en al menos 2 redes colaborativas.</t>
  </si>
  <si>
    <t>El Sistema Bibliotecario de la UNAH necesita trabajar en forma conjunta con sus pares a nivel local, regional e internacional para establecer iniciativas conjuntas en pro del desarrollo de las bibliotecas y con miras a lograr una verdadera democratizacion de la informacion</t>
  </si>
  <si>
    <t>Asistencia a al menos el 60% de las reuniones de la Red Aurea</t>
  </si>
  <si>
    <t>Personal que labora en el Sistema Bibliotecario involucrado en las tareas de planificacion y desarrollo.</t>
  </si>
  <si>
    <t>Sistema Bibliotecaio</t>
  </si>
  <si>
    <t>Asistencia de al menos una persona a la reunion del SIDCA-CSUCA</t>
  </si>
  <si>
    <t>Asistencia de al menos una persona a la reunion tecnica anual Latindex</t>
  </si>
  <si>
    <t>2. Bibliotecarios del Sistema Bibliotecario participando en talleres de actualizacion de conocimiento y desarrollo de competencias.</t>
  </si>
  <si>
    <t>Es necesaria la constante actualizacion del conocimiento de los bibliotecarios, ademas de revisar por medio de congresos, las tendencias en el campo de las ciencias de la informacion</t>
  </si>
  <si>
    <t>Congreso desarrollado</t>
  </si>
  <si>
    <t>Bibliotecarios</t>
  </si>
  <si>
    <t>Pasajes para participar en Feria Internacional del Libro  en Colombia</t>
  </si>
  <si>
    <t>Compra de material bibliografico impreso</t>
  </si>
  <si>
    <t>Pago de suscripciones a material bibliografico electronico</t>
  </si>
  <si>
    <t xml:space="preserve">Sillas para salas de lectura en biblioteca </t>
  </si>
  <si>
    <t>Mesas grandes para salas de lectura en biblioteca</t>
  </si>
  <si>
    <t>Mesas pequeñas para salas de lectura en biblioteca</t>
  </si>
  <si>
    <t>Exhibidores para material bibliografico</t>
  </si>
  <si>
    <t>Estanteria especializada para bibliotecas</t>
  </si>
  <si>
    <t>Juegos de sala para bibliotecas</t>
  </si>
  <si>
    <t>Rotulacion de las diferentes areas de biblioteca</t>
  </si>
  <si>
    <t xml:space="preserve">Carritos multiusos para acarreo de libros </t>
  </si>
  <si>
    <t>Hale steps stool (gradas para estanteria de biblioteca)</t>
  </si>
  <si>
    <t>Conmemoracion del dia del idioma</t>
  </si>
  <si>
    <t>Festival de interculturalidad</t>
  </si>
  <si>
    <t>Desarrollo de foros y eventos culturales diversos</t>
  </si>
  <si>
    <t>Festival del mes patrio</t>
  </si>
  <si>
    <t>Afiches promocionales</t>
  </si>
  <si>
    <t>Trifolios informativos sobre servicios de biblioteca</t>
  </si>
  <si>
    <t>Banners</t>
  </si>
  <si>
    <t>Volantes</t>
  </si>
  <si>
    <t>Juegos de herramientas para restauracion</t>
  </si>
  <si>
    <t>Mesas de trabajo</t>
  </si>
  <si>
    <t xml:space="preserve">Sillas ergonomicas </t>
  </si>
  <si>
    <t>Material vario necesario para la restauracion y conservacion de documentos</t>
  </si>
  <si>
    <t>Material de poliester para preservacion de material bibliografico</t>
  </si>
  <si>
    <t>Pegamento especial para restauracion de material bibliografico</t>
  </si>
  <si>
    <t>Material especial para restauracion</t>
  </si>
  <si>
    <t xml:space="preserve">Pasaje aereo </t>
  </si>
  <si>
    <t>Etiquetas termicas (cada unidad contiene mil etiquetas)</t>
  </si>
  <si>
    <t>Etiquetas transparentes (cada unidad contiene mil etiquetas)</t>
  </si>
  <si>
    <t>Etiquetas termicas w-55 (cada unidad contiene mil etiquetas)</t>
  </si>
  <si>
    <t>Sillas ergonómicas de oficina para personal que labora en biblioteca</t>
  </si>
  <si>
    <t>Estaciones de trabajo para personal que labora en biblioteca</t>
  </si>
  <si>
    <t>Equipo de computo</t>
  </si>
  <si>
    <t>6.a.3</t>
  </si>
  <si>
    <t>1. proyecto de fortalecimiento de la Oficina de Registro implementado.</t>
  </si>
  <si>
    <t>1. Implementar proyecto de fortalecimiento de la Oficina de Registro.</t>
  </si>
  <si>
    <t>No tener acceso a la información, no tener el personal para realizar las actividades</t>
  </si>
  <si>
    <t>Generar informes para la toma de desiciones</t>
  </si>
  <si>
    <t>Aplicativos de reportería instalado</t>
  </si>
  <si>
    <t>Comunidad universitaria</t>
  </si>
  <si>
    <t>Sistemas de Informacion</t>
  </si>
  <si>
    <t>2. Gestión académica y administrativa de la UNAH organizada y funcionando exitosamente de manera descentralizada.</t>
  </si>
  <si>
    <t>2. Se implementará durante el período el Plan Institucional de Descentralización académica y administrativa.</t>
  </si>
  <si>
    <t>Falta de toma de desición de las autoridades universitarias No contar con el personal para su realización</t>
  </si>
  <si>
    <t>Ofrecer servicios de calidad a estudiantes y docentes en los centros regionales</t>
  </si>
  <si>
    <t>Entrevista con los usuarios</t>
  </si>
  <si>
    <t>Comunidad Universitaria</t>
  </si>
  <si>
    <t xml:space="preserve">1. Plataforma tecnológica eficiente, accesible en todos los predios de las sedes, modalidades y unidades académicas de la UNAH. </t>
  </si>
  <si>
    <t>1. Consolidacion y mantenimiento de los sistemas de informacion que administra la DEGT.</t>
  </si>
  <si>
    <t>6.a.1</t>
  </si>
  <si>
    <t>Seguridad de los sistemas</t>
  </si>
  <si>
    <t>Sstemas fucncionando permanentemente (24/7/365)</t>
  </si>
  <si>
    <t>Monitoreo</t>
  </si>
  <si>
    <t>Monitores 17" HDMI</t>
  </si>
  <si>
    <t>Storage para produccion</t>
  </si>
  <si>
    <t>Removable Disk Back up System</t>
  </si>
  <si>
    <t>Cables de Administracion</t>
  </si>
  <si>
    <t>Switch Ethernet Jumbo Frame</t>
  </si>
  <si>
    <t>Mouse ergonomicos</t>
  </si>
  <si>
    <t>UPS para equipo computacional</t>
  </si>
  <si>
    <t>Licencias certificadas de seguridad</t>
  </si>
  <si>
    <t xml:space="preserve">Licencias de virtualizacion </t>
  </si>
  <si>
    <t>Licenciamiento  Acunnetix</t>
  </si>
  <si>
    <t>Licencia de software de desarrollo</t>
  </si>
  <si>
    <t>Licenciamiento Team developer (Centralizacion del desarrollo de Aplicaciones</t>
  </si>
  <si>
    <t>Certificados de seguridad de servicios (portal Web, gestion documental, correo empleados, correo empleados estudiantes UNAH, campus virtual, RRHH, Sistema Administrativo Financiero, sistema DIPP)</t>
  </si>
  <si>
    <t>Licencias Antivirus institucional</t>
  </si>
  <si>
    <t>Licenciaminto campos Agrement</t>
  </si>
  <si>
    <t>Discos duros para soporteTecnico</t>
  </si>
  <si>
    <t>Herramientas Soporte tecnico</t>
  </si>
  <si>
    <t>Servicios de mantenimiento y garantia servidores generacion 5</t>
  </si>
  <si>
    <t>Servidor</t>
  </si>
  <si>
    <t>1) Sistemas de rendición de Cuentas transparentes implementados y en ejecución.</t>
  </si>
  <si>
    <t>1) Todas las unidades académicas tendrán a partir del año 2015 un sistema de rendición de cuentas de la gestión académica y administrativa transparentes.</t>
  </si>
  <si>
    <t>No acceso a la información de los sistemas</t>
  </si>
  <si>
    <t>Información oportuna e integra para la toma de desiciones</t>
  </si>
  <si>
    <t>Desarrollo de Proyectos</t>
  </si>
  <si>
    <t>Autoridades universitarias</t>
  </si>
  <si>
    <t>DEGT, Sistemas de Informacion</t>
  </si>
  <si>
    <t>Materiales impresos del evento (menbresia)</t>
  </si>
  <si>
    <t>1. Sistemas de rendición de Cuentas transparentes implementados y en ejecución.</t>
  </si>
  <si>
    <t>1. Todas las unidades académicas tendrán a partir del año 2014 un sistema de rendición de cuentas de la gestión académica y administrativa transparentes.</t>
  </si>
  <si>
    <t>DEGT, Sistemas de Información</t>
  </si>
  <si>
    <t>Falta de Presupuesto</t>
  </si>
  <si>
    <t xml:space="preserve">Es una Inversion para el desarrollo y buen Funcionamiento de la institución </t>
  </si>
  <si>
    <t>El Crecimiento y los resultados obtenidos</t>
  </si>
  <si>
    <t>Comunidad Universitaria y Poblacion en General</t>
  </si>
  <si>
    <t>DEGT</t>
  </si>
  <si>
    <t xml:space="preserve">12.1.1.f Para lograr una planificacion eficaz y el buen funcionamiento de esta Dirección, tanto en Ciudad Universitaria, en los Centros Regionales de la UNAH como dar prioridad a las nuevas asignaciones; es necesario contar todo el apoyo en materia logistica y recurso humano, para que de esta manera se pueda brindar una atencion inmediata y personalizada minimizando todos los riesgos y los problemas cotidianos que se dan. Actualmente la DEGT cuenta con dos vehiculos (Pick up - Moto-cargo), que son dos herraminetas necesarias y  esenciales para el desarrollo de las actividades, por lo que es muy importante contar con una partida de combustible que ademas de suplir el buen funcionamiento de los vehuiculos tambien servira para  abastecer la Planta Generadora del Data Center de la UNAH </t>
  </si>
  <si>
    <t>6.a.1.2 Fortalecer la parte de seguridad y monitoreo de los diferentes servicios y equipos que administra la DEGT  a nivel institucional a traves de la adquisicion de aplicaciones informaticas</t>
  </si>
  <si>
    <t>6.a.2.1 Mejora continua y soporte técnico al sistema</t>
  </si>
  <si>
    <t>6.a.2.2 Desarrollar el módulo del sistema de Registro, Permanencia y promocion a nivel de Postgrado</t>
  </si>
  <si>
    <t>2. Proyecto mejora del fortalecimiento de la Oficina de Registro implementado.</t>
  </si>
  <si>
    <t>2. Mejora continua en proyecto de fortalecimiento de la Oficina de Registro.</t>
  </si>
  <si>
    <t>7.a.1.1 se fortalecerán, promoverán y adoptarán políticas y practicas transparentes para la rendición de cuentas de las unidades académicas.</t>
  </si>
  <si>
    <t>7.a.1.2 Integrar los diferentes sistemas de información (Sistema administrativo, Recursos Humanos, Sistema de Registro estudiantil, Sistema Bibliotecario)  para la generación de estadísticas e informes</t>
  </si>
  <si>
    <t>7.a.1.3 Implementación, actualización y mantenimiento de los sistemas de información</t>
  </si>
  <si>
    <t xml:space="preserve">7.a.1.4 Contratacion de Personal Administrativo y Tecnico. De acuerdo al crecimiento de la poblacion Universitaria a todos sus niveles es muy importante llevar de la mano el crecimiento Tecnologico, pero todavia es mucho mas importante contar con el mejor de los recursos (Recurso Humano) </t>
  </si>
  <si>
    <t xml:space="preserve">1. Contratación de personal TECNICO y ADMINISTRATIVO para darle el seguimiento que corresponde al desarrollo y el Fortalecimiento de las Tic´s y la expansion de la Plataforma Tecnologica de la UNAH. </t>
  </si>
  <si>
    <t>1. Se diseñará un Plan de capacitación para todo el período.</t>
  </si>
  <si>
    <t>Falta de presupuesto</t>
  </si>
  <si>
    <t>Desarrollo de la Paltaforma Tecnologica y nuevas asignaciones para la DEGT</t>
  </si>
  <si>
    <t>Informes, estadisticas y resultados obtenidos</t>
  </si>
  <si>
    <t>11.1.1.b Diseñar un plan de capacitación para todoel  Recursos humanos de la DEGT.</t>
  </si>
  <si>
    <t>Partida de combustible (Diesel y Gasolina) para el fortalecimiento de la infraestructura de Tic´s y la Expansión de la Plataforma Tecnologica (Planta generadora del Data Center, Moto Cargo, Pick Up 4*4</t>
  </si>
  <si>
    <t>2. Plan de capacitación diseñado y aprobado por las autoridades superiores de la UNAH.</t>
  </si>
  <si>
    <t>2.1 Se diseñará un Plan de capacitación para todo el período anual.</t>
  </si>
  <si>
    <t>2.2 200 empleados Certificados</t>
  </si>
  <si>
    <t>4.a.2</t>
  </si>
  <si>
    <t>Falta de recurso humano para implementacion</t>
  </si>
  <si>
    <t>Elevar el nivel profesional de los empleados de la UNAH</t>
  </si>
  <si>
    <t>Personas capacitadas o Certificadas</t>
  </si>
  <si>
    <t>Empleados</t>
  </si>
  <si>
    <t>CRA</t>
  </si>
  <si>
    <t xml:space="preserve">3.1 Se diseñará un programa de Formación Docente para todo el período. </t>
  </si>
  <si>
    <t>3.2 Diagnostico y diseño de carrera completado</t>
  </si>
  <si>
    <t>4.a.3</t>
  </si>
  <si>
    <t>3. Se implementará durante el período el Plan Institucional de Descentralización académica y administrativa.</t>
  </si>
  <si>
    <t>Fortalecimiento de la Infraestructura y equipo</t>
  </si>
  <si>
    <t>Crecimiento y desarrollo fisico a corto y mediano plazo</t>
  </si>
  <si>
    <t>Redes y Telecomunicaciones</t>
  </si>
  <si>
    <t>5. Sistema de bibliotecas fortalecido y Sistema virtual para la obtención de documentos y materiales de trabajo creado.</t>
  </si>
  <si>
    <t xml:space="preserve">5.4 Digitalizar videos 100 videos, audios, diapositivas </t>
  </si>
  <si>
    <t>5.3 Al menos 6000 paginas digitalizadas</t>
  </si>
  <si>
    <t>5.2 Al menos  5110 documentos subidos al repositorio</t>
  </si>
  <si>
    <t>5.1 Se fortalecerá el Sistema de Bibliotecas y se creará un sistema virtual para la obtención de documentos y materiales de trabajo de las diferentes carreras.</t>
  </si>
  <si>
    <t>5.a.1</t>
  </si>
  <si>
    <t>Falta de Personal y equipo</t>
  </si>
  <si>
    <t>Preservacion  y conservacion del patrimonio documental  y oportuno acceso a la informacion ya sea patrimnial o administrativa</t>
  </si>
  <si>
    <t xml:space="preserve">Estadisticas de uso y publicacion en el repositorio institucional </t>
  </si>
  <si>
    <t>Comunida universitaria y la sociedad en general.</t>
  </si>
  <si>
    <t xml:space="preserve">3. Macroproyecto de Desarrollo Físico implementado. </t>
  </si>
  <si>
    <t>1 Se implementará el macroproyecto de desarrollo físico para la optimización del espacio físico en el período 2014-2018.</t>
  </si>
  <si>
    <t>6.a.4</t>
  </si>
  <si>
    <t>Disponibilidad de Presupuesto</t>
  </si>
  <si>
    <t>Fortalecimiento de la las TIC´s y Expansión de la Plataforma Tecnologica</t>
  </si>
  <si>
    <t>Redes Y Telecomunicaciones</t>
  </si>
  <si>
    <t>4) Macro - proyecto de desarrollo de las Redes.</t>
  </si>
  <si>
    <t>1) Desarrollo de la Plataforma Tecnologica a travez de un plan de Capacitacion para empleados.</t>
  </si>
  <si>
    <t xml:space="preserve">5. Macroproyecto de desarrollo de las redes LAN implementado. </t>
  </si>
  <si>
    <t>5. Se continuara con el desarrollo de las redes LAN para la optimización de los servicios de la Plataforma Tecnológica en el período 2014-2018.</t>
  </si>
  <si>
    <t>6. Aulas equipadas con proyectores y equipos de ayuda multimedia.                     Fortalecida la red de bibliotecas universitarias, librerías universitarias y la editorial, tanto virtuales como físicas.</t>
  </si>
  <si>
    <t>6.1. Cada aula contará con al menos un proyector y equipo de ayuda visual para que los maestros den sus clases.                                                                                                                7.2. Inversión para ejecución de planes.</t>
  </si>
  <si>
    <t>Desarrollo Tecnologico y Expansión de la Plataforma</t>
  </si>
  <si>
    <t>8.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</si>
  <si>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8.1. seguimiento y desarrollo de mejoras tecnicas al campus virtual.                                            8.2 Diseño del Super usuario de la UNAH                                       8.3. Seguimiento de la Incorporacion de 10 experiencias de educaciòn Virtual.                                                8.4. Capacitar de al menos 100 personas en las areas tecnicas y de manejos de aulas de Campus virtual ya  funcionando.                                               8.5 Listas de asistencia y usuarios capacitados.              8.6 Estadisticas de solicitudes atendidas.</t>
  </si>
  <si>
    <t>8.a.1</t>
  </si>
  <si>
    <t>Desarrollo Tecnologico</t>
  </si>
  <si>
    <t>Desarrollo del Campus Virtual</t>
  </si>
  <si>
    <t>Mebresias y alianzas tecnologica (Microsoft
Oracle)</t>
  </si>
  <si>
    <t xml:space="preserve">Licencias Master Colletion Adobe </t>
  </si>
  <si>
    <t>Licencias Adobe</t>
  </si>
  <si>
    <t>Licencia Docuware</t>
  </si>
  <si>
    <t>Soporte Repositorio ADOBE</t>
  </si>
  <si>
    <t xml:space="preserve">Equipo Digitalizador de Video / Audio </t>
  </si>
  <si>
    <t>Equipos de Audio</t>
  </si>
  <si>
    <t>Soporte y mantenimiento de equipo</t>
  </si>
  <si>
    <t xml:space="preserve">Accesorios para instalacion de equipo
 multimedia </t>
  </si>
  <si>
    <t>Plan de Mantenimiento de Aires Acondicionados de todos los cuartos de telecomunicacion mas lasDEGT y la Biblioteca (Contrato preventivo y correctivo según cotizacion)</t>
  </si>
  <si>
    <t>Actualizacion de equipos para soporte y operación de las redes (WAN, CAN y LAN)</t>
  </si>
  <si>
    <t>Desarrollo de las Redes CAN (Según Convenio con Hondutel)</t>
  </si>
  <si>
    <t>Desarrollo de las Redes LAN (Según Convenio con Hondutel)</t>
  </si>
  <si>
    <t>Obras Adicionales</t>
  </si>
  <si>
    <t xml:space="preserve">5.5. Fortalecemiento de la Academia de redes CISCO, el Campus virtual y re - diseñar  un programa de capacitacion de todas las herramientas necesarias para fortalecer el sistema atravez de la Plataforma Tecnologica </t>
  </si>
  <si>
    <t xml:space="preserve">Desarrollo de los servicios academicos a travez de la plataforma Tecnologica </t>
  </si>
  <si>
    <t xml:space="preserve">Informes y Estadisticas de uso y acceso </t>
  </si>
  <si>
    <t>Comunidad universitaria y  sociedad en general.</t>
  </si>
  <si>
    <t>Mobiliario, material, equipo y viaticos para el fortalecimiento de la Academia de Redes CISCO, despues del 30% destinado para la UNAH</t>
  </si>
  <si>
    <t>Estudiantes</t>
  </si>
  <si>
    <t>5.a.5</t>
  </si>
  <si>
    <t xml:space="preserve">5.a.5.1 Fortalecimiento del proceso academico de la Academia de redes.    </t>
  </si>
  <si>
    <t xml:space="preserve">5.a.5.2 Propulsar y expandir los servicios academicos que brinda la academia.           </t>
  </si>
  <si>
    <t>5.a.5.3 Dotar de material, equipo.</t>
  </si>
  <si>
    <t>Cursos Virtuales</t>
  </si>
  <si>
    <t>Compromiso de la UNAH con la sociedad, de brindar cursos en línea de calidad.</t>
  </si>
  <si>
    <t>Matrícula</t>
  </si>
  <si>
    <t>Sociedad en General</t>
  </si>
  <si>
    <t>Departamento de Formación en TIC´s</t>
  </si>
  <si>
    <t>1. Nuevos conocimientos o fortalecimiento de los existentes.</t>
  </si>
  <si>
    <t>1. Culminación de Capacitaciones</t>
  </si>
  <si>
    <t>4. Docentes con nuevas Capacidades tecnológicas, para beneficio del proceso enseñanaza aprendizaje.</t>
  </si>
  <si>
    <t>4.1 Diagnósticos de Habilidades Tic´s</t>
  </si>
  <si>
    <t xml:space="preserve">4.2 Oferta de capacitaciones  </t>
  </si>
  <si>
    <t xml:space="preserve">4.3 Seguimiento del docente, </t>
  </si>
  <si>
    <t>Diagnóstico</t>
  </si>
  <si>
    <t>Conocer nivel habilidades TIC´s</t>
  </si>
  <si>
    <t>Oferta de capacitaciones</t>
  </si>
  <si>
    <t>Según área de enseñanza, que aplicación conviene más.</t>
  </si>
  <si>
    <t>Listas de asistencia</t>
  </si>
  <si>
    <t>Seguimiento Docente</t>
  </si>
  <si>
    <t>Mentenerse al día, en estos tiempos de constante cambios tecnológicos.</t>
  </si>
  <si>
    <t>Base de Datos</t>
  </si>
  <si>
    <t>Certificaciones</t>
  </si>
  <si>
    <t>Oferta de certificaciones de Microsoft; IT Academy.</t>
  </si>
  <si>
    <t>Contar con una Certificación mundial garantiza que el usuario domina lascompetencias del programa.</t>
  </si>
  <si>
    <t>Primer lugar Estudiantes por graduarse.      Estudiantes de la UNAH en general.</t>
  </si>
  <si>
    <t>1. Validación de Conocimientos</t>
  </si>
  <si>
    <t>1. Certificaciones</t>
  </si>
  <si>
    <t xml:space="preserve">Proyecto Piloto </t>
  </si>
  <si>
    <t>Mayor cobertura y acceso a la educación superior</t>
  </si>
  <si>
    <t>Listas de asistencias</t>
  </si>
  <si>
    <t>Población Hondureña</t>
  </si>
  <si>
    <t>Departamento de Formación en TIC's</t>
  </si>
  <si>
    <t>Labs. De última Generación</t>
  </si>
  <si>
    <t>Capacitaciones y aprendezajes en espacios comodos y actualizados.</t>
  </si>
  <si>
    <t>Fotos antes y despúes</t>
  </si>
  <si>
    <t>UNAH    Sociedad en General</t>
  </si>
  <si>
    <t>1. Laboratorios de Computación de última generación.</t>
  </si>
  <si>
    <t>1. Presupuestos y cotizaciones</t>
  </si>
  <si>
    <t>Plazas</t>
  </si>
  <si>
    <t>Necesidad de Recurso Humano</t>
  </si>
  <si>
    <t>Contrato o Acuerdo</t>
  </si>
  <si>
    <t>Instructor</t>
  </si>
  <si>
    <t>Departamento de Formación en Tic´s</t>
  </si>
  <si>
    <t>1. Expandir el recurso humano del Departamento de Formación en TIC´s</t>
  </si>
  <si>
    <t xml:space="preserve">1. Contratación de Personal </t>
  </si>
  <si>
    <t>1. Fortalecer las competencias TICs, basados en los principios constructivistas del aprendizaje y  en el aprendizaje activo, tanto el docente como el estudiante universitario adquieran un papel protagonico, para conducir su propio aprendizaje haciendo uso de las tecnologias de informacion y comunicacion.</t>
  </si>
  <si>
    <t xml:space="preserve"> </t>
  </si>
  <si>
    <t>Proyecto de Capacitacion</t>
  </si>
  <si>
    <t xml:space="preserve">Mejorar el proceso de enzeñanza y aprendizaje </t>
  </si>
  <si>
    <t xml:space="preserve">Listas de asistencias </t>
  </si>
  <si>
    <t>UNAH y Sociedad en General</t>
  </si>
  <si>
    <t>Departamento de Formacion en TICs</t>
  </si>
  <si>
    <t xml:space="preserve">1. Docentes y Personal administrativo certificado. </t>
  </si>
  <si>
    <t xml:space="preserve">1.1 Desarrollar las capacitaciones para el fortalecimiento de las competencias TIC,s en los docentes y personal administrativo de la UNAH.                    1.2  Poner en práctica el conocimiento de las herramientas tecnológicas en cada una de las unidades y departamentos de la UNAH.                                1.3 Certificar el conocimiento de las TIC,s en los docentes y personal administrativo de la UNAH. </t>
  </si>
  <si>
    <t xml:space="preserve">Elevar el nivel de competencias    </t>
  </si>
  <si>
    <t>Documentos firmados por decanos.</t>
  </si>
  <si>
    <t>Docentes y Estudiantes Universitarios</t>
  </si>
  <si>
    <t>1. Incorporacion de las TIC,s en  cada una de las carreras de las facultades de la UNAH.</t>
  </si>
  <si>
    <t xml:space="preserve">1.1   Elaboracion de un plan estrategico que permita integrar las TICs en el pénsum académico en cada una de las facultades.       1.2 Visitas a los señores decanos, jefes y coordinadores de Carrera. 1.3 Analisis y evaluacion de las necesidades de cada area especializada para poder incorporar las TICs.               </t>
  </si>
  <si>
    <t xml:space="preserve">12.1.3 </t>
  </si>
  <si>
    <t>12.1.3.a Gestionar con las autoridades universitarias correspondientes, la integracion de las TICs en el pénsum académico de cada una de las facultades, de acorde a la necesidad de cada carrera.</t>
  </si>
  <si>
    <t xml:space="preserve">1. Encuentro desarrollado </t>
  </si>
  <si>
    <t xml:space="preserve"> 1. Formar espacios grupales para compartir experiencias y motivar al uso y manejo de las TIC´s  a través  del primer encuentro de formacion en TIC´s.</t>
  </si>
  <si>
    <t>1er encuentro de Formacion en TICs en la UNAH</t>
  </si>
  <si>
    <t>Las necesidades de actualizacion de la competencias tecnologicas</t>
  </si>
  <si>
    <t>Lista de Asistencia</t>
  </si>
  <si>
    <t>Poblacion Universitaria</t>
  </si>
  <si>
    <t xml:space="preserve">Departamento de Formacion en TICs </t>
  </si>
  <si>
    <t xml:space="preserve">1.1 Planificacion del Primer encuentro de Formacion en TIC´s.                                         1.2 Gestion con los patrocinadores.   </t>
  </si>
  <si>
    <t>2.Realizar actividades para Divulgar los proyectos de formacion en Tic´S.</t>
  </si>
  <si>
    <t>Mantener Informada a la comunidad Universitaria</t>
  </si>
  <si>
    <t>Redes Sociales   Página WEB.</t>
  </si>
  <si>
    <t>2. Ofrecer al usuario ofertas de capacitacion actualizada.                          2.1 Publicar las capacitaciones que se ofrecen en otras instituciones dentro y fuera del país.                                   2.2 Difusion de los diferentes eventos sobre las TIC´s que realize la DEGT.</t>
  </si>
  <si>
    <t>Primer encuentro de Formación en TIC´s</t>
  </si>
  <si>
    <t>Becas para Certificaciones Empleados DEGT</t>
  </si>
  <si>
    <t>Mejoramiento y Expansión  de Laboratorios de Computación</t>
  </si>
  <si>
    <t>Curso Diseño</t>
  </si>
  <si>
    <t>Curso SPSS</t>
  </si>
  <si>
    <t>Excel Financiero</t>
  </si>
  <si>
    <t>Prezi</t>
  </si>
  <si>
    <t>Office</t>
  </si>
  <si>
    <t>2.a.1</t>
  </si>
  <si>
    <t>2.a.3</t>
  </si>
  <si>
    <t>2.a.2</t>
  </si>
  <si>
    <t>3.a.1</t>
  </si>
  <si>
    <t>4.a.1</t>
  </si>
  <si>
    <t>2.a.1.- Evaluacion de las revistas academicas publicadas por la UNAH previa su incorporacion en sistemas internacionales de indexacion.</t>
  </si>
  <si>
    <t>2.a.2.- Desarrollo de talleres sobre buenas practicas editoriales y uso de plataformas para publicacion de revistas academicas en linea</t>
  </si>
  <si>
    <t>2.a.3.- Participar en la Reunion Tecnica anual de los Centros de Acopio Latindex.</t>
  </si>
  <si>
    <t>4.a.1. Reuniones para socializar el Programa ALFIN con los decanos, jefes de departamentos, escuelas y coordinadores de carrera.</t>
  </si>
  <si>
    <t>4.a.3.1 Crear o fortalecer las bases de datos para el seguimiento de los estudiantes, incluyendo información de ingreso, permanencia y egresos.</t>
  </si>
  <si>
    <t>4.a.3.2 Depurar las bases de datos</t>
  </si>
  <si>
    <t>4.a.3.3 Desarrollar nuevos módulos del sistema de Registro, Permanencia y promocion a nivel de grado y postgrado</t>
  </si>
  <si>
    <t>4.a.3.5 Mejora continua y soporte técnico al sistema</t>
  </si>
  <si>
    <t>4.a.3.4 Primera etapa de certificación del Sistema</t>
  </si>
  <si>
    <t>4.a.4</t>
  </si>
  <si>
    <t>4.a.2.1 Programacion y ejecucion de talleres contemplados dentro del Programa ALFIN dirigido a docentes.</t>
  </si>
  <si>
    <t>4.a.4.1 Diseñar un plan de capacitación para todos los recursos humanos</t>
  </si>
  <si>
    <t>4.a.4.2 Diseñar y ejecutar un plan de certificaciòn en tecnologia para los empleados</t>
  </si>
  <si>
    <t>4.a.5</t>
  </si>
  <si>
    <t>4.a.5.1 Diseño de un programa de Formación Docente.</t>
  </si>
  <si>
    <t xml:space="preserve">4.a.5.2 Diseñar y diagnosticar  una carrera de certificaciòn en tecnologia de acorde a cada faculta para el periodo </t>
  </si>
  <si>
    <t>3. Programa de Formación docente diseñado y aprobado por las autoridades de la UNAH.</t>
  </si>
  <si>
    <t>4.a.6</t>
  </si>
  <si>
    <t>4.a.6.1 Aplicación de Diagnósticos</t>
  </si>
  <si>
    <t>4.a.6.2 Oferta de capacitaciones de acuerdo a contenidos o carga curricular.</t>
  </si>
  <si>
    <t>4.a.6.3 Seguimiento del docente, para informarle en nuevas actualizaciones de aplicaciones para su implementación.</t>
  </si>
  <si>
    <t xml:space="preserve">5.a.1.1 Adquisicion de al menos 400 titulos o ediciones nuevas de material bibliografico impreso y renovacion de suscripciones electronicas de al menos 4 bases de datos.
Estas adquisiciones se haran en base a las necesidades manifiestas por los usuarios y previa consulta con la poblacion meta. 
</t>
  </si>
  <si>
    <t>Recursos financierios disponibles en tiempo y forma</t>
  </si>
  <si>
    <t>Es necesario que el Sistema Bibliotecario posea un laboratorio de conservacion y restauracion del material bibliografico con el proposito de preservar elo patrimonio documental de la institucion.</t>
  </si>
  <si>
    <t>Laboratorio montado y en funcionamiento</t>
  </si>
  <si>
    <t>5.a.2</t>
  </si>
  <si>
    <t>5.a.2 Diagnostico, planificacion y montaje del laboratorio de conservacion y restauracion del material bibliografico del Sistema Bibliotecario</t>
  </si>
  <si>
    <t>5.a.3</t>
  </si>
  <si>
    <t>5.a.4</t>
  </si>
  <si>
    <t>5.a.4 .1 Ampliar y adecuar las áreas de lectura y de estudio para la satisfacción del estudiante de acuerdo al Plan de Desarrollo físico de la Universidad.</t>
  </si>
  <si>
    <t>5.a.4.2 Adquisicion de mobiliario especializado para salas de lectura y de estudio, estanterias, exhibidores, equipo de oficina, entre otros, en el area de Biblioteca de acuerdo a estandares establecidos</t>
  </si>
  <si>
    <t>5.a.5.1 Remodelacion del edificio de Biblioteca y redistribucion de los espacios que ocupan las diferentes colecciones, areas administrativas y tecnicas, asi como de nuevos espacios para salas de estudio, lectura y consulta. Lo anterior previo estudio de factibilidad que se realice</t>
  </si>
  <si>
    <t>5.a.6</t>
  </si>
  <si>
    <t>5.a.6.1 Desarrollo de talleres contemplados en el Programa de Alfabetizacion Informacional</t>
  </si>
  <si>
    <t>5.a.7</t>
  </si>
  <si>
    <t>5.a.7.1 Establecimiento de estrategias para monitorear el progreso del Programa ALFIN y considerar metodos de recopilacion de evidencia.</t>
  </si>
  <si>
    <t>5.a.8</t>
  </si>
  <si>
    <t xml:space="preserve">Hardware para captura de video </t>
  </si>
  <si>
    <t>Disco Duro Externo en Red</t>
  </si>
  <si>
    <t>Sistema de respaldo de almacenamiento de video</t>
  </si>
  <si>
    <t>5.a.8.1 Fortalecer el sistema de bibliotecas y  crear un sistema virtual para la obtención de documentos y materiales de trabajo de las diferentes carreras</t>
  </si>
  <si>
    <t>5.a.8.2 Publicaciòn de documentos digitalizados en el Repositorio documental UDI</t>
  </si>
  <si>
    <t xml:space="preserve">5.a.8.3 Digitalizaciòn de la documentaciòn administrativa </t>
  </si>
  <si>
    <t>5.a.8.4 Digitalizar material audiovisual y con acceso controlado</t>
  </si>
  <si>
    <t>5.a.9</t>
  </si>
  <si>
    <t>1. Eventos de fomento de lectura, rescate de valores e identidad nacional realizados</t>
  </si>
  <si>
    <t>5.a.10</t>
  </si>
  <si>
    <t>5.a.11</t>
  </si>
  <si>
    <t>5.a.10.1  Programacion de las actividades culturales en consonancia con las fechas conmemorativas nacionales, regionales e internacionales.</t>
  </si>
  <si>
    <t xml:space="preserve">5.a.11.1 Promocion y difusion del Programa de fomento de la lectura, rescate de valores e identidad nacional entre la comunida universitaria. </t>
  </si>
  <si>
    <t>5.a.12</t>
  </si>
  <si>
    <t>5.a.12.1 Monitoreo de los logros alcanzados por el Progrma de fomento de la lectura, rescate de valores e identidad nacional.</t>
  </si>
  <si>
    <t>5.a.13</t>
  </si>
  <si>
    <t>6.a.1.1 Participacion activa en las reuniones de la Red Aurea: Red de Bibliotecas Universitarias de Honduras.</t>
  </si>
  <si>
    <t>6.a.2.1 Participacion activa en las reuniones y asambleas del SIDCA-CSUCA, asi como seguimiento a los acuerdos que de ella emanen.</t>
  </si>
  <si>
    <t>6.a.3.1 Participacion activa en la Reunion Tecnica Anual LATINDEX y seguimiento a los acuerdos que de ella emanen.</t>
  </si>
  <si>
    <t>6.a.4.1 Organización del Congreso e-biblioteca 2015</t>
  </si>
  <si>
    <t>6.a.5</t>
  </si>
  <si>
    <t xml:space="preserve">6.a.5.1 Participacion de los bibliotecarios del Sistema Bibliotecario en pasantias en bibliotecas internacionales </t>
  </si>
  <si>
    <t>6.a.6</t>
  </si>
  <si>
    <t>6.a.6.1 Implantación del plan institucional de descentralización de la gestión académica y administrativa.</t>
  </si>
  <si>
    <t xml:space="preserve">6.a.6.2 Implementación, actualización y mantenimiento de los sistemas de información académicos y administrativos a nivel nacional </t>
  </si>
  <si>
    <t>6.a.7</t>
  </si>
  <si>
    <t>6.a.7.1 Implantación del plan de mantenimiento y actualizacion de los equipos (comunicaciones, UPS, aire acondicionados y planta generadora de energía) para el soporte y operacion de todas las redes(WAN, CAN y LANs).</t>
  </si>
  <si>
    <t>6.a.8</t>
  </si>
  <si>
    <t>8.a.1.1 Mejoramiento y expansión de Laboratorios de Computación.</t>
  </si>
  <si>
    <t>9.a.1</t>
  </si>
  <si>
    <t>9.a.2</t>
  </si>
  <si>
    <t>10.a.1</t>
  </si>
  <si>
    <t>10.a.1.1 Garantizar la integridad de los datos de los diferentes sistemas de informacion implementados y administrados por la DEGT</t>
  </si>
  <si>
    <t>10.a.2</t>
  </si>
  <si>
    <t>10.a.2 Mayor cobertura en el desarrollo de capacitaciones del Depto. De Formación</t>
  </si>
  <si>
    <t>10.a.3</t>
  </si>
  <si>
    <t>10.a.4</t>
  </si>
  <si>
    <t>10.a.4.1 Todos los nodos de las redes de campus equipados y funcionando.</t>
  </si>
  <si>
    <t>10.a.5</t>
  </si>
  <si>
    <t>10.a.5.1 Diseño de un plan Maestro de Capacitacion relacionado directamente con la actualizacion y modernizacion de equipos como parte del fortalecimiento de la Paltaforma Tecnologica, que incluya.  - Admnistracion de sistemas Linux. - Implementación y Configuracio de firewall ASA, Introduccion a la Telefonia IP y elastix (Elastix certifed Engineer)</t>
  </si>
  <si>
    <t>10.a.5.2 Desarrollo de un workshop a nivel nacional deirigido a 130 empleados</t>
  </si>
  <si>
    <t>10.a.6</t>
  </si>
  <si>
    <t>10.a.6.1 Dotar cada espacio físico (Aulas, laboratorios, talleres y oficinas) con los puntos de redes activos, para tener acceso a la red de datos UNAH-Net.</t>
  </si>
  <si>
    <t>10.a.7</t>
  </si>
  <si>
    <t>10.a.7.1 Mejorar los servicios de tecnología educativa en las diferentes aulas</t>
  </si>
  <si>
    <t>10.a.7.2 Elaborar un diagnostico de Aulas (multimedias), condiciones fisicas y personal tecnico con el que cuenta y Elaborar una propuesta desarrollo de aulas tecnologicas</t>
  </si>
  <si>
    <t xml:space="preserve">10.a.7.3 Ejecución de plan de capacitación en uso adecuado de equipo.   </t>
  </si>
  <si>
    <t>10.a.7.4 Indicadores de desempeño positivos</t>
  </si>
  <si>
    <t>10.a.8</t>
  </si>
  <si>
    <t>11.a.1</t>
  </si>
  <si>
    <t>11.a.1 Contratacion de talento humano especialista y capacitado en las diferentes areas de la plataforma Tecnologica de la UNAH</t>
  </si>
  <si>
    <t>11.a.2</t>
  </si>
  <si>
    <t>12.a.1</t>
  </si>
  <si>
    <t>12.a.1.1 se fortalecerán, promoverán y adoptarán políticas y practicas transparentes para la rendición de cuentas de las unidades académicas.</t>
  </si>
  <si>
    <t xml:space="preserve">12.a.1.2 Integrar los diferentes sistemas de información (Sistema administrativo, Recursos Humanos, Sistema de Registro estudiantil, Sistema Bibliotecario)  para la generación de estadísticas e informes </t>
  </si>
  <si>
    <t xml:space="preserve">12.a.1.3 Implementación, actualización y mantenimiento de los sistemas de información                          </t>
  </si>
  <si>
    <t>12.a.1.4 Contratacion de Personal Administrativo y Tecnico. De acuerdo al crecimiento de la poblacion Universitaria a todos sus niveles es muy importante llevar de la mano el crecimiento Tecnologico, pero todavia es mucho mas importante contar con el mejor de los recursos (Recurso Humano)</t>
  </si>
  <si>
    <t xml:space="preserve">12.a.1.5 Contratacion del personal para el soporte y el desarrollo de la Plataforma Tecnologica. </t>
  </si>
  <si>
    <t xml:space="preserve">12.a.2 </t>
  </si>
  <si>
    <t>12.a.2.1 Gestionar con las autoridades universitarias correspondientes, la integracion de las TICs en el pénsum académico de cada una de las facultades, de acorde a la necesidad de cada carrera.</t>
  </si>
  <si>
    <t>12.a.3</t>
  </si>
  <si>
    <t>12.a.3.1 Fortalecer  la infraestructura del campus virtual de la UNAH.</t>
  </si>
  <si>
    <t>12.a.3.2 Potenciar el talento humano técnico y a nivel de usuario (docentes, estudiantes, investigadores)</t>
  </si>
  <si>
    <t>12.a.3.3 Asegurar la operación continua y el mantenimiento del campus virtual de la UNAH</t>
  </si>
  <si>
    <t>12.a.3.4 Desarrollar o asesoral para el desarrollo de cursos en linea.</t>
  </si>
  <si>
    <t xml:space="preserve">1.- Bibliotecas de los Centros Regionales ofreciendo servicios estandarizados </t>
  </si>
  <si>
    <t>1.- Ser vicios de biblioteca estandarizados</t>
  </si>
  <si>
    <t xml:space="preserve">1. Mayor oportunidad de acceso a La educación superior a través de las TIC's    </t>
  </si>
  <si>
    <t>1 A través del uso de la         plataforma tecnológica.</t>
  </si>
  <si>
    <t>Actividad actualizada</t>
  </si>
  <si>
    <t>6.a.9</t>
  </si>
  <si>
    <t>6.a.9.1 Formacion del personal que labora en las Bibliotecas de los Centros Regionales, con el proposito de implementar servicios estandarizados</t>
  </si>
  <si>
    <t>3.a.1 Campaña publicitaria, oferta de cursos virtuales, IT Academy. (200 Trimestralmente)</t>
  </si>
  <si>
    <t>6.a.8.1 Expandir la oferta académica de la Universidad a través de una modalidad B-learning de (200 trimestralmente)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</si>
</sst>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quot;L.&quot;\ #,##0"/>
    <numFmt numFmtId="175" formatCode="#,##0.00;[Red]#,##0.00"/>
    <numFmt numFmtId="176" formatCode="&quot;L.&quot;\ #,##0.00;[Red]&quot;L.&quot;\ #,##0.00"/>
  </numFmts>
  <fonts count="7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1"/>
      <name val="Calibri"/>
      <family val="2"/>
      <scheme val="minor"/>
    </font>
    <font>
      <b/>
      <sz val="12"/>
      <color theme="0"/>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3" tint="-0.249977111117893"/>
      <name val="Calibri"/>
      <family val="2"/>
      <scheme val="minor"/>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0"/>
      <name val="Calibri"/>
      <family val="2"/>
    </font>
    <font>
      <b/>
      <sz val="12"/>
      <color rgb="FFFF0000"/>
      <name val="Calibri"/>
      <family val="2"/>
    </font>
    <font>
      <sz val="12"/>
      <color theme="1"/>
      <name val="Calibri"/>
      <family val="2"/>
    </font>
    <font>
      <sz val="12"/>
      <color theme="1"/>
      <name val="Arial"/>
      <family val="2"/>
    </font>
    <font>
      <b/>
      <sz val="12"/>
      <color theme="1"/>
      <name val="Calibri"/>
      <family val="2"/>
      <scheme val="minor"/>
    </font>
    <font>
      <b/>
      <sz val="12"/>
      <color theme="3" tint="-0.499984740745262"/>
      <name val="Calibri"/>
      <family val="2"/>
    </font>
    <font>
      <b/>
      <sz val="11"/>
      <color theme="3" tint="-0.249977111117893"/>
      <name val="Calibri"/>
      <family val="2"/>
    </font>
    <font>
      <b/>
      <sz val="12"/>
      <color theme="4" tint="-0.499984740745262"/>
      <name val="Calibri"/>
      <family val="2"/>
    </font>
    <font>
      <b/>
      <sz val="12"/>
      <color theme="3" tint="-0.249977111117893"/>
      <name val="Calibri"/>
      <family val="2"/>
      <scheme val="minor"/>
    </font>
    <font>
      <sz val="12"/>
      <color theme="0"/>
      <name val="Calibri"/>
      <family val="2"/>
      <scheme val="minor"/>
    </font>
    <font>
      <sz val="12"/>
      <color theme="3"/>
      <name val="Calibri"/>
      <family val="2"/>
      <scheme val="minor"/>
    </font>
    <font>
      <b/>
      <sz val="12"/>
      <name val="Calibri"/>
      <family val="2"/>
      <scheme val="minor"/>
    </font>
    <font>
      <sz val="12"/>
      <color theme="3" tint="-0.499984740745262"/>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2"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5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8" fillId="0" borderId="10" xfId="0" applyNumberFormat="1" applyFont="1" applyBorder="1" applyAlignment="1">
      <alignment horizontal="justify" vertical="top" wrapText="1"/>
    </xf>
    <xf numFmtId="41" fontId="28"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29" fillId="0" borderId="10" xfId="0" applyFont="1" applyBorder="1" applyAlignment="1">
      <alignment vertical="top" wrapText="1"/>
    </xf>
    <xf numFmtId="0" fontId="30"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9" fillId="2" borderId="10" xfId="0" applyFont="1" applyFill="1" applyBorder="1" applyAlignment="1">
      <alignment vertical="top" wrapText="1"/>
    </xf>
    <xf numFmtId="0" fontId="15" fillId="2" borderId="10" xfId="0" applyFont="1" applyFill="1" applyBorder="1" applyAlignment="1">
      <alignment vertical="top" wrapText="1"/>
    </xf>
    <xf numFmtId="0" fontId="28" fillId="0" borderId="10" xfId="0" applyFont="1" applyBorder="1" applyAlignment="1">
      <alignment horizontal="justify" vertical="top"/>
    </xf>
    <xf numFmtId="169" fontId="28" fillId="0" borderId="10" xfId="0" applyNumberFormat="1" applyFont="1" applyBorder="1" applyAlignment="1">
      <alignment horizontal="center" vertical="top"/>
    </xf>
    <xf numFmtId="169" fontId="28"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29" fillId="0" borderId="11" xfId="0" applyFont="1" applyBorder="1" applyAlignment="1">
      <alignment vertical="top" wrapText="1"/>
    </xf>
    <xf numFmtId="0" fontId="5" fillId="2" borderId="11" xfId="0" applyFont="1" applyFill="1" applyBorder="1" applyAlignment="1">
      <alignment vertical="top" wrapText="1"/>
    </xf>
    <xf numFmtId="0" fontId="28" fillId="0" borderId="11" xfId="0" applyFont="1" applyBorder="1" applyAlignment="1">
      <alignment vertical="top" wrapText="1"/>
    </xf>
    <xf numFmtId="0" fontId="28" fillId="0" borderId="11" xfId="0" applyFont="1" applyBorder="1" applyAlignment="1">
      <alignment horizontal="justify" vertical="top"/>
    </xf>
    <xf numFmtId="169" fontId="28"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4" fillId="0" borderId="0" xfId="0" applyFont="1" applyAlignment="1">
      <alignment vertical="top" wrapText="1"/>
    </xf>
    <xf numFmtId="0" fontId="24" fillId="0" borderId="0" xfId="0" applyFont="1" applyAlignment="1">
      <alignment vertical="center" wrapText="1"/>
    </xf>
    <xf numFmtId="0" fontId="30" fillId="10" borderId="26" xfId="16" applyFont="1" applyFill="1" applyBorder="1" applyAlignment="1">
      <alignment vertical="top" wrapText="1"/>
    </xf>
    <xf numFmtId="0" fontId="30" fillId="0" borderId="26" xfId="16" applyFont="1" applyBorder="1" applyAlignment="1">
      <alignment horizontal="center" vertical="center" wrapText="1"/>
    </xf>
    <xf numFmtId="0" fontId="34" fillId="0" borderId="26" xfId="16" applyFont="1" applyBorder="1" applyAlignment="1">
      <alignment horizontal="center" vertical="center" wrapText="1"/>
    </xf>
    <xf numFmtId="0" fontId="29" fillId="2" borderId="26" xfId="0" applyFont="1" applyFill="1" applyBorder="1" applyAlignment="1">
      <alignment horizontal="center" vertical="center" wrapText="1"/>
    </xf>
    <xf numFmtId="0" fontId="29" fillId="0" borderId="26" xfId="0" applyFont="1" applyBorder="1" applyAlignment="1">
      <alignment vertical="center" wrapText="1"/>
    </xf>
    <xf numFmtId="0" fontId="0" fillId="0" borderId="0" xfId="0" applyAlignment="1">
      <alignment horizontal="center" vertical="center"/>
    </xf>
    <xf numFmtId="0" fontId="26" fillId="12" borderId="26"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38" fillId="0" borderId="0" xfId="0" applyFont="1" applyAlignment="1">
      <alignment vertical="center"/>
    </xf>
    <xf numFmtId="172" fontId="38" fillId="0" borderId="0" xfId="18" applyNumberFormat="1" applyFont="1" applyAlignment="1">
      <alignment vertical="center"/>
    </xf>
    <xf numFmtId="0" fontId="39" fillId="0" borderId="0" xfId="0" applyFont="1" applyAlignment="1">
      <alignment vertical="center"/>
    </xf>
    <xf numFmtId="172" fontId="40" fillId="0" borderId="0" xfId="18" applyNumberFormat="1" applyFont="1" applyAlignment="1">
      <alignment vertical="center"/>
    </xf>
    <xf numFmtId="0" fontId="0" fillId="0" borderId="0" xfId="0"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1" fillId="0" borderId="0" xfId="0" applyFont="1" applyAlignment="1">
      <alignment vertical="center"/>
    </xf>
    <xf numFmtId="0" fontId="0" fillId="0" borderId="0" xfId="0" applyFill="1" applyAlignment="1">
      <alignment vertical="center"/>
    </xf>
    <xf numFmtId="0" fontId="0" fillId="3" borderId="0" xfId="0" applyFill="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0" fillId="3" borderId="0" xfId="0" applyFill="1" applyAlignment="1">
      <alignment horizontal="center" vertical="center"/>
    </xf>
    <xf numFmtId="172" fontId="38" fillId="0" borderId="0" xfId="18" applyNumberFormat="1" applyFont="1" applyAlignment="1">
      <alignment horizontal="center" vertical="center"/>
    </xf>
    <xf numFmtId="172" fontId="40" fillId="0" borderId="0" xfId="18" applyNumberFormat="1" applyFont="1" applyAlignment="1">
      <alignment horizontal="center" vertical="center"/>
    </xf>
    <xf numFmtId="43" fontId="0" fillId="0" borderId="0" xfId="18" applyFont="1" applyAlignment="1">
      <alignment horizontal="center" vertical="center"/>
    </xf>
    <xf numFmtId="0" fontId="43" fillId="13" borderId="26" xfId="0" applyFont="1" applyFill="1" applyBorder="1" applyAlignment="1">
      <alignment horizontal="center" vertical="center"/>
    </xf>
    <xf numFmtId="0" fontId="21" fillId="14" borderId="26" xfId="0" applyFont="1" applyFill="1" applyBorder="1" applyAlignment="1">
      <alignment horizontal="left" vertical="center"/>
    </xf>
    <xf numFmtId="172" fontId="21"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4" fillId="13" borderId="26" xfId="0" applyFont="1" applyFill="1" applyBorder="1" applyAlignment="1">
      <alignment horizontal="center" vertical="center"/>
    </xf>
    <xf numFmtId="0" fontId="44" fillId="13" borderId="26" xfId="0" applyFont="1" applyFill="1" applyBorder="1" applyAlignment="1">
      <alignment vertical="center"/>
    </xf>
    <xf numFmtId="172" fontId="44" fillId="13" borderId="26" xfId="18" applyNumberFormat="1" applyFont="1" applyFill="1" applyBorder="1" applyAlignment="1">
      <alignment horizontal="center" vertical="center"/>
    </xf>
    <xf numFmtId="0" fontId="43" fillId="13" borderId="27" xfId="0" applyFont="1" applyFill="1" applyBorder="1" applyAlignment="1">
      <alignment horizontal="center" vertical="center"/>
    </xf>
    <xf numFmtId="0" fontId="21" fillId="14" borderId="27" xfId="0" applyFont="1" applyFill="1" applyBorder="1" applyAlignment="1">
      <alignment horizontal="left" vertical="center"/>
    </xf>
    <xf numFmtId="172" fontId="21" fillId="14" borderId="27" xfId="18" applyNumberFormat="1" applyFont="1" applyFill="1" applyBorder="1" applyAlignment="1">
      <alignment horizontal="center" vertical="center"/>
    </xf>
    <xf numFmtId="0" fontId="45" fillId="3" borderId="26" xfId="0" applyFont="1" applyFill="1" applyBorder="1" applyAlignment="1">
      <alignment horizontal="center" vertical="center"/>
    </xf>
    <xf numFmtId="0" fontId="42" fillId="3" borderId="26" xfId="0" applyFont="1" applyFill="1" applyBorder="1" applyAlignment="1">
      <alignment horizontal="left" vertical="center"/>
    </xf>
    <xf numFmtId="172" fontId="42" fillId="3" borderId="26" xfId="18" applyNumberFormat="1" applyFont="1" applyFill="1" applyBorder="1" applyAlignment="1">
      <alignment horizontal="center" vertical="center"/>
    </xf>
    <xf numFmtId="0" fontId="44" fillId="15" borderId="41" xfId="0" applyFont="1" applyFill="1" applyBorder="1" applyAlignment="1">
      <alignment horizontal="center" vertical="center"/>
    </xf>
    <xf numFmtId="43" fontId="44" fillId="15" borderId="39" xfId="18" applyFont="1" applyFill="1" applyBorder="1" applyAlignment="1">
      <alignment horizontal="center" vertical="center"/>
    </xf>
    <xf numFmtId="44" fontId="0" fillId="0" borderId="0" xfId="0" applyNumberFormat="1" applyAlignment="1">
      <alignment vertical="center"/>
    </xf>
    <xf numFmtId="0" fontId="14" fillId="0" borderId="0" xfId="0" applyFont="1" applyAlignment="1">
      <alignment horizontal="left" vertical="center" indent="11"/>
    </xf>
    <xf numFmtId="172" fontId="41" fillId="0" borderId="0" xfId="18" applyNumberFormat="1" applyFont="1" applyAlignment="1">
      <alignment vertical="center"/>
    </xf>
    <xf numFmtId="0" fontId="46" fillId="0" borderId="0" xfId="0" applyFont="1" applyAlignment="1">
      <alignment vertical="center"/>
    </xf>
    <xf numFmtId="44" fontId="0" fillId="0" borderId="26" xfId="0" applyNumberFormat="1" applyFill="1" applyBorder="1" applyAlignment="1">
      <alignment vertical="center"/>
    </xf>
    <xf numFmtId="0" fontId="47" fillId="13" borderId="0" xfId="0" applyFont="1" applyFill="1" applyAlignment="1">
      <alignment horizontal="left" vertical="center"/>
    </xf>
    <xf numFmtId="44" fontId="47" fillId="13" borderId="0" xfId="10" applyFont="1" applyFill="1" applyAlignment="1">
      <alignment horizontal="center" vertical="center"/>
    </xf>
    <xf numFmtId="9" fontId="30" fillId="0" borderId="26" xfId="16" applyNumberFormat="1" applyFont="1" applyBorder="1" applyAlignment="1">
      <alignment horizontal="center" vertical="center" wrapText="1"/>
    </xf>
    <xf numFmtId="4" fontId="30" fillId="0" borderId="26" xfId="16" applyNumberFormat="1" applyFont="1" applyBorder="1" applyAlignment="1">
      <alignment horizontal="center" vertical="center" wrapText="1"/>
    </xf>
    <xf numFmtId="0" fontId="30" fillId="2" borderId="26" xfId="16" applyFont="1" applyFill="1" applyBorder="1" applyAlignment="1">
      <alignment horizontal="center" vertical="center" wrapText="1"/>
    </xf>
    <xf numFmtId="9" fontId="30" fillId="0" borderId="26" xfId="17" applyFont="1" applyBorder="1" applyAlignment="1">
      <alignment horizontal="center" vertical="center" wrapText="1"/>
    </xf>
    <xf numFmtId="0" fontId="30" fillId="10" borderId="26" xfId="16" applyFont="1" applyFill="1" applyBorder="1" applyAlignment="1">
      <alignment vertical="center" wrapText="1"/>
    </xf>
    <xf numFmtId="0" fontId="27" fillId="10" borderId="26" xfId="16" applyFont="1" applyFill="1" applyBorder="1" applyAlignment="1">
      <alignment vertical="center" wrapText="1"/>
    </xf>
    <xf numFmtId="43" fontId="44" fillId="15" borderId="39" xfId="18" applyFont="1" applyFill="1" applyBorder="1" applyAlignment="1">
      <alignment horizontal="center" vertical="center" wrapText="1"/>
    </xf>
    <xf numFmtId="43" fontId="43" fillId="13" borderId="0" xfId="18" applyFont="1" applyFill="1" applyAlignment="1">
      <alignment horizontal="center" vertical="center"/>
    </xf>
    <xf numFmtId="43" fontId="48" fillId="13" borderId="0" xfId="18" applyFont="1" applyFill="1" applyAlignment="1">
      <alignment horizontal="center" vertical="center"/>
    </xf>
    <xf numFmtId="43" fontId="30" fillId="0" borderId="26" xfId="18" applyFont="1" applyBorder="1" applyAlignment="1">
      <alignment horizontal="center" vertical="center" wrapText="1"/>
    </xf>
    <xf numFmtId="43" fontId="30" fillId="10" borderId="26" xfId="18" applyFont="1" applyFill="1" applyBorder="1" applyAlignment="1">
      <alignment vertical="center" wrapText="1"/>
    </xf>
    <xf numFmtId="43" fontId="26" fillId="12" borderId="26" xfId="18" applyFont="1" applyFill="1" applyBorder="1" applyAlignment="1" applyProtection="1">
      <alignment horizontal="center" vertical="center" wrapText="1"/>
      <protection locked="0"/>
    </xf>
    <xf numFmtId="43" fontId="0" fillId="0" borderId="0" xfId="18" applyFont="1"/>
    <xf numFmtId="43" fontId="30" fillId="10" borderId="26" xfId="18" applyFont="1" applyFill="1" applyBorder="1" applyAlignment="1">
      <alignment horizontal="right" wrapText="1"/>
    </xf>
    <xf numFmtId="0" fontId="50" fillId="0" borderId="0" xfId="0" applyFont="1" applyAlignment="1">
      <alignment horizontal="center" vertical="center"/>
    </xf>
    <xf numFmtId="43" fontId="50" fillId="0" borderId="0" xfId="18" applyFont="1" applyAlignment="1">
      <alignment vertical="center"/>
    </xf>
    <xf numFmtId="172" fontId="50" fillId="0" borderId="0" xfId="18" applyNumberFormat="1" applyFont="1" applyAlignment="1">
      <alignment vertical="center"/>
    </xf>
    <xf numFmtId="172" fontId="50" fillId="0" borderId="0" xfId="0" applyNumberFormat="1" applyFont="1" applyAlignment="1">
      <alignment vertical="center"/>
    </xf>
    <xf numFmtId="0" fontId="27" fillId="10" borderId="26" xfId="16" applyFont="1" applyFill="1" applyBorder="1" applyAlignment="1">
      <alignment horizontal="left" vertical="top" wrapText="1"/>
    </xf>
    <xf numFmtId="0" fontId="26" fillId="12" borderId="26" xfId="0" applyFont="1" applyFill="1" applyBorder="1" applyAlignment="1" applyProtection="1">
      <alignment horizontal="center" vertical="center" wrapText="1"/>
      <protection locked="0"/>
    </xf>
    <xf numFmtId="0" fontId="31" fillId="10" borderId="26" xfId="16" applyFont="1" applyFill="1" applyBorder="1" applyAlignment="1">
      <alignment horizontal="center" vertical="top" wrapText="1"/>
    </xf>
    <xf numFmtId="0" fontId="34" fillId="0" borderId="26" xfId="19" applyFont="1" applyBorder="1" applyAlignment="1">
      <alignment vertical="center" wrapText="1"/>
    </xf>
    <xf numFmtId="0" fontId="30" fillId="0" borderId="26" xfId="19" applyFont="1" applyBorder="1" applyAlignment="1">
      <alignment horizontal="center" vertical="center" wrapText="1"/>
    </xf>
    <xf numFmtId="9" fontId="30" fillId="0" borderId="26" xfId="19" applyNumberFormat="1" applyFont="1" applyBorder="1" applyAlignment="1">
      <alignment horizontal="center" vertical="center" wrapText="1"/>
    </xf>
    <xf numFmtId="4" fontId="30" fillId="0" borderId="26" xfId="19" applyNumberFormat="1" applyFont="1" applyBorder="1" applyAlignment="1">
      <alignment horizontal="center" vertical="center" wrapText="1"/>
    </xf>
    <xf numFmtId="8" fontId="30" fillId="0" borderId="26" xfId="19" applyNumberFormat="1" applyFont="1" applyBorder="1" applyAlignment="1">
      <alignment horizontal="center" vertical="center" wrapText="1"/>
    </xf>
    <xf numFmtId="0" fontId="30" fillId="2" borderId="26" xfId="19" applyFont="1" applyFill="1" applyBorder="1" applyAlignment="1">
      <alignment horizontal="center" vertical="center" wrapText="1"/>
    </xf>
    <xf numFmtId="43" fontId="30" fillId="10" borderId="26" xfId="19" applyNumberFormat="1" applyFont="1" applyFill="1" applyBorder="1" applyAlignment="1">
      <alignment vertical="center" wrapText="1"/>
    </xf>
    <xf numFmtId="43" fontId="30" fillId="10" borderId="26" xfId="18" applyNumberFormat="1" applyFont="1" applyFill="1" applyBorder="1" applyAlignment="1">
      <alignment vertical="center" wrapText="1"/>
    </xf>
    <xf numFmtId="0" fontId="30" fillId="10" borderId="26" xfId="19" applyFont="1" applyFill="1" applyBorder="1" applyAlignment="1">
      <alignment vertical="center" wrapText="1"/>
    </xf>
    <xf numFmtId="0" fontId="30" fillId="0" borderId="0" xfId="19" applyFont="1" applyBorder="1" applyAlignment="1">
      <alignment vertical="top" wrapText="1"/>
    </xf>
    <xf numFmtId="0" fontId="30" fillId="0" borderId="0" xfId="19" applyFont="1" applyBorder="1" applyAlignment="1">
      <alignment vertical="center" wrapText="1"/>
    </xf>
    <xf numFmtId="0" fontId="30" fillId="0" borderId="0" xfId="19" applyFont="1" applyBorder="1" applyAlignment="1">
      <alignment horizontal="center" vertical="center" wrapText="1"/>
    </xf>
    <xf numFmtId="43" fontId="30" fillId="10" borderId="26" xfId="19" applyNumberFormat="1" applyFont="1" applyFill="1" applyBorder="1" applyAlignment="1">
      <alignment vertical="top" wrapText="1"/>
    </xf>
    <xf numFmtId="0" fontId="30" fillId="10" borderId="26" xfId="19" applyFont="1" applyFill="1" applyBorder="1" applyAlignment="1">
      <alignment vertical="top" wrapText="1"/>
    </xf>
    <xf numFmtId="0" fontId="31" fillId="2" borderId="0" xfId="19" applyFont="1" applyFill="1" applyBorder="1" applyAlignment="1">
      <alignment horizontal="center" vertical="top" wrapText="1"/>
    </xf>
    <xf numFmtId="0" fontId="25" fillId="9" borderId="13" xfId="19" applyFont="1" applyFill="1" applyBorder="1" applyAlignment="1" applyProtection="1">
      <alignment vertical="top"/>
      <protection locked="0"/>
    </xf>
    <xf numFmtId="43" fontId="30" fillId="2" borderId="26" xfId="18" applyFont="1" applyFill="1" applyBorder="1" applyAlignment="1">
      <alignment horizontal="center" vertical="center" wrapText="1"/>
    </xf>
    <xf numFmtId="0" fontId="33" fillId="2" borderId="26" xfId="0" applyFont="1" applyFill="1" applyBorder="1" applyAlignment="1">
      <alignment horizontal="center" vertical="center" wrapText="1"/>
    </xf>
    <xf numFmtId="43" fontId="30" fillId="10" borderId="26" xfId="18" applyNumberFormat="1" applyFont="1" applyFill="1" applyBorder="1" applyAlignment="1">
      <alignment vertical="top" wrapText="1"/>
    </xf>
    <xf numFmtId="43" fontId="30" fillId="10" borderId="26" xfId="19" applyNumberFormat="1" applyFont="1" applyFill="1" applyBorder="1" applyAlignment="1">
      <alignment horizontal="right" vertical="top" wrapText="1"/>
    </xf>
    <xf numFmtId="43" fontId="30" fillId="10" borderId="26" xfId="18" applyNumberFormat="1" applyFont="1" applyFill="1" applyBorder="1" applyAlignment="1">
      <alignment horizontal="right" vertical="top" wrapText="1"/>
    </xf>
    <xf numFmtId="0" fontId="29" fillId="0" borderId="26" xfId="0" applyFont="1" applyFill="1" applyBorder="1" applyAlignment="1">
      <alignment horizontal="center" vertical="center" wrapText="1"/>
    </xf>
    <xf numFmtId="0" fontId="27" fillId="10" borderId="26" xfId="19" applyFont="1" applyFill="1" applyBorder="1" applyAlignment="1">
      <alignment vertical="top" wrapText="1"/>
    </xf>
    <xf numFmtId="0" fontId="27" fillId="0" borderId="26" xfId="19" applyFont="1" applyFill="1" applyBorder="1" applyAlignment="1">
      <alignment horizontal="center" vertical="center" wrapText="1"/>
    </xf>
    <xf numFmtId="0" fontId="30" fillId="0" borderId="26" xfId="19" applyFont="1" applyFill="1" applyBorder="1" applyAlignment="1">
      <alignment horizontal="center" vertical="center" wrapText="1"/>
    </xf>
    <xf numFmtId="43" fontId="30" fillId="10" borderId="26" xfId="19" applyNumberFormat="1" applyFont="1" applyFill="1" applyBorder="1" applyAlignment="1">
      <alignment horizontal="right" wrapText="1"/>
    </xf>
    <xf numFmtId="43" fontId="30" fillId="10" borderId="26" xfId="18" applyNumberFormat="1" applyFont="1" applyFill="1" applyBorder="1" applyAlignment="1">
      <alignment horizontal="right" wrapText="1"/>
    </xf>
    <xf numFmtId="0" fontId="23" fillId="8" borderId="0" xfId="19" applyFont="1" applyFill="1" applyBorder="1" applyAlignment="1">
      <alignment vertical="top"/>
    </xf>
    <xf numFmtId="0" fontId="24" fillId="0" borderId="0" xfId="19" applyFont="1" applyBorder="1" applyAlignment="1">
      <alignment wrapText="1"/>
    </xf>
    <xf numFmtId="0" fontId="23" fillId="8" borderId="0" xfId="16" applyFont="1" applyFill="1" applyBorder="1" applyAlignment="1">
      <alignment vertical="top"/>
    </xf>
    <xf numFmtId="0" fontId="27" fillId="10" borderId="37" xfId="19" applyFont="1" applyFill="1" applyBorder="1" applyAlignment="1">
      <alignment vertical="center"/>
    </xf>
    <xf numFmtId="0" fontId="27" fillId="10" borderId="16" xfId="19" applyFont="1" applyFill="1" applyBorder="1" applyAlignment="1">
      <alignment vertical="center"/>
    </xf>
    <xf numFmtId="0" fontId="27" fillId="10" borderId="36" xfId="19" applyFont="1" applyFill="1" applyBorder="1" applyAlignment="1">
      <alignment vertical="center"/>
    </xf>
    <xf numFmtId="0" fontId="27" fillId="10" borderId="37" xfId="16" applyFont="1" applyFill="1" applyBorder="1" applyAlignment="1">
      <alignment vertical="center"/>
    </xf>
    <xf numFmtId="0" fontId="27" fillId="10" borderId="16" xfId="16" applyFont="1" applyFill="1" applyBorder="1" applyAlignment="1">
      <alignment vertical="center"/>
    </xf>
    <xf numFmtId="0" fontId="27" fillId="10" borderId="36" xfId="16" applyFont="1" applyFill="1" applyBorder="1" applyAlignment="1">
      <alignment vertical="center"/>
    </xf>
    <xf numFmtId="0" fontId="31" fillId="10" borderId="37" xfId="19" applyFont="1" applyFill="1" applyBorder="1" applyAlignment="1">
      <alignment vertical="center"/>
    </xf>
    <xf numFmtId="0" fontId="31" fillId="10" borderId="16" xfId="19" applyFont="1" applyFill="1" applyBorder="1" applyAlignment="1">
      <alignment vertical="center"/>
    </xf>
    <xf numFmtId="0" fontId="31" fillId="10" borderId="36" xfId="19" applyFont="1" applyFill="1" applyBorder="1" applyAlignment="1">
      <alignment vertical="center"/>
    </xf>
    <xf numFmtId="0" fontId="27" fillId="10" borderId="37" xfId="19" applyFont="1" applyFill="1" applyBorder="1" applyAlignment="1">
      <alignment vertical="top"/>
    </xf>
    <xf numFmtId="0" fontId="27" fillId="10" borderId="16" xfId="19" applyFont="1" applyFill="1" applyBorder="1" applyAlignment="1">
      <alignment vertical="top"/>
    </xf>
    <xf numFmtId="0" fontId="27" fillId="10" borderId="36" xfId="19" applyFont="1" applyFill="1" applyBorder="1" applyAlignment="1">
      <alignment vertical="top"/>
    </xf>
    <xf numFmtId="0" fontId="31" fillId="10" borderId="26" xfId="16" applyFont="1" applyFill="1" applyBorder="1" applyAlignment="1">
      <alignment horizontal="left" vertical="top"/>
    </xf>
    <xf numFmtId="0" fontId="27" fillId="10" borderId="26" xfId="16" applyFont="1" applyFill="1" applyBorder="1" applyAlignment="1">
      <alignment horizontal="left" vertical="top"/>
    </xf>
    <xf numFmtId="0" fontId="47" fillId="13" borderId="0" xfId="0" applyFont="1" applyFill="1" applyAlignment="1">
      <alignment horizontal="center" vertical="center" wrapText="1"/>
    </xf>
    <xf numFmtId="0" fontId="38" fillId="0" borderId="0" xfId="0" applyFont="1" applyAlignment="1">
      <alignment vertical="center" wrapText="1"/>
    </xf>
    <xf numFmtId="0" fontId="34"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6"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5" fillId="8" borderId="0" xfId="19" applyFont="1" applyFill="1" applyBorder="1" applyAlignment="1">
      <alignment horizontal="left" vertical="top"/>
    </xf>
    <xf numFmtId="0" fontId="25" fillId="8" borderId="0" xfId="19" applyFont="1" applyFill="1" applyBorder="1" applyAlignment="1">
      <alignment horizontal="center" vertical="top"/>
    </xf>
    <xf numFmtId="0" fontId="52" fillId="0" borderId="0" xfId="0" applyFont="1"/>
    <xf numFmtId="0" fontId="31" fillId="10" borderId="26" xfId="16" applyFont="1" applyFill="1" applyBorder="1" applyAlignment="1">
      <alignment horizontal="left" vertical="center"/>
    </xf>
    <xf numFmtId="0" fontId="44" fillId="15" borderId="40" xfId="0" applyFont="1" applyFill="1" applyBorder="1" applyAlignment="1">
      <alignment horizontal="center" vertical="center" wrapText="1"/>
    </xf>
    <xf numFmtId="0" fontId="29" fillId="0" borderId="26" xfId="0" applyFont="1" applyBorder="1" applyAlignment="1">
      <alignment horizontal="center" vertical="center" wrapText="1"/>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55" fillId="20" borderId="6" xfId="0" applyFont="1" applyFill="1" applyBorder="1" applyAlignment="1">
      <alignment vertical="center"/>
    </xf>
    <xf numFmtId="44" fontId="55" fillId="20" borderId="3" xfId="0" applyNumberFormat="1" applyFont="1" applyFill="1" applyBorder="1" applyAlignment="1">
      <alignment vertical="center"/>
    </xf>
    <xf numFmtId="43" fontId="44" fillId="15" borderId="7" xfId="18" applyFont="1" applyFill="1" applyBorder="1" applyAlignment="1">
      <alignment horizontal="center" vertical="center" wrapText="1"/>
    </xf>
    <xf numFmtId="0" fontId="49" fillId="15" borderId="3" xfId="0" applyFont="1" applyFill="1" applyBorder="1" applyAlignment="1">
      <alignment horizontal="center" vertical="center" wrapText="1"/>
    </xf>
    <xf numFmtId="0" fontId="55" fillId="0" borderId="0" xfId="0" applyFont="1" applyFill="1" applyBorder="1" applyAlignment="1">
      <alignment vertical="center"/>
    </xf>
    <xf numFmtId="44" fontId="55" fillId="0" borderId="0" xfId="0" applyNumberFormat="1" applyFont="1" applyFill="1" applyBorder="1" applyAlignment="1">
      <alignment vertical="center"/>
    </xf>
    <xf numFmtId="3" fontId="30" fillId="0" borderId="26" xfId="16" applyNumberFormat="1" applyFont="1" applyBorder="1" applyAlignment="1">
      <alignment horizontal="center" vertical="center" wrapText="1"/>
    </xf>
    <xf numFmtId="0" fontId="34" fillId="2" borderId="26" xfId="19" applyFont="1" applyFill="1" applyBorder="1" applyAlignment="1">
      <alignment horizontal="center" vertical="center" wrapText="1"/>
    </xf>
    <xf numFmtId="3" fontId="30" fillId="0" borderId="26" xfId="19" applyNumberFormat="1" applyFont="1" applyBorder="1" applyAlignment="1">
      <alignment horizontal="center" vertical="center" wrapText="1"/>
    </xf>
    <xf numFmtId="0" fontId="35" fillId="0" borderId="26" xfId="19" applyFont="1" applyBorder="1" applyAlignment="1" applyProtection="1">
      <alignment horizontal="center" vertical="center" wrapText="1"/>
      <protection locked="0"/>
    </xf>
    <xf numFmtId="0" fontId="35" fillId="0" borderId="26" xfId="19" applyFont="1" applyBorder="1" applyAlignment="1">
      <alignment horizontal="center" vertical="center" wrapText="1"/>
    </xf>
    <xf numFmtId="3" fontId="35" fillId="0" borderId="26" xfId="19" applyNumberFormat="1" applyFont="1" applyBorder="1" applyAlignment="1">
      <alignment horizontal="center" vertical="center" wrapText="1"/>
    </xf>
    <xf numFmtId="9" fontId="35" fillId="0" borderId="26" xfId="19" applyNumberFormat="1" applyFont="1" applyBorder="1" applyAlignment="1">
      <alignment horizontal="center" vertical="center" wrapText="1"/>
    </xf>
    <xf numFmtId="0" fontId="35" fillId="0" borderId="0" xfId="19" applyFont="1" applyBorder="1" applyAlignment="1">
      <alignment horizontal="center" vertical="center" wrapText="1"/>
    </xf>
    <xf numFmtId="0" fontId="29" fillId="0" borderId="26" xfId="0" applyFont="1" applyBorder="1" applyAlignment="1">
      <alignment horizontal="center" vertical="center"/>
    </xf>
    <xf numFmtId="43" fontId="32" fillId="2" borderId="26" xfId="18" applyFont="1" applyFill="1" applyBorder="1" applyAlignment="1">
      <alignment horizontal="center" vertical="center" wrapText="1"/>
    </xf>
    <xf numFmtId="0" fontId="25" fillId="8" borderId="0" xfId="19" applyFont="1" applyFill="1" applyBorder="1" applyAlignment="1">
      <alignment vertical="center"/>
    </xf>
    <xf numFmtId="0" fontId="27" fillId="12" borderId="26" xfId="0" applyFont="1" applyFill="1" applyBorder="1" applyAlignment="1" applyProtection="1">
      <alignment horizontal="center" vertical="center" wrapText="1"/>
      <protection locked="0"/>
    </xf>
    <xf numFmtId="43" fontId="27" fillId="12" borderId="26" xfId="18" applyFont="1" applyFill="1" applyBorder="1" applyAlignment="1" applyProtection="1">
      <alignment horizontal="center" vertical="center" wrapText="1"/>
      <protection locked="0"/>
    </xf>
    <xf numFmtId="9" fontId="29" fillId="0" borderId="26" xfId="0" applyNumberFormat="1" applyFont="1" applyBorder="1" applyAlignment="1">
      <alignment horizontal="center" vertical="center" wrapText="1"/>
    </xf>
    <xf numFmtId="43" fontId="29" fillId="0" borderId="26" xfId="18" applyFont="1" applyBorder="1" applyAlignment="1">
      <alignment horizontal="center" vertical="center" wrapText="1"/>
    </xf>
    <xf numFmtId="43" fontId="30" fillId="0" borderId="26" xfId="18" applyFont="1" applyFill="1" applyBorder="1" applyAlignment="1">
      <alignment horizontal="center" vertical="center" wrapText="1"/>
    </xf>
    <xf numFmtId="0" fontId="34" fillId="0" borderId="26" xfId="19" applyFont="1" applyFill="1" applyBorder="1" applyAlignment="1">
      <alignment horizontal="center" vertical="center" wrapText="1"/>
    </xf>
    <xf numFmtId="10" fontId="30" fillId="0" borderId="26" xfId="19" applyNumberFormat="1" applyFont="1" applyFill="1" applyBorder="1" applyAlignment="1">
      <alignment horizontal="center" vertical="center" wrapText="1"/>
    </xf>
    <xf numFmtId="0" fontId="33" fillId="0" borderId="26" xfId="0" applyFont="1" applyFill="1" applyBorder="1" applyAlignment="1">
      <alignment horizontal="center" vertical="center" wrapText="1"/>
    </xf>
    <xf numFmtId="9" fontId="29" fillId="0" borderId="26" xfId="0" applyNumberFormat="1" applyFont="1" applyFill="1" applyBorder="1" applyAlignment="1">
      <alignment horizontal="center" vertical="center" wrapText="1"/>
    </xf>
    <xf numFmtId="43" fontId="29" fillId="0" borderId="26" xfId="18" applyFont="1" applyFill="1" applyBorder="1" applyAlignment="1">
      <alignment horizontal="center" vertical="center" wrapText="1"/>
    </xf>
    <xf numFmtId="0" fontId="0" fillId="0" borderId="0" xfId="0"/>
    <xf numFmtId="0" fontId="36" fillId="0" borderId="26" xfId="16" applyFont="1" applyBorder="1" applyAlignment="1">
      <alignment horizontal="center" vertical="center" wrapText="1"/>
    </xf>
    <xf numFmtId="0" fontId="4" fillId="0" borderId="26" xfId="0" applyFont="1" applyBorder="1" applyAlignment="1">
      <alignment vertical="center" wrapText="1"/>
    </xf>
    <xf numFmtId="0" fontId="60" fillId="0" borderId="26" xfId="0" applyFont="1" applyFill="1" applyBorder="1" applyAlignment="1">
      <alignment horizontal="center" vertical="center" wrapText="1"/>
    </xf>
    <xf numFmtId="0" fontId="47" fillId="13" borderId="0" xfId="10" applyNumberFormat="1" applyFont="1" applyFill="1" applyAlignment="1">
      <alignment horizontal="center" vertical="center"/>
    </xf>
    <xf numFmtId="43" fontId="30" fillId="0" borderId="26" xfId="16" applyNumberFormat="1" applyFont="1" applyBorder="1" applyAlignment="1">
      <alignment horizontal="center" vertical="center" wrapText="1"/>
    </xf>
    <xf numFmtId="43" fontId="30" fillId="0" borderId="26" xfId="19" applyNumberFormat="1" applyFont="1" applyBorder="1" applyAlignment="1">
      <alignment horizontal="center" vertical="center" wrapText="1"/>
    </xf>
    <xf numFmtId="43" fontId="35" fillId="0" borderId="26" xfId="19" applyNumberFormat="1" applyFont="1" applyBorder="1" applyAlignment="1">
      <alignment horizontal="center" vertical="center" wrapText="1"/>
    </xf>
    <xf numFmtId="43" fontId="29" fillId="0" borderId="26" xfId="0" applyNumberFormat="1" applyFont="1" applyBorder="1" applyAlignment="1">
      <alignment horizontal="center" vertical="center"/>
    </xf>
    <xf numFmtId="43" fontId="29" fillId="0" borderId="26" xfId="18" applyNumberFormat="1" applyFont="1" applyBorder="1" applyAlignment="1">
      <alignment horizontal="center" vertical="center"/>
    </xf>
    <xf numFmtId="43" fontId="29" fillId="0" borderId="26" xfId="0" applyNumberFormat="1" applyFont="1" applyBorder="1" applyAlignment="1">
      <alignment horizontal="center" vertical="center" wrapText="1"/>
    </xf>
    <xf numFmtId="43" fontId="30" fillId="0" borderId="26" xfId="19" applyNumberFormat="1" applyFont="1" applyFill="1" applyBorder="1" applyAlignment="1">
      <alignment horizontal="center" vertical="center" wrapText="1"/>
    </xf>
    <xf numFmtId="43" fontId="29" fillId="0" borderId="26" xfId="18" applyNumberFormat="1" applyFont="1" applyBorder="1" applyAlignment="1">
      <alignment horizontal="center" vertical="center" wrapText="1"/>
    </xf>
    <xf numFmtId="43" fontId="30" fillId="0" borderId="26" xfId="16" applyNumberFormat="1" applyFont="1" applyFill="1" applyBorder="1" applyAlignment="1">
      <alignment horizontal="center" vertical="center" wrapText="1"/>
    </xf>
    <xf numFmtId="43" fontId="30" fillId="10" borderId="26" xfId="16" applyNumberFormat="1" applyFont="1" applyFill="1" applyBorder="1" applyAlignment="1">
      <alignment horizontal="right" vertical="top" wrapText="1"/>
    </xf>
    <xf numFmtId="43" fontId="30" fillId="10" borderId="26" xfId="16" applyNumberFormat="1" applyFont="1" applyFill="1" applyBorder="1" applyAlignment="1">
      <alignment horizontal="right" wrapText="1"/>
    </xf>
    <xf numFmtId="0" fontId="34" fillId="0" borderId="26" xfId="19" applyFont="1" applyBorder="1" applyAlignment="1">
      <alignment horizontal="left" vertical="center" wrapText="1"/>
    </xf>
    <xf numFmtId="0" fontId="34" fillId="2" borderId="26" xfId="19" applyFont="1" applyFill="1" applyBorder="1" applyAlignment="1">
      <alignment horizontal="left" vertical="center" wrapText="1"/>
    </xf>
    <xf numFmtId="0" fontId="30" fillId="0" borderId="26" xfId="19" applyFont="1" applyBorder="1" applyAlignment="1">
      <alignment horizontal="left" vertical="top" wrapText="1"/>
    </xf>
    <xf numFmtId="0" fontId="30" fillId="2" borderId="26" xfId="19" applyFont="1" applyFill="1" applyBorder="1" applyAlignment="1">
      <alignment horizontal="left" vertical="top" wrapText="1"/>
    </xf>
    <xf numFmtId="0" fontId="58" fillId="0" borderId="26" xfId="19" applyFont="1" applyBorder="1" applyAlignment="1">
      <alignment horizontal="left" vertical="top" wrapText="1"/>
    </xf>
    <xf numFmtId="0" fontId="30" fillId="0" borderId="26" xfId="19" applyFont="1" applyBorder="1" applyAlignment="1">
      <alignment horizontal="left" vertical="center" wrapText="1"/>
    </xf>
    <xf numFmtId="9" fontId="30" fillId="2" borderId="26" xfId="19" applyNumberFormat="1" applyFont="1" applyFill="1" applyBorder="1" applyAlignment="1">
      <alignment horizontal="center" vertical="center" wrapText="1"/>
    </xf>
    <xf numFmtId="9" fontId="30" fillId="2" borderId="26" xfId="18" applyNumberFormat="1" applyFont="1" applyFill="1" applyBorder="1" applyAlignment="1">
      <alignment horizontal="center" vertical="center" wrapText="1"/>
    </xf>
    <xf numFmtId="0" fontId="30" fillId="2" borderId="26" xfId="19" applyFont="1" applyFill="1" applyBorder="1" applyAlignment="1">
      <alignment horizontal="left" vertical="center" wrapText="1"/>
    </xf>
    <xf numFmtId="0" fontId="29" fillId="2" borderId="26" xfId="0" applyFont="1" applyFill="1" applyBorder="1" applyAlignment="1">
      <alignment horizontal="left" vertical="top" wrapText="1"/>
    </xf>
    <xf numFmtId="9" fontId="29" fillId="0" borderId="26" xfId="0" applyNumberFormat="1" applyFont="1" applyBorder="1" applyAlignment="1">
      <alignment horizontal="center" vertical="center"/>
    </xf>
    <xf numFmtId="0" fontId="27" fillId="12" borderId="27" xfId="0" applyFont="1" applyFill="1" applyBorder="1" applyAlignment="1" applyProtection="1">
      <alignment horizontal="center" vertical="center" wrapText="1"/>
      <protection locked="0"/>
    </xf>
    <xf numFmtId="0" fontId="30" fillId="0" borderId="30" xfId="19" applyFont="1" applyBorder="1" applyAlignment="1">
      <alignment horizontal="left" vertical="top" wrapText="1"/>
    </xf>
    <xf numFmtId="0" fontId="27" fillId="0" borderId="26" xfId="19" applyFont="1" applyBorder="1" applyAlignment="1">
      <alignment horizontal="center" vertical="center" wrapText="1"/>
    </xf>
    <xf numFmtId="0" fontId="58" fillId="0" borderId="26" xfId="19" applyFont="1" applyBorder="1" applyAlignment="1">
      <alignment horizontal="center" vertical="center" wrapText="1"/>
    </xf>
    <xf numFmtId="43" fontId="30" fillId="0" borderId="30" xfId="19" applyNumberFormat="1" applyFont="1" applyBorder="1" applyAlignment="1">
      <alignment horizontal="center" vertical="center" wrapText="1"/>
    </xf>
    <xf numFmtId="43" fontId="46" fillId="0" borderId="0" xfId="18" applyNumberFormat="1" applyFont="1" applyAlignment="1">
      <alignment vertical="center"/>
    </xf>
    <xf numFmtId="0" fontId="29" fillId="0" borderId="26" xfId="0" applyFont="1" applyFill="1" applyBorder="1" applyAlignment="1">
      <alignment horizontal="left" vertical="center" wrapText="1"/>
    </xf>
    <xf numFmtId="0" fontId="29" fillId="0" borderId="26" xfId="0" applyNumberFormat="1" applyFont="1" applyBorder="1" applyAlignment="1">
      <alignment horizontal="left" vertical="center" wrapText="1"/>
    </xf>
    <xf numFmtId="0" fontId="29" fillId="0" borderId="26" xfId="0" applyFont="1" applyBorder="1" applyAlignment="1">
      <alignment horizontal="left" vertical="center" wrapText="1"/>
    </xf>
    <xf numFmtId="9" fontId="30" fillId="0" borderId="26" xfId="16" applyNumberFormat="1" applyFont="1" applyFill="1" applyBorder="1" applyAlignment="1">
      <alignment horizontal="center" vertical="center" wrapText="1"/>
    </xf>
    <xf numFmtId="0" fontId="29" fillId="0" borderId="26" xfId="0" applyFont="1" applyFill="1" applyBorder="1" applyAlignment="1">
      <alignment horizontal="center" wrapText="1"/>
    </xf>
    <xf numFmtId="9" fontId="30" fillId="2" borderId="30" xfId="19" applyNumberFormat="1" applyFont="1" applyFill="1" applyBorder="1" applyAlignment="1">
      <alignment horizontal="center" vertical="center" wrapText="1"/>
    </xf>
    <xf numFmtId="43" fontId="30" fillId="2" borderId="30" xfId="18" applyFont="1" applyFill="1" applyBorder="1" applyAlignment="1">
      <alignment horizontal="center" vertical="center" wrapText="1"/>
    </xf>
    <xf numFmtId="0" fontId="30" fillId="2" borderId="30" xfId="19" applyFont="1" applyFill="1" applyBorder="1" applyAlignment="1">
      <alignment horizontal="center" vertical="center" wrapText="1"/>
    </xf>
    <xf numFmtId="9" fontId="30" fillId="0" borderId="26" xfId="19" applyNumberFormat="1" applyFont="1" applyFill="1" applyBorder="1" applyAlignment="1">
      <alignment horizontal="center" vertical="center" wrapText="1"/>
    </xf>
    <xf numFmtId="0" fontId="29" fillId="0" borderId="26" xfId="0" applyNumberFormat="1" applyFont="1" applyFill="1" applyBorder="1" applyAlignment="1">
      <alignment horizontal="left" vertical="center" wrapText="1"/>
    </xf>
    <xf numFmtId="43" fontId="29" fillId="0" borderId="26" xfId="18" applyFont="1" applyFill="1" applyBorder="1" applyAlignment="1">
      <alignment wrapText="1"/>
    </xf>
    <xf numFmtId="9" fontId="29" fillId="0" borderId="26" xfId="0" applyNumberFormat="1" applyFont="1" applyFill="1" applyBorder="1" applyAlignment="1">
      <alignment vertical="center" wrapText="1"/>
    </xf>
    <xf numFmtId="0" fontId="29" fillId="0" borderId="26" xfId="0" applyFont="1" applyFill="1" applyBorder="1" applyAlignment="1">
      <alignment vertical="center" wrapText="1"/>
    </xf>
    <xf numFmtId="44" fontId="0" fillId="0" borderId="0" xfId="0" applyNumberFormat="1" applyFill="1" applyAlignment="1">
      <alignment vertical="center"/>
    </xf>
    <xf numFmtId="0" fontId="62" fillId="0" borderId="0" xfId="19" applyFont="1" applyFill="1" applyBorder="1" applyAlignment="1">
      <alignment vertical="center" wrapText="1"/>
    </xf>
    <xf numFmtId="0" fontId="0" fillId="0" borderId="14" xfId="0" applyBorder="1" applyAlignment="1">
      <alignment vertical="center" wrapText="1"/>
    </xf>
    <xf numFmtId="43" fontId="44" fillId="13" borderId="26" xfId="18" applyNumberFormat="1" applyFont="1" applyFill="1" applyBorder="1" applyAlignment="1">
      <alignment horizontal="center" vertical="center"/>
    </xf>
    <xf numFmtId="0" fontId="63" fillId="0" borderId="26" xfId="19" applyFont="1" applyFill="1" applyBorder="1" applyAlignment="1">
      <alignment horizontal="center" vertical="center" wrapText="1"/>
    </xf>
    <xf numFmtId="0" fontId="63" fillId="0" borderId="26" xfId="19" applyFont="1" applyFill="1" applyBorder="1" applyAlignment="1">
      <alignment horizontal="left" vertical="center" wrapText="1"/>
    </xf>
    <xf numFmtId="43" fontId="64" fillId="0" borderId="26" xfId="19" applyNumberFormat="1" applyFont="1" applyFill="1" applyBorder="1" applyAlignment="1">
      <alignment horizontal="center" vertical="center" wrapText="1"/>
    </xf>
    <xf numFmtId="0" fontId="63" fillId="0" borderId="26" xfId="19" applyFont="1" applyBorder="1" applyAlignment="1">
      <alignment horizontal="center" vertical="center" wrapText="1"/>
    </xf>
    <xf numFmtId="43" fontId="63" fillId="0" borderId="26" xfId="18" applyFont="1" applyFill="1" applyBorder="1" applyAlignment="1">
      <alignment horizontal="center" vertical="center" wrapText="1"/>
    </xf>
    <xf numFmtId="43" fontId="63" fillId="0" borderId="26" xfId="19" applyNumberFormat="1" applyFont="1" applyFill="1" applyBorder="1" applyAlignment="1">
      <alignment horizontal="center" vertical="center" wrapText="1"/>
    </xf>
    <xf numFmtId="9" fontId="63" fillId="0" borderId="26" xfId="19" applyNumberFormat="1" applyFont="1" applyFill="1" applyBorder="1" applyAlignment="1">
      <alignment horizontal="center" vertical="center" wrapText="1"/>
    </xf>
    <xf numFmtId="43" fontId="29" fillId="0" borderId="26" xfId="18" applyNumberFormat="1" applyFont="1" applyFill="1" applyBorder="1" applyAlignment="1">
      <alignment horizontal="center" vertical="center"/>
    </xf>
    <xf numFmtId="0" fontId="63" fillId="0" borderId="30" xfId="19" applyFont="1" applyFill="1" applyBorder="1" applyAlignment="1">
      <alignment vertical="top" wrapText="1"/>
    </xf>
    <xf numFmtId="43" fontId="29" fillId="0" borderId="26" xfId="0" applyNumberFormat="1" applyFont="1" applyFill="1" applyBorder="1" applyAlignment="1">
      <alignment horizontal="center" vertical="center" wrapText="1"/>
    </xf>
    <xf numFmtId="0" fontId="29" fillId="0" borderId="26" xfId="0" applyFont="1" applyFill="1" applyBorder="1" applyAlignment="1">
      <alignment horizontal="left" vertical="top" wrapText="1"/>
    </xf>
    <xf numFmtId="0" fontId="29" fillId="0" borderId="0" xfId="0" applyFont="1"/>
    <xf numFmtId="0" fontId="27" fillId="8" borderId="0" xfId="16" applyFont="1" applyFill="1" applyBorder="1" applyAlignment="1">
      <alignment horizontal="center" vertical="top" wrapText="1"/>
    </xf>
    <xf numFmtId="0" fontId="27" fillId="8" borderId="0" xfId="16" applyFont="1" applyFill="1" applyBorder="1" applyAlignment="1">
      <alignment horizontal="left" vertical="center"/>
    </xf>
    <xf numFmtId="43" fontId="29" fillId="0" borderId="0" xfId="18" applyFont="1"/>
    <xf numFmtId="0" fontId="32" fillId="0" borderId="0" xfId="0" applyFont="1"/>
    <xf numFmtId="0" fontId="29" fillId="0" borderId="26" xfId="0" applyFont="1" applyBorder="1" applyAlignment="1">
      <alignment wrapText="1"/>
    </xf>
    <xf numFmtId="0" fontId="29" fillId="0" borderId="0" xfId="0" applyFont="1" applyFill="1"/>
    <xf numFmtId="0" fontId="29" fillId="0" borderId="26" xfId="0" applyFont="1" applyBorder="1" applyAlignment="1">
      <alignment horizontal="left" wrapText="1"/>
    </xf>
    <xf numFmtId="0" fontId="27" fillId="8" borderId="0" xfId="19" applyFont="1" applyFill="1" applyBorder="1" applyAlignment="1">
      <alignment vertical="top"/>
    </xf>
    <xf numFmtId="0" fontId="27" fillId="9" borderId="13" xfId="19" applyFont="1" applyFill="1" applyBorder="1" applyAlignment="1" applyProtection="1">
      <alignment vertical="top"/>
      <protection locked="0"/>
    </xf>
    <xf numFmtId="0" fontId="30" fillId="0" borderId="0" xfId="19" applyFont="1" applyAlignment="1">
      <alignment wrapText="1"/>
    </xf>
    <xf numFmtId="0" fontId="27" fillId="8" borderId="0" xfId="19" applyFont="1" applyFill="1" applyBorder="1" applyAlignment="1"/>
    <xf numFmtId="0" fontId="66" fillId="0" borderId="0" xfId="19" applyFont="1" applyAlignment="1">
      <alignment wrapText="1"/>
    </xf>
    <xf numFmtId="0" fontId="30" fillId="0" borderId="0" xfId="19" applyFont="1" applyAlignment="1">
      <alignment vertical="top"/>
    </xf>
    <xf numFmtId="0" fontId="30" fillId="0" borderId="0" xfId="0" applyFont="1" applyAlignment="1">
      <alignment vertical="top" wrapText="1"/>
    </xf>
    <xf numFmtId="0" fontId="30" fillId="0" borderId="0" xfId="0" applyFont="1" applyAlignment="1">
      <alignment vertical="center" wrapText="1"/>
    </xf>
    <xf numFmtId="9" fontId="65" fillId="0" borderId="26" xfId="0" applyNumberFormat="1" applyFont="1" applyFill="1" applyBorder="1" applyAlignment="1">
      <alignment horizontal="right" vertical="center"/>
    </xf>
    <xf numFmtId="0" fontId="29" fillId="0" borderId="26" xfId="0" applyFont="1" applyFill="1" applyBorder="1" applyAlignment="1">
      <alignment wrapText="1"/>
    </xf>
    <xf numFmtId="0" fontId="61" fillId="0" borderId="0" xfId="19" applyFont="1"/>
    <xf numFmtId="0" fontId="67" fillId="0" borderId="0" xfId="19" applyFont="1"/>
    <xf numFmtId="0" fontId="63" fillId="0" borderId="26" xfId="0" applyFont="1" applyBorder="1" applyAlignment="1">
      <alignment horizontal="center" vertical="center" wrapText="1"/>
    </xf>
    <xf numFmtId="0" fontId="63" fillId="2" borderId="26" xfId="0" applyFont="1" applyFill="1" applyBorder="1" applyAlignment="1">
      <alignment horizontal="left" vertical="center" wrapText="1"/>
    </xf>
    <xf numFmtId="9" fontId="63" fillId="0" borderId="26" xfId="0" applyNumberFormat="1" applyFont="1" applyBorder="1" applyAlignment="1">
      <alignment horizontal="center" vertical="center"/>
    </xf>
    <xf numFmtId="43" fontId="63" fillId="0" borderId="26" xfId="18" applyNumberFormat="1" applyFont="1" applyBorder="1" applyAlignment="1">
      <alignment horizontal="center" vertical="center"/>
    </xf>
    <xf numFmtId="43" fontId="30" fillId="0" borderId="26" xfId="19" applyNumberFormat="1" applyFont="1" applyFill="1" applyBorder="1" applyAlignment="1">
      <alignment horizontal="center" vertical="center"/>
    </xf>
    <xf numFmtId="0" fontId="51" fillId="0" borderId="0" xfId="0" applyFont="1"/>
    <xf numFmtId="0" fontId="63" fillId="2" borderId="26" xfId="0" applyFont="1" applyFill="1" applyBorder="1" applyAlignment="1">
      <alignment horizontal="center" vertical="center" wrapText="1"/>
    </xf>
    <xf numFmtId="43" fontId="63" fillId="0" borderId="26" xfId="0" applyNumberFormat="1" applyFont="1" applyBorder="1" applyAlignment="1">
      <alignment horizontal="center" vertical="center"/>
    </xf>
    <xf numFmtId="0" fontId="51" fillId="0" borderId="26" xfId="0" applyFont="1" applyFill="1" applyBorder="1" applyAlignment="1">
      <alignment horizontal="center" vertical="center" wrapText="1"/>
    </xf>
    <xf numFmtId="9" fontId="51" fillId="0" borderId="26" xfId="0" applyNumberFormat="1" applyFont="1" applyBorder="1" applyAlignment="1">
      <alignment vertical="center"/>
    </xf>
    <xf numFmtId="4" fontId="51" fillId="0" borderId="26" xfId="0" applyNumberFormat="1" applyFont="1" applyBorder="1" applyAlignment="1">
      <alignment horizontal="center" vertical="center"/>
    </xf>
    <xf numFmtId="0" fontId="51" fillId="0" borderId="26" xfId="0" applyFont="1" applyFill="1" applyBorder="1" applyAlignment="1">
      <alignment wrapText="1"/>
    </xf>
    <xf numFmtId="0" fontId="63" fillId="0" borderId="26" xfId="0" applyFont="1" applyFill="1" applyBorder="1" applyAlignment="1">
      <alignment horizontal="center" wrapText="1"/>
    </xf>
    <xf numFmtId="0" fontId="63" fillId="0" borderId="26" xfId="0" applyFont="1" applyFill="1" applyBorder="1" applyAlignment="1">
      <alignment vertical="center" wrapText="1"/>
    </xf>
    <xf numFmtId="0" fontId="63" fillId="0" borderId="26" xfId="0" applyFont="1" applyFill="1" applyBorder="1" applyAlignment="1">
      <alignment horizontal="left" vertical="center" wrapText="1"/>
    </xf>
    <xf numFmtId="0" fontId="63" fillId="0" borderId="26" xfId="0" applyNumberFormat="1" applyFont="1" applyFill="1" applyBorder="1" applyAlignment="1">
      <alignment horizontal="center" vertical="center"/>
    </xf>
    <xf numFmtId="43" fontId="63" fillId="0" borderId="26" xfId="19" applyNumberFormat="1" applyFont="1" applyFill="1" applyBorder="1" applyAlignment="1">
      <alignment horizontal="center" vertical="center"/>
    </xf>
    <xf numFmtId="0" fontId="63" fillId="0" borderId="26" xfId="0" applyFont="1" applyBorder="1" applyAlignment="1">
      <alignment vertical="center" wrapText="1"/>
    </xf>
    <xf numFmtId="43" fontId="51" fillId="0" borderId="0" xfId="18" applyFont="1"/>
    <xf numFmtId="0" fontId="30" fillId="0" borderId="0" xfId="19" applyFont="1"/>
    <xf numFmtId="0" fontId="51" fillId="0" borderId="26" xfId="0" applyFont="1" applyBorder="1"/>
    <xf numFmtId="0" fontId="37" fillId="0" borderId="0" xfId="0" applyFont="1"/>
    <xf numFmtId="0" fontId="27" fillId="9" borderId="13" xfId="19" applyFont="1" applyFill="1" applyBorder="1" applyAlignment="1" applyProtection="1">
      <alignment vertical="center"/>
      <protection locked="0"/>
    </xf>
    <xf numFmtId="0" fontId="29" fillId="0" borderId="26" xfId="0" applyFont="1" applyBorder="1" applyAlignment="1">
      <alignment vertical="top" wrapText="1"/>
    </xf>
    <xf numFmtId="0" fontId="29" fillId="0" borderId="26" xfId="0" applyFont="1" applyBorder="1" applyAlignment="1">
      <alignment horizontal="left" vertical="top" wrapText="1"/>
    </xf>
    <xf numFmtId="0" fontId="69" fillId="0" borderId="0" xfId="0" applyFont="1"/>
    <xf numFmtId="0" fontId="30" fillId="0" borderId="26" xfId="19" applyFont="1" applyFill="1" applyBorder="1" applyAlignment="1">
      <alignment wrapText="1"/>
    </xf>
    <xf numFmtId="0" fontId="30" fillId="0" borderId="26" xfId="19" applyFont="1" applyBorder="1" applyAlignment="1">
      <alignment horizontal="center" wrapText="1"/>
    </xf>
    <xf numFmtId="0" fontId="30" fillId="0" borderId="26" xfId="19" applyFont="1" applyBorder="1" applyAlignment="1">
      <alignment vertical="center" wrapText="1"/>
    </xf>
    <xf numFmtId="0" fontId="29" fillId="0" borderId="0" xfId="0" applyFont="1" applyFill="1" applyBorder="1"/>
    <xf numFmtId="0" fontId="27" fillId="10" borderId="26" xfId="19" applyFont="1" applyFill="1" applyBorder="1" applyAlignment="1">
      <alignment vertical="center"/>
    </xf>
    <xf numFmtId="0" fontId="35" fillId="0" borderId="0" xfId="19" applyFont="1" applyAlignment="1">
      <alignment vertical="top"/>
    </xf>
    <xf numFmtId="0" fontId="27" fillId="8" borderId="0" xfId="19" applyFont="1" applyFill="1" applyBorder="1" applyAlignment="1">
      <alignment vertical="center"/>
    </xf>
    <xf numFmtId="0" fontId="27" fillId="8" borderId="13" xfId="19" applyFont="1" applyFill="1" applyBorder="1" applyAlignment="1">
      <alignment vertical="top"/>
    </xf>
    <xf numFmtId="0" fontId="69" fillId="0" borderId="0" xfId="19" applyFont="1" applyAlignment="1">
      <alignment vertical="top"/>
    </xf>
    <xf numFmtId="0" fontId="27" fillId="8" borderId="13" xfId="19" applyFont="1" applyFill="1" applyBorder="1" applyAlignment="1">
      <alignment horizontal="center" vertical="center" wrapText="1"/>
    </xf>
    <xf numFmtId="0" fontId="31" fillId="10" borderId="37" xfId="19" applyFont="1" applyFill="1" applyBorder="1" applyAlignment="1">
      <alignment vertical="top"/>
    </xf>
    <xf numFmtId="0" fontId="31" fillId="10" borderId="16" xfId="19" applyFont="1" applyFill="1" applyBorder="1" applyAlignment="1">
      <alignment vertical="top"/>
    </xf>
    <xf numFmtId="0" fontId="31" fillId="10" borderId="36" xfId="19" applyFont="1" applyFill="1" applyBorder="1" applyAlignment="1">
      <alignment vertical="top"/>
    </xf>
    <xf numFmtId="0" fontId="30" fillId="2" borderId="0" xfId="19" applyFont="1" applyFill="1" applyBorder="1" applyAlignment="1">
      <alignment vertical="top" wrapText="1"/>
    </xf>
    <xf numFmtId="0" fontId="34" fillId="0" borderId="0" xfId="19" applyFont="1" applyAlignment="1">
      <alignment horizontal="left" vertical="top" wrapText="1"/>
    </xf>
    <xf numFmtId="0" fontId="30" fillId="0" borderId="0" xfId="19" applyFont="1" applyAlignment="1">
      <alignment vertical="center" wrapText="1"/>
    </xf>
    <xf numFmtId="0" fontId="27" fillId="8" borderId="13" xfId="19" applyFont="1" applyFill="1" applyBorder="1" applyAlignment="1">
      <alignment vertical="center" wrapText="1"/>
    </xf>
    <xf numFmtId="0" fontId="29" fillId="0" borderId="0" xfId="0" applyFont="1" applyAlignment="1">
      <alignment vertical="center"/>
    </xf>
    <xf numFmtId="0" fontId="27" fillId="8" borderId="0" xfId="16" applyFont="1" applyFill="1" applyBorder="1" applyAlignment="1">
      <alignment vertical="center" wrapText="1"/>
    </xf>
    <xf numFmtId="0" fontId="27" fillId="8" borderId="0" xfId="16" applyFont="1" applyFill="1" applyBorder="1" applyAlignment="1">
      <alignment horizontal="center" vertical="center" wrapText="1"/>
    </xf>
    <xf numFmtId="0" fontId="27" fillId="8" borderId="0" xfId="16" applyFont="1" applyFill="1" applyBorder="1" applyAlignment="1">
      <alignment vertical="center"/>
    </xf>
    <xf numFmtId="0" fontId="27" fillId="9" borderId="0" xfId="16" applyFont="1" applyFill="1" applyBorder="1" applyAlignment="1" applyProtection="1">
      <alignment vertical="center"/>
      <protection locked="0"/>
    </xf>
    <xf numFmtId="0" fontId="29" fillId="0" borderId="0" xfId="0" applyFont="1" applyAlignment="1">
      <alignment horizontal="center" vertical="center"/>
    </xf>
    <xf numFmtId="0" fontId="70" fillId="13" borderId="27" xfId="0" applyFont="1" applyFill="1" applyBorder="1" applyAlignment="1">
      <alignment horizontal="center" vertical="center"/>
    </xf>
    <xf numFmtId="0" fontId="71" fillId="3" borderId="26" xfId="0" applyFont="1" applyFill="1" applyBorder="1" applyAlignment="1">
      <alignment horizontal="center" vertical="center"/>
    </xf>
    <xf numFmtId="0" fontId="70" fillId="13" borderId="26" xfId="0" applyFont="1" applyFill="1" applyBorder="1" applyAlignment="1">
      <alignment horizontal="center" vertical="center"/>
    </xf>
    <xf numFmtId="0" fontId="47" fillId="13" borderId="26" xfId="0" applyFont="1" applyFill="1" applyBorder="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70" fillId="7" borderId="0" xfId="0" applyFont="1" applyFill="1" applyAlignment="1">
      <alignment vertical="center" wrapText="1"/>
    </xf>
    <xf numFmtId="171" fontId="32" fillId="3" borderId="7" xfId="0" applyNumberFormat="1" applyFont="1" applyFill="1" applyBorder="1" applyAlignment="1">
      <alignment vertical="center"/>
    </xf>
    <xf numFmtId="0" fontId="32" fillId="2" borderId="0" xfId="0" applyFont="1" applyFill="1" applyBorder="1" applyAlignment="1">
      <alignment vertical="center"/>
    </xf>
    <xf numFmtId="0" fontId="32" fillId="2" borderId="0" xfId="0" applyFont="1" applyFill="1" applyBorder="1" applyAlignment="1">
      <alignment horizontal="center" vertical="center"/>
    </xf>
    <xf numFmtId="9" fontId="29" fillId="0" borderId="0" xfId="0" applyNumberFormat="1" applyFont="1" applyAlignment="1">
      <alignment vertical="center"/>
    </xf>
    <xf numFmtId="0" fontId="32" fillId="3" borderId="6" xfId="0" applyFont="1" applyFill="1" applyBorder="1" applyAlignment="1">
      <alignment horizontal="right" vertical="center"/>
    </xf>
    <xf numFmtId="0" fontId="32" fillId="2" borderId="0" xfId="0" applyFont="1" applyFill="1" applyAlignment="1">
      <alignment horizontal="center" vertical="center"/>
    </xf>
    <xf numFmtId="0" fontId="32" fillId="2" borderId="0" xfId="0" applyFont="1" applyFill="1" applyAlignment="1">
      <alignment vertical="center"/>
    </xf>
    <xf numFmtId="0" fontId="72" fillId="0" borderId="0" xfId="0" applyNumberFormat="1" applyFont="1" applyFill="1" applyAlignment="1">
      <alignment horizontal="left" vertical="center"/>
    </xf>
    <xf numFmtId="44" fontId="32" fillId="2" borderId="0" xfId="10" applyFont="1" applyFill="1" applyAlignment="1">
      <alignment horizontal="center" vertical="center"/>
    </xf>
    <xf numFmtId="0" fontId="73" fillId="2" borderId="0" xfId="0" applyFont="1" applyFill="1" applyAlignment="1">
      <alignment vertical="center"/>
    </xf>
    <xf numFmtId="0" fontId="73" fillId="2" borderId="0" xfId="0" applyFont="1" applyFill="1" applyAlignment="1">
      <alignment horizontal="center" vertical="center"/>
    </xf>
    <xf numFmtId="0" fontId="70" fillId="13" borderId="0" xfId="0" applyFont="1" applyFill="1" applyAlignment="1">
      <alignment vertical="center"/>
    </xf>
    <xf numFmtId="0" fontId="47" fillId="13" borderId="0" xfId="0" applyFont="1" applyFill="1" applyAlignment="1">
      <alignment horizontal="left" vertical="center" indent="5"/>
    </xf>
    <xf numFmtId="0" fontId="47" fillId="13" borderId="3" xfId="0" applyFont="1" applyFill="1" applyBorder="1" applyAlignment="1">
      <alignment horizontal="center" vertical="center" wrapText="1"/>
    </xf>
    <xf numFmtId="0" fontId="47" fillId="13" borderId="7" xfId="0" applyFont="1" applyFill="1" applyBorder="1" applyAlignment="1">
      <alignment horizontal="center" vertical="center" wrapText="1"/>
    </xf>
    <xf numFmtId="41" fontId="47" fillId="13" borderId="3" xfId="0" applyNumberFormat="1" applyFont="1" applyFill="1" applyBorder="1" applyAlignment="1">
      <alignment horizontal="center" vertical="center" wrapText="1"/>
    </xf>
    <xf numFmtId="41" fontId="47" fillId="13" borderId="7" xfId="0" applyNumberFormat="1" applyFont="1" applyFill="1" applyBorder="1" applyAlignment="1">
      <alignment horizontal="center" vertical="center" wrapText="1"/>
    </xf>
    <xf numFmtId="0" fontId="47" fillId="18" borderId="3" xfId="0" applyFont="1" applyFill="1" applyBorder="1" applyAlignment="1">
      <alignment horizontal="center" vertical="center" wrapText="1"/>
    </xf>
    <xf numFmtId="0" fontId="47" fillId="18" borderId="7" xfId="0" applyFont="1" applyFill="1" applyBorder="1" applyAlignment="1">
      <alignment horizontal="center" vertical="center" wrapText="1"/>
    </xf>
    <xf numFmtId="41" fontId="47" fillId="18" borderId="3" xfId="0" applyNumberFormat="1" applyFont="1" applyFill="1" applyBorder="1" applyAlignment="1">
      <alignment horizontal="center" vertical="center" wrapText="1"/>
    </xf>
    <xf numFmtId="9" fontId="47" fillId="18" borderId="3" xfId="17" applyFont="1" applyFill="1" applyBorder="1" applyAlignment="1">
      <alignment horizontal="center" vertical="center" wrapText="1"/>
    </xf>
    <xf numFmtId="0" fontId="47" fillId="17" borderId="12" xfId="0" applyFont="1" applyFill="1" applyBorder="1" applyAlignment="1">
      <alignment vertical="center"/>
    </xf>
    <xf numFmtId="0" fontId="47" fillId="17" borderId="13" xfId="0" applyNumberFormat="1" applyFont="1" applyFill="1" applyBorder="1" applyAlignment="1">
      <alignment horizontal="center" vertical="center"/>
    </xf>
    <xf numFmtId="41" fontId="73" fillId="0" borderId="14" xfId="0" applyNumberFormat="1" applyFont="1" applyFill="1" applyBorder="1" applyAlignment="1">
      <alignment vertical="center"/>
    </xf>
    <xf numFmtId="41" fontId="73" fillId="2" borderId="12" xfId="0" applyNumberFormat="1" applyFont="1" applyFill="1" applyBorder="1" applyAlignment="1">
      <alignment vertical="center"/>
    </xf>
    <xf numFmtId="41" fontId="73" fillId="2" borderId="15" xfId="0" applyNumberFormat="1" applyFont="1" applyFill="1" applyBorder="1" applyAlignment="1">
      <alignment horizontal="center" vertical="center"/>
    </xf>
    <xf numFmtId="0" fontId="73" fillId="5" borderId="15" xfId="0" applyFont="1" applyFill="1" applyBorder="1" applyAlignment="1">
      <alignment horizontal="center" vertical="center"/>
    </xf>
    <xf numFmtId="41" fontId="73" fillId="2" borderId="15" xfId="0" applyNumberFormat="1" applyFont="1" applyFill="1" applyBorder="1" applyAlignment="1">
      <alignment vertical="center"/>
    </xf>
    <xf numFmtId="0" fontId="70" fillId="17" borderId="15" xfId="0" applyFont="1" applyFill="1" applyBorder="1" applyAlignment="1">
      <alignment horizontal="center" vertical="center"/>
    </xf>
    <xf numFmtId="0" fontId="73" fillId="2" borderId="15" xfId="0" applyFont="1" applyFill="1" applyBorder="1" applyAlignment="1">
      <alignment horizontal="center" vertical="center"/>
    </xf>
    <xf numFmtId="0" fontId="73" fillId="5" borderId="12" xfId="0" applyFont="1" applyFill="1" applyBorder="1" applyAlignment="1">
      <alignment vertical="center"/>
    </xf>
    <xf numFmtId="0" fontId="73" fillId="5" borderId="13" xfId="0" applyNumberFormat="1" applyFont="1" applyFill="1" applyBorder="1" applyAlignment="1">
      <alignment horizontal="center" vertical="center"/>
    </xf>
    <xf numFmtId="41" fontId="73" fillId="5" borderId="33" xfId="0" applyNumberFormat="1" applyFont="1" applyFill="1" applyBorder="1" applyAlignment="1">
      <alignment vertical="center"/>
    </xf>
    <xf numFmtId="0" fontId="73" fillId="5" borderId="10" xfId="0" applyFont="1" applyFill="1" applyBorder="1" applyAlignment="1">
      <alignment vertical="center"/>
    </xf>
    <xf numFmtId="0" fontId="73" fillId="5" borderId="16" xfId="0" applyNumberFormat="1" applyFont="1" applyFill="1" applyBorder="1" applyAlignment="1">
      <alignment horizontal="center" vertical="center"/>
    </xf>
    <xf numFmtId="41" fontId="73" fillId="5" borderId="17" xfId="0" applyNumberFormat="1" applyFont="1" applyFill="1" applyBorder="1" applyAlignment="1">
      <alignment vertical="center"/>
    </xf>
    <xf numFmtId="0" fontId="73" fillId="5" borderId="18" xfId="0" applyFont="1" applyFill="1" applyBorder="1" applyAlignment="1">
      <alignment horizontal="center" vertical="center"/>
    </xf>
    <xf numFmtId="0" fontId="73" fillId="5" borderId="20" xfId="0" applyFont="1" applyFill="1" applyBorder="1" applyAlignment="1">
      <alignment vertical="center"/>
    </xf>
    <xf numFmtId="0" fontId="73" fillId="5" borderId="21" xfId="0" applyFont="1" applyFill="1" applyBorder="1" applyAlignment="1">
      <alignment horizontal="center" vertical="center"/>
    </xf>
    <xf numFmtId="0" fontId="73" fillId="5" borderId="11" xfId="0" applyFont="1" applyFill="1" applyBorder="1" applyAlignment="1">
      <alignment vertical="center"/>
    </xf>
    <xf numFmtId="0" fontId="73" fillId="5" borderId="19" xfId="0" applyNumberFormat="1" applyFont="1" applyFill="1" applyBorder="1" applyAlignment="1">
      <alignment horizontal="center" vertical="center"/>
    </xf>
    <xf numFmtId="41" fontId="73" fillId="5" borderId="19" xfId="0" applyNumberFormat="1" applyFont="1" applyFill="1" applyBorder="1" applyAlignment="1">
      <alignment vertical="center"/>
    </xf>
    <xf numFmtId="41" fontId="73" fillId="2" borderId="11" xfId="0" applyNumberFormat="1" applyFont="1" applyFill="1" applyBorder="1" applyAlignment="1">
      <alignment vertical="center"/>
    </xf>
    <xf numFmtId="41" fontId="73" fillId="2" borderId="11" xfId="0" applyNumberFormat="1" applyFont="1" applyFill="1" applyBorder="1" applyAlignment="1">
      <alignment horizontal="center" vertical="center"/>
    </xf>
    <xf numFmtId="0" fontId="73" fillId="5" borderId="11" xfId="0" applyFont="1" applyFill="1" applyBorder="1" applyAlignment="1">
      <alignment horizontal="center" vertical="center"/>
    </xf>
    <xf numFmtId="41" fontId="73" fillId="2" borderId="35" xfId="0" applyNumberFormat="1" applyFont="1" applyFill="1" applyBorder="1" applyAlignment="1">
      <alignment vertical="center"/>
    </xf>
    <xf numFmtId="0" fontId="73" fillId="2" borderId="11" xfId="0" applyFont="1" applyFill="1" applyBorder="1" applyAlignment="1">
      <alignment horizontal="center" vertical="center"/>
    </xf>
    <xf numFmtId="0" fontId="73" fillId="2" borderId="35" xfId="0" applyFont="1" applyFill="1" applyBorder="1" applyAlignment="1">
      <alignment horizontal="center" vertical="center"/>
    </xf>
    <xf numFmtId="0" fontId="47" fillId="17" borderId="12" xfId="0" applyFont="1" applyFill="1" applyBorder="1" applyAlignment="1">
      <alignment horizontal="left" vertical="center" wrapText="1"/>
    </xf>
    <xf numFmtId="0" fontId="73" fillId="0" borderId="0" xfId="0" applyFont="1" applyFill="1" applyBorder="1" applyAlignment="1">
      <alignment vertical="center"/>
    </xf>
    <xf numFmtId="0" fontId="73" fillId="0" borderId="0" xfId="0" applyNumberFormat="1" applyFont="1" applyFill="1" applyBorder="1" applyAlignment="1">
      <alignment horizontal="center" vertical="center"/>
    </xf>
    <xf numFmtId="41" fontId="73" fillId="0" borderId="0" xfId="0" applyNumberFormat="1" applyFont="1" applyFill="1" applyBorder="1" applyAlignment="1">
      <alignment vertical="center"/>
    </xf>
    <xf numFmtId="41" fontId="73" fillId="0" borderId="0" xfId="0" applyNumberFormat="1" applyFont="1" applyFill="1" applyBorder="1" applyAlignment="1">
      <alignment horizontal="center" vertical="center"/>
    </xf>
    <xf numFmtId="0" fontId="73" fillId="0" borderId="0" xfId="0" applyFont="1" applyFill="1" applyBorder="1" applyAlignment="1">
      <alignment horizontal="center" vertical="center"/>
    </xf>
    <xf numFmtId="41" fontId="73" fillId="2" borderId="0" xfId="0" applyNumberFormat="1" applyFont="1" applyFill="1" applyBorder="1" applyAlignment="1">
      <alignment vertical="center"/>
    </xf>
    <xf numFmtId="0" fontId="73" fillId="2" borderId="0" xfId="0" applyFont="1" applyFill="1" applyBorder="1" applyAlignment="1">
      <alignment horizontal="center" vertical="center"/>
    </xf>
    <xf numFmtId="0" fontId="73" fillId="5" borderId="0" xfId="0" applyFont="1" applyFill="1" applyBorder="1" applyAlignment="1">
      <alignment vertical="center"/>
    </xf>
    <xf numFmtId="0" fontId="73" fillId="5" borderId="0" xfId="0" applyNumberFormat="1" applyFont="1" applyFill="1" applyBorder="1" applyAlignment="1">
      <alignment horizontal="center" vertical="center"/>
    </xf>
    <xf numFmtId="41" fontId="73" fillId="5" borderId="0" xfId="0" applyNumberFormat="1" applyFont="1" applyFill="1" applyBorder="1" applyAlignment="1">
      <alignment vertical="center"/>
    </xf>
    <xf numFmtId="0" fontId="73" fillId="5" borderId="12" xfId="0" applyFont="1" applyFill="1" applyBorder="1" applyAlignment="1">
      <alignment vertical="center" wrapText="1"/>
    </xf>
    <xf numFmtId="0" fontId="47" fillId="13" borderId="8" xfId="0" applyFont="1" applyFill="1" applyBorder="1" applyAlignment="1">
      <alignment horizontal="center" vertical="center" wrapText="1"/>
    </xf>
    <xf numFmtId="0" fontId="47" fillId="13" borderId="32" xfId="0" applyFont="1" applyFill="1" applyBorder="1" applyAlignment="1">
      <alignment horizontal="center" vertical="center" wrapText="1"/>
    </xf>
    <xf numFmtId="41" fontId="47" fillId="13" borderId="8" xfId="0" applyNumberFormat="1" applyFont="1" applyFill="1" applyBorder="1" applyAlignment="1">
      <alignment horizontal="center" vertical="center" wrapText="1"/>
    </xf>
    <xf numFmtId="41" fontId="47" fillId="13" borderId="32" xfId="0" applyNumberFormat="1" applyFont="1" applyFill="1" applyBorder="1" applyAlignment="1">
      <alignment horizontal="center" vertical="center" wrapText="1"/>
    </xf>
    <xf numFmtId="0" fontId="47" fillId="18" borderId="8" xfId="0" applyFont="1" applyFill="1" applyBorder="1" applyAlignment="1">
      <alignment horizontal="center" vertical="center" wrapText="1"/>
    </xf>
    <xf numFmtId="0" fontId="47" fillId="18" borderId="32" xfId="0" applyFont="1" applyFill="1" applyBorder="1" applyAlignment="1">
      <alignment horizontal="center" vertical="center" wrapText="1"/>
    </xf>
    <xf numFmtId="41" fontId="47" fillId="18" borderId="8" xfId="0" applyNumberFormat="1" applyFont="1" applyFill="1" applyBorder="1" applyAlignment="1">
      <alignment horizontal="center" vertical="center" wrapText="1"/>
    </xf>
    <xf numFmtId="9" fontId="47" fillId="18" borderId="8" xfId="17" applyFont="1" applyFill="1" applyBorder="1" applyAlignment="1">
      <alignment horizontal="center" vertical="center" wrapText="1"/>
    </xf>
    <xf numFmtId="0" fontId="47" fillId="17" borderId="50" xfId="0" applyFont="1" applyFill="1" applyBorder="1" applyAlignment="1">
      <alignment horizontal="left" vertical="center" wrapText="1"/>
    </xf>
    <xf numFmtId="0" fontId="47" fillId="17" borderId="51" xfId="0" applyNumberFormat="1" applyFont="1" applyFill="1" applyBorder="1" applyAlignment="1">
      <alignment horizontal="center" vertical="center"/>
    </xf>
    <xf numFmtId="41" fontId="73" fillId="0" borderId="51" xfId="0" applyNumberFormat="1" applyFont="1" applyFill="1" applyBorder="1" applyAlignment="1">
      <alignment vertical="center"/>
    </xf>
    <xf numFmtId="41" fontId="73" fillId="2" borderId="51" xfId="0" applyNumberFormat="1" applyFont="1" applyFill="1" applyBorder="1" applyAlignment="1">
      <alignment vertical="center"/>
    </xf>
    <xf numFmtId="41" fontId="73" fillId="2" borderId="51" xfId="0" applyNumberFormat="1" applyFont="1" applyFill="1" applyBorder="1" applyAlignment="1">
      <alignment horizontal="center" vertical="center"/>
    </xf>
    <xf numFmtId="0" fontId="73" fillId="5" borderId="51" xfId="0" applyFont="1" applyFill="1" applyBorder="1" applyAlignment="1">
      <alignment horizontal="center" vertical="center"/>
    </xf>
    <xf numFmtId="0" fontId="70" fillId="17" borderId="51" xfId="0" applyFont="1" applyFill="1" applyBorder="1" applyAlignment="1">
      <alignment horizontal="center" vertical="center"/>
    </xf>
    <xf numFmtId="0" fontId="73" fillId="2" borderId="51" xfId="0" applyFont="1" applyFill="1" applyBorder="1" applyAlignment="1">
      <alignment horizontal="center" vertical="center"/>
    </xf>
    <xf numFmtId="0" fontId="73" fillId="5" borderId="51" xfId="0" applyFont="1" applyFill="1" applyBorder="1" applyAlignment="1">
      <alignment vertical="center"/>
    </xf>
    <xf numFmtId="0" fontId="73" fillId="5" borderId="51" xfId="0" applyNumberFormat="1" applyFont="1" applyFill="1" applyBorder="1" applyAlignment="1">
      <alignment horizontal="center" vertical="center"/>
    </xf>
    <xf numFmtId="41" fontId="73" fillId="5" borderId="51" xfId="0" applyNumberFormat="1" applyFont="1" applyFill="1" applyBorder="1" applyAlignment="1">
      <alignment vertical="center"/>
    </xf>
    <xf numFmtId="41" fontId="73" fillId="2" borderId="52" xfId="0" applyNumberFormat="1" applyFont="1" applyFill="1" applyBorder="1" applyAlignment="1">
      <alignment vertical="center"/>
    </xf>
    <xf numFmtId="0" fontId="73" fillId="5" borderId="38" xfId="0" applyFont="1" applyFill="1" applyBorder="1" applyAlignment="1">
      <alignment vertical="center"/>
    </xf>
    <xf numFmtId="0" fontId="73" fillId="5" borderId="26" xfId="0" applyNumberFormat="1" applyFont="1" applyFill="1" applyBorder="1" applyAlignment="1">
      <alignment horizontal="center" vertical="center"/>
    </xf>
    <xf numFmtId="41" fontId="73" fillId="5" borderId="26" xfId="0" applyNumberFormat="1" applyFont="1" applyFill="1" applyBorder="1" applyAlignment="1">
      <alignment vertical="center"/>
    </xf>
    <xf numFmtId="41" fontId="73" fillId="2" borderId="26" xfId="0" applyNumberFormat="1" applyFont="1" applyFill="1" applyBorder="1" applyAlignment="1">
      <alignment vertical="center"/>
    </xf>
    <xf numFmtId="41" fontId="73" fillId="2" borderId="26" xfId="0" applyNumberFormat="1" applyFont="1" applyFill="1" applyBorder="1" applyAlignment="1">
      <alignment horizontal="center" vertical="center"/>
    </xf>
    <xf numFmtId="0" fontId="73" fillId="5" borderId="26" xfId="0" applyFont="1" applyFill="1" applyBorder="1" applyAlignment="1">
      <alignment horizontal="center" vertical="center"/>
    </xf>
    <xf numFmtId="0" fontId="73" fillId="2" borderId="26" xfId="0" applyFont="1" applyFill="1" applyBorder="1" applyAlignment="1">
      <alignment horizontal="center" vertical="center"/>
    </xf>
    <xf numFmtId="0" fontId="73" fillId="5" borderId="26" xfId="0" applyFont="1" applyFill="1" applyBorder="1" applyAlignment="1">
      <alignment vertical="center"/>
    </xf>
    <xf numFmtId="41" fontId="73" fillId="2" borderId="53" xfId="0" applyNumberFormat="1" applyFont="1" applyFill="1" applyBorder="1" applyAlignment="1">
      <alignment vertical="center"/>
    </xf>
    <xf numFmtId="0" fontId="33" fillId="5" borderId="38" xfId="0" applyFont="1" applyFill="1" applyBorder="1" applyAlignment="1">
      <alignment vertical="center"/>
    </xf>
    <xf numFmtId="0" fontId="73" fillId="5" borderId="54" xfId="0" applyFont="1" applyFill="1" applyBorder="1" applyAlignment="1">
      <alignment vertical="center"/>
    </xf>
    <xf numFmtId="0" fontId="73" fillId="5" borderId="55" xfId="0" applyNumberFormat="1" applyFont="1" applyFill="1" applyBorder="1" applyAlignment="1">
      <alignment horizontal="center" vertical="center"/>
    </xf>
    <xf numFmtId="41" fontId="73" fillId="5" borderId="55" xfId="0" applyNumberFormat="1" applyFont="1" applyFill="1" applyBorder="1" applyAlignment="1">
      <alignment vertical="center"/>
    </xf>
    <xf numFmtId="41" fontId="73" fillId="2" borderId="55" xfId="0" applyNumberFormat="1" applyFont="1" applyFill="1" applyBorder="1" applyAlignment="1">
      <alignment vertical="center"/>
    </xf>
    <xf numFmtId="41" fontId="73" fillId="2" borderId="55" xfId="0" applyNumberFormat="1" applyFont="1" applyFill="1" applyBorder="1" applyAlignment="1">
      <alignment horizontal="center" vertical="center"/>
    </xf>
    <xf numFmtId="0" fontId="73" fillId="5" borderId="55" xfId="0" applyFont="1" applyFill="1" applyBorder="1" applyAlignment="1">
      <alignment horizontal="center" vertical="center"/>
    </xf>
    <xf numFmtId="0" fontId="73" fillId="2" borderId="55" xfId="0" applyFont="1" applyFill="1" applyBorder="1" applyAlignment="1">
      <alignment horizontal="center" vertical="center"/>
    </xf>
    <xf numFmtId="0" fontId="29" fillId="0" borderId="55" xfId="0" applyFont="1" applyBorder="1" applyAlignment="1">
      <alignment vertical="center"/>
    </xf>
    <xf numFmtId="0" fontId="29" fillId="5" borderId="55" xfId="0" applyFont="1" applyFill="1" applyBorder="1" applyAlignment="1">
      <alignment vertical="center"/>
    </xf>
    <xf numFmtId="0" fontId="29" fillId="0" borderId="56" xfId="0" applyFont="1" applyBorder="1" applyAlignment="1">
      <alignment vertical="center"/>
    </xf>
    <xf numFmtId="0" fontId="73" fillId="0" borderId="0" xfId="0" applyFont="1" applyAlignment="1">
      <alignment vertical="center"/>
    </xf>
    <xf numFmtId="0" fontId="47" fillId="13" borderId="6" xfId="0" applyFont="1" applyFill="1" applyBorder="1" applyAlignment="1">
      <alignment horizontal="center" vertical="center" wrapText="1"/>
    </xf>
    <xf numFmtId="41" fontId="73" fillId="5" borderId="14" xfId="0" applyNumberFormat="1" applyFont="1" applyFill="1" applyBorder="1" applyAlignment="1">
      <alignment vertical="center"/>
    </xf>
    <xf numFmtId="0" fontId="73" fillId="5" borderId="11" xfId="0" applyNumberFormat="1" applyFont="1" applyFill="1" applyBorder="1" applyAlignment="1">
      <alignment horizontal="center" vertical="center"/>
    </xf>
    <xf numFmtId="0" fontId="65" fillId="0" borderId="0" xfId="0" applyFont="1" applyAlignment="1">
      <alignment vertical="center"/>
    </xf>
    <xf numFmtId="0" fontId="65" fillId="0" borderId="0" xfId="0" applyFont="1" applyAlignment="1">
      <alignment horizontal="center" vertical="center"/>
    </xf>
    <xf numFmtId="0" fontId="47" fillId="17" borderId="14" xfId="0" applyNumberFormat="1" applyFont="1" applyFill="1" applyBorder="1" applyAlignment="1">
      <alignment horizontal="center" vertical="center"/>
    </xf>
    <xf numFmtId="41" fontId="73" fillId="0" borderId="9" xfId="0" applyNumberFormat="1" applyFont="1" applyFill="1" applyBorder="1" applyAlignment="1">
      <alignment vertical="center"/>
    </xf>
    <xf numFmtId="0" fontId="29" fillId="5" borderId="26" xfId="0" applyFont="1" applyFill="1" applyBorder="1" applyAlignment="1">
      <alignment horizontal="left" vertical="center" wrapText="1"/>
    </xf>
    <xf numFmtId="41" fontId="73" fillId="5" borderId="12" xfId="0" applyNumberFormat="1" applyFont="1" applyFill="1" applyBorder="1" applyAlignment="1">
      <alignment vertical="center"/>
    </xf>
    <xf numFmtId="0" fontId="73" fillId="5" borderId="33" xfId="0" applyNumberFormat="1" applyFont="1" applyFill="1" applyBorder="1" applyAlignment="1">
      <alignment horizontal="center" vertical="center"/>
    </xf>
    <xf numFmtId="0" fontId="73" fillId="0" borderId="12" xfId="0" applyFont="1" applyFill="1" applyBorder="1" applyAlignment="1">
      <alignment vertical="center"/>
    </xf>
    <xf numFmtId="0" fontId="73" fillId="0" borderId="33" xfId="0" applyNumberFormat="1" applyFont="1" applyFill="1" applyBorder="1" applyAlignment="1">
      <alignment horizontal="center" vertical="center"/>
    </xf>
    <xf numFmtId="41" fontId="73" fillId="0" borderId="12" xfId="0" applyNumberFormat="1" applyFont="1" applyFill="1" applyBorder="1" applyAlignment="1">
      <alignment vertical="center"/>
    </xf>
    <xf numFmtId="41" fontId="73" fillId="0" borderId="15" xfId="0" applyNumberFormat="1" applyFont="1" applyFill="1" applyBorder="1" applyAlignment="1">
      <alignment horizontal="center" vertical="center"/>
    </xf>
    <xf numFmtId="0" fontId="73" fillId="0" borderId="15" xfId="0" applyFont="1" applyFill="1" applyBorder="1" applyAlignment="1">
      <alignment horizontal="center" vertical="center"/>
    </xf>
    <xf numFmtId="0" fontId="73" fillId="0" borderId="10" xfId="0" applyFont="1" applyFill="1" applyBorder="1" applyAlignment="1">
      <alignment vertical="center"/>
    </xf>
    <xf numFmtId="0" fontId="73" fillId="0" borderId="18" xfId="0" applyFont="1" applyFill="1" applyBorder="1" applyAlignment="1">
      <alignment horizontal="center" vertical="center"/>
    </xf>
    <xf numFmtId="0" fontId="73" fillId="0" borderId="20" xfId="0" applyFont="1" applyFill="1" applyBorder="1" applyAlignment="1">
      <alignment vertical="center"/>
    </xf>
    <xf numFmtId="0" fontId="73" fillId="0" borderId="21" xfId="0" applyFont="1" applyFill="1" applyBorder="1" applyAlignment="1">
      <alignment horizontal="center" vertical="center"/>
    </xf>
    <xf numFmtId="0" fontId="73" fillId="0" borderId="11" xfId="0" applyFont="1" applyFill="1" applyBorder="1" applyAlignment="1">
      <alignment vertical="center"/>
    </xf>
    <xf numFmtId="0" fontId="73" fillId="0" borderId="49" xfId="0" applyNumberFormat="1" applyFont="1" applyFill="1" applyBorder="1" applyAlignment="1">
      <alignment horizontal="center" vertical="center"/>
    </xf>
    <xf numFmtId="41" fontId="73" fillId="0" borderId="2" xfId="0" applyNumberFormat="1" applyFont="1" applyFill="1" applyBorder="1" applyAlignment="1">
      <alignment vertical="center"/>
    </xf>
    <xf numFmtId="41" fontId="73" fillId="0" borderId="11" xfId="0" applyNumberFormat="1" applyFont="1" applyFill="1" applyBorder="1" applyAlignment="1">
      <alignment vertical="center"/>
    </xf>
    <xf numFmtId="41" fontId="73" fillId="0" borderId="11" xfId="0" applyNumberFormat="1" applyFont="1" applyFill="1" applyBorder="1" applyAlignment="1">
      <alignment horizontal="center" vertical="center"/>
    </xf>
    <xf numFmtId="0" fontId="73" fillId="0" borderId="11" xfId="0" applyFont="1" applyFill="1" applyBorder="1" applyAlignment="1">
      <alignment horizontal="center" vertical="center"/>
    </xf>
    <xf numFmtId="0" fontId="73" fillId="5" borderId="12" xfId="0" applyFont="1" applyFill="1" applyBorder="1" applyAlignment="1">
      <alignment wrapText="1"/>
    </xf>
    <xf numFmtId="0" fontId="73" fillId="5" borderId="50" xfId="0" applyFont="1" applyFill="1" applyBorder="1" applyAlignment="1">
      <alignment wrapText="1"/>
    </xf>
    <xf numFmtId="0" fontId="73" fillId="5" borderId="38" xfId="0" applyFont="1" applyFill="1" applyBorder="1" applyAlignment="1">
      <alignment wrapText="1"/>
    </xf>
    <xf numFmtId="0" fontId="47" fillId="17" borderId="50" xfId="0" applyFont="1" applyFill="1" applyBorder="1" applyAlignment="1">
      <alignment vertical="center"/>
    </xf>
    <xf numFmtId="0" fontId="73" fillId="2" borderId="52" xfId="0" applyFont="1" applyFill="1" applyBorder="1" applyAlignment="1">
      <alignment horizontal="center" vertical="center"/>
    </xf>
    <xf numFmtId="0" fontId="73" fillId="5" borderId="14" xfId="0" applyFont="1" applyFill="1" applyBorder="1" applyAlignment="1">
      <alignment wrapText="1"/>
    </xf>
    <xf numFmtId="176" fontId="29" fillId="5" borderId="26" xfId="0" applyNumberFormat="1" applyFont="1" applyFill="1" applyBorder="1" applyAlignment="1">
      <alignment vertical="top" wrapText="1"/>
    </xf>
    <xf numFmtId="0" fontId="73" fillId="2" borderId="53" xfId="0" applyFont="1" applyFill="1" applyBorder="1" applyAlignment="1">
      <alignment horizontal="center" vertical="center"/>
    </xf>
    <xf numFmtId="0" fontId="73" fillId="0" borderId="38" xfId="0" applyFont="1" applyFill="1" applyBorder="1" applyAlignment="1">
      <alignment wrapText="1"/>
    </xf>
    <xf numFmtId="0" fontId="73" fillId="0" borderId="26" xfId="0" applyNumberFormat="1" applyFont="1" applyFill="1" applyBorder="1" applyAlignment="1">
      <alignment horizontal="center" vertical="center"/>
    </xf>
    <xf numFmtId="176" fontId="65" fillId="0" borderId="26" xfId="0" applyNumberFormat="1" applyFont="1" applyFill="1" applyBorder="1" applyAlignment="1">
      <alignment vertical="top" wrapText="1"/>
    </xf>
    <xf numFmtId="41" fontId="73" fillId="0" borderId="26" xfId="0" applyNumberFormat="1" applyFont="1" applyFill="1" applyBorder="1" applyAlignment="1">
      <alignment vertical="center"/>
    </xf>
    <xf numFmtId="41" fontId="73" fillId="0" borderId="26" xfId="0" applyNumberFormat="1" applyFont="1" applyFill="1" applyBorder="1" applyAlignment="1">
      <alignment horizontal="center" vertical="center"/>
    </xf>
    <xf numFmtId="0" fontId="73" fillId="0" borderId="26" xfId="0" applyFont="1" applyFill="1" applyBorder="1" applyAlignment="1">
      <alignment horizontal="center" vertical="center"/>
    </xf>
    <xf numFmtId="0" fontId="73" fillId="0" borderId="54" xfId="0" applyFont="1" applyFill="1" applyBorder="1" applyAlignment="1">
      <alignment vertical="center"/>
    </xf>
    <xf numFmtId="0" fontId="73" fillId="0" borderId="55" xfId="0" applyNumberFormat="1" applyFont="1" applyFill="1" applyBorder="1" applyAlignment="1">
      <alignment horizontal="center" vertical="center"/>
    </xf>
    <xf numFmtId="41" fontId="73" fillId="0" borderId="55" xfId="0" applyNumberFormat="1" applyFont="1" applyFill="1" applyBorder="1" applyAlignment="1">
      <alignment vertical="center"/>
    </xf>
    <xf numFmtId="41" fontId="73" fillId="0" borderId="55" xfId="0" applyNumberFormat="1" applyFont="1" applyFill="1" applyBorder="1" applyAlignment="1">
      <alignment horizontal="center" vertical="center"/>
    </xf>
    <xf numFmtId="0" fontId="73" fillId="0" borderId="55" xfId="0" applyFont="1" applyFill="1" applyBorder="1" applyAlignment="1">
      <alignment horizontal="center" vertical="center"/>
    </xf>
    <xf numFmtId="0" fontId="73" fillId="2" borderId="56" xfId="0" applyFont="1" applyFill="1" applyBorder="1" applyAlignment="1">
      <alignment horizontal="center" vertical="center"/>
    </xf>
    <xf numFmtId="41" fontId="73" fillId="2" borderId="26" xfId="0" applyNumberFormat="1" applyFont="1" applyFill="1" applyBorder="1" applyAlignment="1">
      <alignment vertical="center" wrapText="1"/>
    </xf>
    <xf numFmtId="176" fontId="29" fillId="0" borderId="26" xfId="0" applyNumberFormat="1" applyFont="1" applyFill="1" applyBorder="1" applyAlignment="1">
      <alignment vertical="top" wrapText="1"/>
    </xf>
    <xf numFmtId="41" fontId="32" fillId="3" borderId="3" xfId="0" applyNumberFormat="1" applyFont="1" applyFill="1" applyBorder="1" applyAlignment="1">
      <alignment horizontal="right" vertical="center"/>
    </xf>
    <xf numFmtId="0" fontId="47" fillId="13" borderId="30" xfId="0" applyFont="1" applyFill="1" applyBorder="1" applyAlignment="1">
      <alignment horizontal="center" vertical="center" wrapText="1"/>
    </xf>
    <xf numFmtId="41" fontId="47" fillId="13" borderId="30" xfId="0" applyNumberFormat="1" applyFont="1" applyFill="1" applyBorder="1" applyAlignment="1">
      <alignment horizontal="center" vertical="center" wrapText="1"/>
    </xf>
    <xf numFmtId="0" fontId="47" fillId="19" borderId="50" xfId="0" applyFont="1" applyFill="1" applyBorder="1" applyAlignment="1">
      <alignment vertical="center"/>
    </xf>
    <xf numFmtId="0" fontId="47" fillId="19" borderId="38" xfId="0" applyFont="1" applyFill="1" applyBorder="1" applyAlignment="1">
      <alignment vertical="center"/>
    </xf>
    <xf numFmtId="0" fontId="73" fillId="2" borderId="38" xfId="0" applyFont="1" applyFill="1" applyBorder="1" applyAlignment="1">
      <alignment vertical="center"/>
    </xf>
    <xf numFmtId="0" fontId="73" fillId="2" borderId="38" xfId="0" applyFont="1" applyFill="1" applyBorder="1"/>
    <xf numFmtId="175" fontId="73" fillId="2" borderId="26" xfId="0" applyNumberFormat="1" applyFont="1" applyFill="1" applyBorder="1"/>
    <xf numFmtId="0" fontId="73" fillId="0" borderId="38" xfId="0" applyFont="1" applyFill="1" applyBorder="1" applyAlignment="1">
      <alignment vertical="center"/>
    </xf>
    <xf numFmtId="0" fontId="29" fillId="0" borderId="38" xfId="0" applyFont="1" applyFill="1" applyBorder="1"/>
    <xf numFmtId="0" fontId="73" fillId="0" borderId="38" xfId="0" applyFont="1" applyFill="1" applyBorder="1"/>
    <xf numFmtId="0" fontId="29" fillId="0" borderId="38" xfId="0" applyFont="1" applyFill="1" applyBorder="1" applyAlignment="1">
      <alignment wrapText="1"/>
    </xf>
    <xf numFmtId="0" fontId="73" fillId="2" borderId="54" xfId="0" applyFont="1" applyFill="1" applyBorder="1" applyAlignment="1">
      <alignment vertical="center"/>
    </xf>
    <xf numFmtId="175" fontId="73" fillId="0" borderId="26" xfId="0" applyNumberFormat="1" applyFont="1" applyFill="1" applyBorder="1"/>
    <xf numFmtId="0" fontId="73" fillId="2" borderId="38" xfId="0" applyFont="1" applyFill="1" applyBorder="1" applyAlignment="1">
      <alignment wrapText="1"/>
    </xf>
    <xf numFmtId="41" fontId="73" fillId="0" borderId="26" xfId="0" applyNumberFormat="1" applyFont="1" applyFill="1" applyBorder="1"/>
    <xf numFmtId="0" fontId="73" fillId="2" borderId="54" xfId="0" applyFont="1" applyFill="1" applyBorder="1"/>
    <xf numFmtId="41" fontId="73" fillId="0" borderId="55" xfId="0" applyNumberFormat="1" applyFont="1" applyFill="1" applyBorder="1"/>
    <xf numFmtId="173" fontId="29" fillId="3" borderId="0" xfId="10" applyNumberFormat="1" applyFont="1" applyFill="1" applyAlignment="1">
      <alignment vertical="center"/>
    </xf>
    <xf numFmtId="41" fontId="32" fillId="3" borderId="3" xfId="10" applyNumberFormat="1" applyFont="1" applyFill="1" applyBorder="1" applyAlignment="1">
      <alignment horizontal="center" vertical="center"/>
    </xf>
    <xf numFmtId="0" fontId="32" fillId="2" borderId="0" xfId="0" applyFont="1" applyFill="1" applyAlignment="1">
      <alignment horizontal="left" vertical="center"/>
    </xf>
    <xf numFmtId="0" fontId="47" fillId="13" borderId="3" xfId="0" applyFont="1" applyFill="1" applyBorder="1" applyAlignment="1">
      <alignment horizontal="center" vertical="center"/>
    </xf>
    <xf numFmtId="0" fontId="47" fillId="13" borderId="7" xfId="0" applyFont="1" applyFill="1" applyBorder="1" applyAlignment="1">
      <alignment horizontal="center" vertical="center"/>
    </xf>
    <xf numFmtId="41" fontId="47" fillId="13" borderId="3" xfId="0" applyNumberFormat="1" applyFont="1" applyFill="1" applyBorder="1" applyAlignment="1">
      <alignment horizontal="center" vertical="center"/>
    </xf>
    <xf numFmtId="0" fontId="73" fillId="2" borderId="12" xfId="0" applyFont="1" applyFill="1" applyBorder="1" applyAlignment="1">
      <alignment vertical="center"/>
    </xf>
    <xf numFmtId="41" fontId="73" fillId="2" borderId="14" xfId="0" applyNumberFormat="1" applyFont="1" applyFill="1" applyBorder="1" applyAlignment="1">
      <alignment vertical="center"/>
    </xf>
    <xf numFmtId="0" fontId="73" fillId="2" borderId="10" xfId="0" applyFont="1" applyFill="1" applyBorder="1" applyAlignment="1">
      <alignment vertical="center"/>
    </xf>
    <xf numFmtId="41" fontId="73" fillId="2" borderId="17" xfId="0" applyNumberFormat="1" applyFont="1" applyFill="1" applyBorder="1" applyAlignment="1">
      <alignment vertical="center"/>
    </xf>
    <xf numFmtId="0" fontId="73" fillId="2" borderId="18" xfId="0" applyFont="1" applyFill="1" applyBorder="1" applyAlignment="1">
      <alignment horizontal="center" vertical="center"/>
    </xf>
    <xf numFmtId="0" fontId="73" fillId="2" borderId="11" xfId="0" applyFont="1" applyFill="1" applyBorder="1" applyAlignment="1">
      <alignment vertical="center"/>
    </xf>
    <xf numFmtId="41" fontId="73" fillId="2" borderId="19" xfId="0" applyNumberFormat="1" applyFont="1" applyFill="1" applyBorder="1" applyAlignment="1">
      <alignment vertical="center"/>
    </xf>
    <xf numFmtId="0" fontId="33" fillId="0" borderId="15" xfId="0" applyFont="1" applyFill="1" applyBorder="1" applyAlignment="1">
      <alignment horizontal="center" vertical="center"/>
    </xf>
    <xf numFmtId="41" fontId="73" fillId="2" borderId="33" xfId="0" applyNumberFormat="1" applyFont="1" applyFill="1" applyBorder="1" applyAlignment="1">
      <alignment vertical="center"/>
    </xf>
    <xf numFmtId="41" fontId="73" fillId="2" borderId="9" xfId="0" applyNumberFormat="1" applyFont="1" applyFill="1" applyBorder="1" applyAlignment="1">
      <alignment horizontal="center" vertical="center"/>
    </xf>
    <xf numFmtId="41" fontId="73" fillId="2" borderId="10" xfId="0" applyNumberFormat="1" applyFont="1" applyFill="1" applyBorder="1" applyAlignment="1">
      <alignment horizontal="center" vertical="center"/>
    </xf>
    <xf numFmtId="0" fontId="73" fillId="2" borderId="9" xfId="0" applyFont="1" applyFill="1" applyBorder="1" applyAlignment="1">
      <alignment horizontal="center" vertical="center"/>
    </xf>
    <xf numFmtId="0" fontId="73" fillId="2" borderId="10" xfId="0" applyFont="1" applyFill="1" applyBorder="1" applyAlignment="1">
      <alignment horizontal="center" vertical="center"/>
    </xf>
    <xf numFmtId="43" fontId="29" fillId="0" borderId="0" xfId="18" applyFont="1" applyAlignment="1">
      <alignment vertical="center"/>
    </xf>
    <xf numFmtId="0" fontId="70" fillId="7" borderId="0" xfId="0" applyFont="1" applyFill="1" applyAlignment="1">
      <alignment horizontal="center" vertical="center" wrapText="1"/>
    </xf>
    <xf numFmtId="173" fontId="29" fillId="3" borderId="0" xfId="10" applyNumberFormat="1" applyFont="1" applyFill="1" applyAlignment="1">
      <alignment horizontal="center" vertical="center"/>
    </xf>
    <xf numFmtId="41" fontId="32" fillId="3" borderId="3" xfId="0" applyNumberFormat="1" applyFont="1" applyFill="1" applyBorder="1" applyAlignment="1">
      <alignment horizontal="left" vertical="center"/>
    </xf>
    <xf numFmtId="0" fontId="32" fillId="6" borderId="33" xfId="0" applyFont="1" applyFill="1" applyBorder="1" applyAlignment="1">
      <alignment vertical="center"/>
    </xf>
    <xf numFmtId="0" fontId="73" fillId="5" borderId="10" xfId="0" applyNumberFormat="1" applyFont="1" applyFill="1" applyBorder="1" applyAlignment="1">
      <alignment horizontal="center" vertical="center"/>
    </xf>
    <xf numFmtId="0" fontId="73" fillId="5" borderId="18" xfId="0" applyNumberFormat="1" applyFont="1" applyFill="1" applyBorder="1" applyAlignment="1">
      <alignment horizontal="center" vertical="center"/>
    </xf>
    <xf numFmtId="41" fontId="73" fillId="2" borderId="38" xfId="0" applyNumberFormat="1" applyFont="1" applyFill="1" applyBorder="1" applyAlignment="1">
      <alignment vertical="center"/>
    </xf>
    <xf numFmtId="41" fontId="32" fillId="6" borderId="24" xfId="0" applyNumberFormat="1" applyFont="1" applyFill="1" applyBorder="1" applyAlignment="1">
      <alignment vertical="center"/>
    </xf>
    <xf numFmtId="41" fontId="32" fillId="6" borderId="24" xfId="0" applyNumberFormat="1" applyFont="1" applyFill="1" applyBorder="1" applyAlignment="1">
      <alignment horizontal="center" vertical="center"/>
    </xf>
    <xf numFmtId="0" fontId="73" fillId="6" borderId="7" xfId="0" applyFont="1" applyFill="1" applyBorder="1" applyAlignment="1">
      <alignment horizontal="center" vertical="center"/>
    </xf>
    <xf numFmtId="0" fontId="73" fillId="2" borderId="17" xfId="0" applyFont="1" applyFill="1" applyBorder="1" applyAlignment="1">
      <alignment vertical="center"/>
    </xf>
    <xf numFmtId="41" fontId="73" fillId="2" borderId="18" xfId="0" applyNumberFormat="1" applyFont="1" applyFill="1" applyBorder="1" applyAlignment="1">
      <alignment vertical="center"/>
    </xf>
    <xf numFmtId="41" fontId="73" fillId="2" borderId="12" xfId="0" applyNumberFormat="1" applyFont="1" applyFill="1" applyBorder="1" applyAlignment="1">
      <alignment horizontal="center" vertical="center"/>
    </xf>
    <xf numFmtId="0" fontId="73" fillId="2" borderId="23" xfId="0" applyFont="1" applyFill="1" applyBorder="1" applyAlignment="1">
      <alignment horizontal="center" vertical="center"/>
    </xf>
    <xf numFmtId="0" fontId="73" fillId="2" borderId="22" xfId="0" applyFont="1" applyFill="1" applyBorder="1" applyAlignment="1">
      <alignment vertical="center"/>
    </xf>
    <xf numFmtId="41" fontId="73" fillId="2" borderId="10" xfId="0" applyNumberFormat="1" applyFont="1" applyFill="1" applyBorder="1" applyAlignment="1">
      <alignment vertical="center"/>
    </xf>
    <xf numFmtId="0" fontId="32" fillId="6" borderId="6" xfId="0" applyFont="1" applyFill="1" applyBorder="1" applyAlignment="1">
      <alignment vertical="center"/>
    </xf>
    <xf numFmtId="41" fontId="73" fillId="5" borderId="38" xfId="0" applyNumberFormat="1" applyFont="1" applyFill="1" applyBorder="1" applyAlignment="1">
      <alignment vertical="center"/>
    </xf>
    <xf numFmtId="41" fontId="73" fillId="6" borderId="24" xfId="0" applyNumberFormat="1" applyFont="1" applyFill="1" applyBorder="1" applyAlignment="1">
      <alignment horizontal="center" vertical="center"/>
    </xf>
    <xf numFmtId="41" fontId="73" fillId="2" borderId="20" xfId="0" applyNumberFormat="1" applyFont="1" applyFill="1" applyBorder="1" applyAlignment="1">
      <alignment horizontal="center" vertical="center"/>
    </xf>
    <xf numFmtId="41" fontId="73" fillId="2" borderId="21" xfId="0" applyNumberFormat="1" applyFont="1" applyFill="1" applyBorder="1" applyAlignment="1">
      <alignment vertical="center"/>
    </xf>
    <xf numFmtId="41" fontId="73" fillId="2" borderId="22" xfId="0" applyNumberFormat="1" applyFont="1" applyFill="1" applyBorder="1" applyAlignment="1">
      <alignment vertical="center"/>
    </xf>
    <xf numFmtId="41" fontId="73" fillId="2" borderId="1" xfId="0" applyNumberFormat="1" applyFont="1" applyFill="1" applyBorder="1" applyAlignment="1">
      <alignment vertical="center"/>
    </xf>
    <xf numFmtId="0" fontId="73" fillId="2" borderId="19" xfId="0" applyFont="1" applyFill="1" applyBorder="1" applyAlignment="1">
      <alignment vertical="center"/>
    </xf>
    <xf numFmtId="0" fontId="29" fillId="0" borderId="26" xfId="0" applyFont="1" applyBorder="1" applyAlignment="1">
      <alignment vertical="center"/>
    </xf>
    <xf numFmtId="0" fontId="65" fillId="3" borderId="0" xfId="0" applyFont="1" applyFill="1" applyAlignment="1">
      <alignment horizontal="center" vertical="center"/>
    </xf>
    <xf numFmtId="0" fontId="29" fillId="0" borderId="0" xfId="0" applyFont="1" applyBorder="1" applyAlignment="1">
      <alignment vertical="center"/>
    </xf>
    <xf numFmtId="0" fontId="29" fillId="0" borderId="0" xfId="0" applyFont="1" applyFill="1" applyBorder="1" applyAlignment="1">
      <alignment vertical="center"/>
    </xf>
    <xf numFmtId="172" fontId="65" fillId="3" borderId="0" xfId="18" applyNumberFormat="1" applyFont="1" applyFill="1" applyAlignment="1">
      <alignment horizontal="center" vertical="center"/>
    </xf>
    <xf numFmtId="172" fontId="29" fillId="3" borderId="0" xfId="18" applyNumberFormat="1" applyFont="1" applyFill="1" applyAlignment="1">
      <alignment vertical="center"/>
    </xf>
    <xf numFmtId="174" fontId="29" fillId="3" borderId="0" xfId="10" applyNumberFormat="1" applyFont="1" applyFill="1" applyAlignment="1">
      <alignment horizontal="center" vertical="center"/>
    </xf>
    <xf numFmtId="0" fontId="73" fillId="2" borderId="9" xfId="0" applyFont="1" applyFill="1" applyBorder="1" applyAlignment="1">
      <alignment vertical="center"/>
    </xf>
    <xf numFmtId="0" fontId="73" fillId="5" borderId="45" xfId="0" applyNumberFormat="1" applyFont="1" applyFill="1" applyBorder="1" applyAlignment="1">
      <alignment horizontal="center" vertical="center"/>
    </xf>
    <xf numFmtId="41" fontId="73" fillId="2" borderId="9" xfId="0" applyNumberFormat="1" applyFont="1" applyFill="1" applyBorder="1" applyAlignment="1">
      <alignment vertical="center"/>
    </xf>
    <xf numFmtId="41" fontId="73" fillId="2" borderId="23" xfId="0" applyNumberFormat="1" applyFont="1" applyFill="1" applyBorder="1" applyAlignment="1">
      <alignment horizontal="center" vertical="center"/>
    </xf>
    <xf numFmtId="0" fontId="70" fillId="17" borderId="23" xfId="0" applyFont="1" applyFill="1" applyBorder="1" applyAlignment="1">
      <alignment horizontal="center" vertical="center"/>
    </xf>
    <xf numFmtId="0" fontId="73" fillId="2" borderId="16" xfId="0" applyNumberFormat="1" applyFont="1" applyFill="1" applyBorder="1" applyAlignment="1">
      <alignment horizontal="center" vertical="center"/>
    </xf>
    <xf numFmtId="0" fontId="73" fillId="17" borderId="15" xfId="0" applyFont="1" applyFill="1" applyBorder="1" applyAlignment="1">
      <alignment horizontal="center" vertical="center"/>
    </xf>
    <xf numFmtId="0" fontId="73" fillId="2" borderId="20" xfId="0" applyFont="1" applyFill="1" applyBorder="1" applyAlignment="1">
      <alignment vertical="center"/>
    </xf>
    <xf numFmtId="0" fontId="73" fillId="2" borderId="34" xfId="0" applyNumberFormat="1" applyFont="1" applyFill="1" applyBorder="1" applyAlignment="1">
      <alignment horizontal="center" vertical="center"/>
    </xf>
    <xf numFmtId="0" fontId="47" fillId="17" borderId="11" xfId="0" applyFont="1" applyFill="1" applyBorder="1" applyAlignment="1">
      <alignment vertical="center"/>
    </xf>
    <xf numFmtId="0" fontId="47" fillId="17" borderId="2" xfId="0" applyFont="1" applyFill="1" applyBorder="1" applyAlignment="1">
      <alignment horizontal="center" vertical="center"/>
    </xf>
    <xf numFmtId="0" fontId="47" fillId="17" borderId="46" xfId="0" applyNumberFormat="1" applyFont="1" applyFill="1" applyBorder="1" applyAlignment="1">
      <alignment horizontal="center" vertical="center"/>
    </xf>
    <xf numFmtId="41" fontId="73" fillId="2" borderId="47" xfId="0" applyNumberFormat="1" applyFont="1" applyFill="1" applyBorder="1" applyAlignment="1">
      <alignment horizontal="center" vertical="center"/>
    </xf>
    <xf numFmtId="0" fontId="73" fillId="17" borderId="47" xfId="0" applyFont="1" applyFill="1" applyBorder="1" applyAlignment="1">
      <alignment horizontal="center" vertical="center"/>
    </xf>
    <xf numFmtId="0" fontId="73" fillId="2" borderId="47" xfId="0" applyFont="1" applyFill="1" applyBorder="1" applyAlignment="1">
      <alignment horizontal="center" vertical="center"/>
    </xf>
    <xf numFmtId="0" fontId="73" fillId="0" borderId="0" xfId="0" applyFont="1" applyAlignment="1">
      <alignment horizontal="center" vertical="center"/>
    </xf>
    <xf numFmtId="0" fontId="47" fillId="13" borderId="8" xfId="0" applyFont="1" applyFill="1" applyBorder="1" applyAlignment="1">
      <alignment horizontal="center" vertical="center"/>
    </xf>
    <xf numFmtId="0" fontId="47" fillId="13" borderId="32" xfId="0" applyFont="1" applyFill="1" applyBorder="1" applyAlignment="1">
      <alignment horizontal="center" vertical="center"/>
    </xf>
    <xf numFmtId="41" fontId="47" fillId="13" borderId="8" xfId="0" applyNumberFormat="1" applyFont="1" applyFill="1" applyBorder="1" applyAlignment="1">
      <alignment horizontal="center" vertical="center"/>
    </xf>
    <xf numFmtId="0" fontId="73" fillId="2" borderId="50" xfId="0" applyFont="1" applyFill="1" applyBorder="1" applyAlignment="1">
      <alignment vertical="center"/>
    </xf>
    <xf numFmtId="0" fontId="73" fillId="2" borderId="26" xfId="0" applyNumberFormat="1" applyFont="1" applyFill="1" applyBorder="1" applyAlignment="1">
      <alignment horizontal="center" vertical="center"/>
    </xf>
    <xf numFmtId="0" fontId="73" fillId="17" borderId="26" xfId="0" applyFont="1" applyFill="1" applyBorder="1" applyAlignment="1">
      <alignment horizontal="center" vertical="center"/>
    </xf>
    <xf numFmtId="0" fontId="47" fillId="17" borderId="54" xfId="0" applyFont="1" applyFill="1" applyBorder="1" applyAlignment="1">
      <alignment vertical="center"/>
    </xf>
    <xf numFmtId="0" fontId="47" fillId="17" borderId="55" xfId="0" applyFont="1" applyFill="1" applyBorder="1" applyAlignment="1">
      <alignment horizontal="center" vertical="center"/>
    </xf>
    <xf numFmtId="0" fontId="47" fillId="17" borderId="55" xfId="0" applyNumberFormat="1" applyFont="1" applyFill="1" applyBorder="1" applyAlignment="1">
      <alignment horizontal="center" vertical="center"/>
    </xf>
    <xf numFmtId="0" fontId="73" fillId="17" borderId="55" xfId="0" applyFont="1" applyFill="1" applyBorder="1" applyAlignment="1">
      <alignment horizontal="center" vertical="center"/>
    </xf>
    <xf numFmtId="171" fontId="32" fillId="3" borderId="3" xfId="10" applyNumberFormat="1" applyFont="1" applyFill="1" applyBorder="1" applyAlignment="1">
      <alignment horizontal="center" vertical="center"/>
    </xf>
    <xf numFmtId="0" fontId="30" fillId="0" borderId="26" xfId="19" applyFont="1" applyBorder="1" applyAlignment="1">
      <alignment horizontal="left" vertical="center" wrapText="1"/>
    </xf>
    <xf numFmtId="43" fontId="30" fillId="2" borderId="26" xfId="18" applyFont="1" applyFill="1" applyBorder="1" applyAlignment="1">
      <alignment horizontal="center" vertical="center" wrapText="1"/>
    </xf>
    <xf numFmtId="0" fontId="30" fillId="0" borderId="26" xfId="19" applyFont="1" applyBorder="1" applyAlignment="1">
      <alignment horizontal="center" vertical="center" wrapText="1"/>
    </xf>
    <xf numFmtId="43" fontId="30" fillId="0" borderId="26" xfId="19" applyNumberFormat="1" applyFont="1" applyBorder="1" applyAlignment="1">
      <alignment horizontal="center" vertical="center" wrapText="1"/>
    </xf>
    <xf numFmtId="9" fontId="30" fillId="0" borderId="26" xfId="16" applyNumberFormat="1" applyFont="1" applyFill="1" applyBorder="1" applyAlignment="1">
      <alignment horizontal="center" vertical="center" wrapText="1"/>
    </xf>
    <xf numFmtId="9" fontId="65" fillId="0" borderId="26" xfId="0" applyNumberFormat="1" applyFont="1" applyFill="1" applyBorder="1" applyAlignment="1">
      <alignment horizontal="center" vertical="center"/>
    </xf>
    <xf numFmtId="0" fontId="30" fillId="0" borderId="26" xfId="19" applyFont="1" applyFill="1" applyBorder="1" applyAlignment="1">
      <alignment horizontal="center" vertical="center" wrapText="1"/>
    </xf>
    <xf numFmtId="9" fontId="29" fillId="0" borderId="26" xfId="0" applyNumberFormat="1" applyFont="1" applyBorder="1" applyAlignment="1">
      <alignment horizontal="center" vertical="center"/>
    </xf>
    <xf numFmtId="0" fontId="29" fillId="0" borderId="26" xfId="0" applyFont="1" applyFill="1" applyBorder="1" applyAlignment="1">
      <alignment horizontal="center" vertical="center" wrapText="1"/>
    </xf>
    <xf numFmtId="2" fontId="30" fillId="0" borderId="26" xfId="19" applyNumberFormat="1" applyFont="1" applyBorder="1" applyAlignment="1">
      <alignment horizontal="center" vertical="center" wrapText="1"/>
    </xf>
    <xf numFmtId="43" fontId="73" fillId="2" borderId="26" xfId="18" applyFont="1" applyFill="1" applyBorder="1" applyAlignment="1">
      <alignment horizontal="center" vertical="center" wrapText="1"/>
    </xf>
    <xf numFmtId="9" fontId="29" fillId="0" borderId="0" xfId="0" applyNumberFormat="1" applyFont="1" applyAlignment="1">
      <alignment horizontal="center" vertical="center"/>
    </xf>
    <xf numFmtId="9" fontId="29" fillId="0" borderId="26" xfId="0" applyNumberFormat="1" applyFont="1" applyFill="1" applyBorder="1" applyAlignment="1">
      <alignment horizontal="center" vertical="center"/>
    </xf>
    <xf numFmtId="0" fontId="29" fillId="2" borderId="26" xfId="0" applyFont="1" applyFill="1" applyBorder="1" applyAlignment="1">
      <alignment horizontal="left" vertical="center" wrapText="1"/>
    </xf>
    <xf numFmtId="9" fontId="30" fillId="0" borderId="26" xfId="19" applyNumberFormat="1" applyFont="1" applyFill="1" applyBorder="1" applyAlignment="1">
      <alignment horizontal="center" vertical="center"/>
    </xf>
    <xf numFmtId="9" fontId="35" fillId="0" borderId="0" xfId="19" applyNumberFormat="1" applyFont="1" applyAlignment="1">
      <alignment horizontal="center" vertical="center"/>
    </xf>
    <xf numFmtId="9" fontId="64" fillId="0" borderId="26" xfId="19" applyNumberFormat="1" applyFont="1" applyFill="1" applyBorder="1" applyAlignment="1">
      <alignment horizontal="center" vertical="center" wrapText="1"/>
    </xf>
    <xf numFmtId="0" fontId="58" fillId="0" borderId="26" xfId="19" applyFont="1" applyFill="1" applyBorder="1" applyAlignment="1">
      <alignment horizontal="center" vertical="center" wrapText="1"/>
    </xf>
    <xf numFmtId="0" fontId="63" fillId="0" borderId="26" xfId="0" applyFont="1" applyFill="1" applyBorder="1" applyAlignment="1">
      <alignment horizontal="center" vertical="center" wrapText="1"/>
    </xf>
    <xf numFmtId="0" fontId="51" fillId="0" borderId="26" xfId="0" applyFont="1" applyFill="1" applyBorder="1" applyAlignment="1">
      <alignment horizontal="center" vertical="center"/>
    </xf>
    <xf numFmtId="0" fontId="29" fillId="0" borderId="26"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4" fillId="0" borderId="48" xfId="0" applyFont="1" applyBorder="1" applyAlignment="1">
      <alignment horizontal="center" vertical="center"/>
    </xf>
    <xf numFmtId="0" fontId="54" fillId="0" borderId="48"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26"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1" xfId="0" applyFont="1" applyFill="1" applyBorder="1" applyAlignment="1">
      <alignment horizontal="center" vertical="center"/>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57" fillId="16" borderId="30" xfId="0" applyFont="1" applyFill="1" applyBorder="1" applyAlignment="1" applyProtection="1">
      <alignment horizontal="center" vertical="center" wrapText="1"/>
      <protection locked="0"/>
    </xf>
    <xf numFmtId="0" fontId="57" fillId="16" borderId="28" xfId="0" applyFont="1" applyFill="1" applyBorder="1" applyAlignment="1" applyProtection="1">
      <alignment horizontal="center" vertical="center" wrapText="1"/>
      <protection locked="0"/>
    </xf>
    <xf numFmtId="0" fontId="57"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7" fillId="0" borderId="31" xfId="16" applyFont="1" applyBorder="1" applyAlignment="1">
      <alignment horizontal="center" vertical="center" wrapText="1"/>
    </xf>
    <xf numFmtId="0" fontId="27" fillId="0" borderId="44" xfId="16" applyFont="1" applyBorder="1" applyAlignment="1">
      <alignment horizontal="center" vertical="center" wrapText="1"/>
    </xf>
    <xf numFmtId="0" fontId="27" fillId="0" borderId="43" xfId="16" applyFont="1" applyBorder="1" applyAlignment="1">
      <alignment horizontal="center" vertical="center" wrapText="1"/>
    </xf>
    <xf numFmtId="0" fontId="34" fillId="0" borderId="30" xfId="19" applyFont="1" applyBorder="1" applyAlignment="1">
      <alignment horizontal="left" vertical="center" wrapText="1"/>
    </xf>
    <xf numFmtId="0" fontId="34" fillId="0" borderId="28" xfId="19" applyFont="1" applyBorder="1" applyAlignment="1">
      <alignment horizontal="left" vertical="center" wrapText="1"/>
    </xf>
    <xf numFmtId="0" fontId="34" fillId="0" borderId="27" xfId="19" applyFont="1" applyBorder="1" applyAlignment="1">
      <alignment horizontal="left" vertical="center" wrapText="1"/>
    </xf>
    <xf numFmtId="0" fontId="30" fillId="0" borderId="30" xfId="19" applyFont="1" applyBorder="1" applyAlignment="1">
      <alignment horizontal="left" vertical="top" wrapText="1"/>
    </xf>
    <xf numFmtId="0" fontId="30" fillId="0" borderId="27" xfId="19" applyFont="1" applyBorder="1" applyAlignment="1">
      <alignment horizontal="left" vertical="top" wrapText="1"/>
    </xf>
    <xf numFmtId="0" fontId="27"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30" fillId="0" borderId="30" xfId="19" applyFont="1" applyBorder="1" applyAlignment="1">
      <alignment horizontal="center" wrapText="1"/>
    </xf>
    <xf numFmtId="0" fontId="30" fillId="0" borderId="28" xfId="19" applyFont="1" applyBorder="1" applyAlignment="1">
      <alignment horizontal="center" wrapText="1"/>
    </xf>
    <xf numFmtId="0" fontId="30" fillId="0" borderId="27" xfId="19" applyFont="1" applyBorder="1" applyAlignment="1">
      <alignment horizontal="center" wrapText="1"/>
    </xf>
    <xf numFmtId="0" fontId="30" fillId="0" borderId="30" xfId="19" applyFont="1" applyBorder="1" applyAlignment="1">
      <alignment horizontal="center" vertical="center" wrapText="1"/>
    </xf>
    <xf numFmtId="0" fontId="30" fillId="0" borderId="28" xfId="19" applyFont="1" applyBorder="1" applyAlignment="1">
      <alignment horizontal="center" vertical="center" wrapText="1"/>
    </xf>
    <xf numFmtId="0" fontId="30" fillId="0" borderId="27" xfId="19" applyFont="1" applyBorder="1" applyAlignment="1">
      <alignment horizontal="center" vertical="center" wrapText="1"/>
    </xf>
    <xf numFmtId="2" fontId="30" fillId="0" borderId="30" xfId="19" applyNumberFormat="1" applyFont="1" applyBorder="1" applyAlignment="1">
      <alignment horizontal="center" wrapText="1"/>
    </xf>
    <xf numFmtId="2" fontId="30" fillId="0" borderId="28" xfId="19" applyNumberFormat="1" applyFont="1" applyBorder="1" applyAlignment="1">
      <alignment horizontal="center" wrapText="1"/>
    </xf>
    <xf numFmtId="2" fontId="30" fillId="0" borderId="27" xfId="19" applyNumberFormat="1" applyFont="1" applyBorder="1" applyAlignment="1">
      <alignment horizontal="center" wrapText="1"/>
    </xf>
    <xf numFmtId="9" fontId="30" fillId="0" borderId="30" xfId="19" applyNumberFormat="1" applyFont="1" applyBorder="1" applyAlignment="1">
      <alignment horizontal="center" vertical="center" wrapText="1"/>
    </xf>
    <xf numFmtId="0" fontId="30" fillId="0" borderId="28" xfId="19" applyNumberFormat="1" applyFont="1" applyBorder="1" applyAlignment="1">
      <alignment horizontal="center" vertical="center" wrapText="1"/>
    </xf>
    <xf numFmtId="0" fontId="30" fillId="0" borderId="27" xfId="19" applyNumberFormat="1" applyFont="1" applyBorder="1" applyAlignment="1">
      <alignment horizontal="center" vertical="center" wrapText="1"/>
    </xf>
    <xf numFmtId="43" fontId="30" fillId="0" borderId="30" xfId="19" applyNumberFormat="1" applyFont="1" applyBorder="1" applyAlignment="1">
      <alignment horizontal="center" vertical="center" wrapText="1"/>
    </xf>
    <xf numFmtId="43" fontId="30" fillId="0" borderId="28" xfId="19" applyNumberFormat="1" applyFont="1" applyBorder="1" applyAlignment="1">
      <alignment horizontal="center" vertical="center" wrapText="1"/>
    </xf>
    <xf numFmtId="43" fontId="30" fillId="0" borderId="27" xfId="19" applyNumberFormat="1"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58" fillId="0" borderId="30" xfId="19" applyFont="1" applyBorder="1" applyAlignment="1">
      <alignment horizontal="left" vertical="top" wrapText="1"/>
    </xf>
    <xf numFmtId="0" fontId="58" fillId="0" borderId="27" xfId="19" applyFont="1" applyBorder="1" applyAlignment="1">
      <alignment horizontal="left" vertical="top" wrapText="1"/>
    </xf>
    <xf numFmtId="0" fontId="30" fillId="0" borderId="30" xfId="19" applyFont="1" applyFill="1" applyBorder="1" applyAlignment="1">
      <alignment horizontal="center" vertical="center" wrapText="1"/>
    </xf>
    <xf numFmtId="0" fontId="30" fillId="0" borderId="28" xfId="19" applyFont="1" applyFill="1" applyBorder="1" applyAlignment="1">
      <alignment horizontal="center" vertical="center" wrapText="1"/>
    </xf>
    <xf numFmtId="0" fontId="30" fillId="0" borderId="27" xfId="19" applyFont="1" applyFill="1" applyBorder="1" applyAlignment="1">
      <alignment horizontal="center" vertical="center" wrapText="1"/>
    </xf>
    <xf numFmtId="10" fontId="30" fillId="0" borderId="30" xfId="19" applyNumberFormat="1" applyFont="1" applyBorder="1" applyAlignment="1">
      <alignment horizontal="center" wrapText="1"/>
    </xf>
    <xf numFmtId="10" fontId="30" fillId="0" borderId="28" xfId="19" applyNumberFormat="1" applyFont="1" applyBorder="1" applyAlignment="1">
      <alignment horizontal="center" wrapText="1"/>
    </xf>
    <xf numFmtId="10" fontId="30" fillId="0" borderId="27" xfId="19" applyNumberFormat="1" applyFont="1" applyBorder="1" applyAlignment="1">
      <alignment horizontal="center" wrapText="1"/>
    </xf>
    <xf numFmtId="9" fontId="30" fillId="0" borderId="30" xfId="19" applyNumberFormat="1" applyFont="1" applyBorder="1" applyAlignment="1">
      <alignment horizontal="center" wrapText="1"/>
    </xf>
    <xf numFmtId="9" fontId="30" fillId="0" borderId="28" xfId="19" applyNumberFormat="1" applyFont="1" applyBorder="1" applyAlignment="1">
      <alignment horizontal="center" wrapText="1"/>
    </xf>
    <xf numFmtId="9" fontId="30" fillId="0" borderId="27" xfId="19" applyNumberFormat="1" applyFont="1" applyBorder="1" applyAlignment="1">
      <alignment horizontal="center" wrapText="1"/>
    </xf>
    <xf numFmtId="0" fontId="63" fillId="0" borderId="30" xfId="19" applyFont="1" applyFill="1" applyBorder="1" applyAlignment="1">
      <alignment horizontal="center" vertical="center" wrapText="1"/>
    </xf>
    <xf numFmtId="0" fontId="63" fillId="0" borderId="28" xfId="19" applyFont="1" applyFill="1" applyBorder="1" applyAlignment="1">
      <alignment horizontal="center" vertical="center" wrapText="1"/>
    </xf>
    <xf numFmtId="0" fontId="63" fillId="0" borderId="27" xfId="19" applyFont="1" applyFill="1" applyBorder="1" applyAlignment="1">
      <alignment horizontal="center" vertical="center" wrapText="1"/>
    </xf>
    <xf numFmtId="0" fontId="30" fillId="0" borderId="30" xfId="19" applyFont="1" applyBorder="1" applyAlignment="1">
      <alignment horizontal="left" vertical="center" wrapText="1"/>
    </xf>
    <xf numFmtId="0" fontId="30" fillId="0" borderId="27" xfId="19" applyFont="1" applyBorder="1" applyAlignment="1">
      <alignment horizontal="left" vertical="center" wrapText="1"/>
    </xf>
    <xf numFmtId="0" fontId="58" fillId="0" borderId="30" xfId="19" applyFont="1" applyFill="1" applyBorder="1" applyAlignment="1">
      <alignment horizontal="center" vertical="center" wrapText="1"/>
    </xf>
    <xf numFmtId="0" fontId="58" fillId="0" borderId="27" xfId="19" applyFont="1" applyFill="1" applyBorder="1" applyAlignment="1">
      <alignment horizontal="center" vertical="center" wrapText="1"/>
    </xf>
    <xf numFmtId="0" fontId="30" fillId="0" borderId="28" xfId="19" applyFont="1" applyBorder="1" applyAlignment="1">
      <alignment horizontal="left" vertical="center" wrapText="1"/>
    </xf>
    <xf numFmtId="0" fontId="30" fillId="0" borderId="26" xfId="19" applyFont="1" applyFill="1" applyBorder="1" applyAlignment="1">
      <alignment horizontal="center" vertical="center" wrapText="1"/>
    </xf>
    <xf numFmtId="0" fontId="30" fillId="0" borderId="26" xfId="19" applyFont="1" applyBorder="1" applyAlignment="1">
      <alignment horizontal="center" vertical="center" wrapText="1"/>
    </xf>
    <xf numFmtId="9" fontId="29" fillId="0" borderId="26" xfId="0" applyNumberFormat="1" applyFont="1" applyBorder="1" applyAlignment="1">
      <alignment horizontal="center" vertical="center"/>
    </xf>
    <xf numFmtId="0" fontId="29" fillId="0" borderId="26" xfId="0" applyFont="1" applyBorder="1" applyAlignment="1">
      <alignment horizontal="center" vertical="center"/>
    </xf>
    <xf numFmtId="0" fontId="27" fillId="10" borderId="37" xfId="19" applyFont="1" applyFill="1" applyBorder="1" applyAlignment="1">
      <alignment horizontal="center" vertical="center" wrapText="1"/>
    </xf>
    <xf numFmtId="0" fontId="27" fillId="10" borderId="16" xfId="19" applyFont="1" applyFill="1" applyBorder="1" applyAlignment="1">
      <alignment horizontal="center" vertical="center" wrapText="1"/>
    </xf>
    <xf numFmtId="0" fontId="27" fillId="10" borderId="36" xfId="19" applyFont="1" applyFill="1" applyBorder="1" applyAlignment="1">
      <alignment horizontal="center" vertical="center" wrapText="1"/>
    </xf>
    <xf numFmtId="43" fontId="30" fillId="2" borderId="26" xfId="18" applyFont="1" applyFill="1" applyBorder="1" applyAlignment="1">
      <alignment horizontal="center" vertical="center" wrapText="1"/>
    </xf>
    <xf numFmtId="43" fontId="30" fillId="0" borderId="26" xfId="19" applyNumberFormat="1" applyFont="1" applyBorder="1" applyAlignment="1">
      <alignment horizontal="center" vertical="center" wrapText="1"/>
    </xf>
    <xf numFmtId="0" fontId="30" fillId="0" borderId="28" xfId="19" applyFont="1" applyBorder="1" applyAlignment="1">
      <alignment horizontal="left" vertical="top" wrapText="1"/>
    </xf>
    <xf numFmtId="0" fontId="29" fillId="0" borderId="26" xfId="0" applyFont="1" applyBorder="1" applyAlignment="1">
      <alignment horizontal="center" vertical="center" wrapText="1"/>
    </xf>
    <xf numFmtId="41" fontId="30" fillId="2" borderId="26" xfId="0" applyNumberFormat="1" applyFont="1" applyFill="1" applyBorder="1" applyAlignment="1">
      <alignment horizontal="center" vertical="center" wrapText="1"/>
    </xf>
    <xf numFmtId="0" fontId="30" fillId="2" borderId="30" xfId="19" applyFont="1" applyFill="1" applyBorder="1" applyAlignment="1">
      <alignment horizontal="left" vertical="top" wrapText="1"/>
    </xf>
    <xf numFmtId="0" fontId="30" fillId="2" borderId="28" xfId="19" applyFont="1" applyFill="1" applyBorder="1" applyAlignment="1">
      <alignment horizontal="left" vertical="top" wrapText="1"/>
    </xf>
    <xf numFmtId="0" fontId="29" fillId="2" borderId="30" xfId="0" applyFont="1" applyFill="1" applyBorder="1" applyAlignment="1">
      <alignment horizontal="left" vertical="top" wrapText="1"/>
    </xf>
    <xf numFmtId="0" fontId="29" fillId="2" borderId="28" xfId="0" applyFont="1" applyFill="1" applyBorder="1" applyAlignment="1">
      <alignment horizontal="left" vertical="top" wrapText="1"/>
    </xf>
    <xf numFmtId="0" fontId="30" fillId="0" borderId="30" xfId="19" applyFont="1" applyBorder="1" applyAlignment="1">
      <alignment horizontal="center" vertical="top" wrapText="1"/>
    </xf>
    <xf numFmtId="0" fontId="30" fillId="0" borderId="28" xfId="19" applyFont="1" applyBorder="1" applyAlignment="1">
      <alignment horizontal="center" vertical="top" wrapText="1"/>
    </xf>
    <xf numFmtId="0" fontId="30" fillId="0" borderId="27" xfId="19" applyFont="1" applyBorder="1" applyAlignment="1">
      <alignment horizontal="center" vertical="top" wrapText="1"/>
    </xf>
    <xf numFmtId="0" fontId="29" fillId="0" borderId="30" xfId="0" applyFont="1" applyBorder="1" applyAlignment="1">
      <alignment horizontal="left" vertical="top" wrapText="1"/>
    </xf>
    <xf numFmtId="0" fontId="29" fillId="0" borderId="27" xfId="0" applyFont="1" applyBorder="1" applyAlignment="1">
      <alignment horizontal="left" vertical="top" wrapText="1"/>
    </xf>
    <xf numFmtId="43" fontId="30" fillId="2" borderId="30" xfId="18" applyFont="1" applyFill="1" applyBorder="1" applyAlignment="1">
      <alignment horizontal="center" vertical="center" wrapText="1"/>
    </xf>
    <xf numFmtId="43" fontId="30" fillId="2" borderId="27" xfId="18" applyFont="1" applyFill="1" applyBorder="1" applyAlignment="1">
      <alignment horizontal="center" vertical="center" wrapText="1"/>
    </xf>
    <xf numFmtId="9" fontId="30" fillId="2" borderId="30" xfId="19" applyNumberFormat="1" applyFont="1" applyFill="1" applyBorder="1" applyAlignment="1">
      <alignment horizontal="center" vertical="center" wrapText="1"/>
    </xf>
    <xf numFmtId="9" fontId="30" fillId="2" borderId="27" xfId="19" applyNumberFormat="1" applyFont="1" applyFill="1" applyBorder="1" applyAlignment="1">
      <alignment horizontal="center" vertical="center" wrapText="1"/>
    </xf>
    <xf numFmtId="0" fontId="30" fillId="0" borderId="26" xfId="19" applyFont="1" applyBorder="1" applyAlignment="1">
      <alignment horizontal="left"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42" xfId="0" applyFont="1" applyBorder="1" applyAlignment="1">
      <alignment horizontal="center" vertical="center" wrapText="1"/>
    </xf>
    <xf numFmtId="9" fontId="30" fillId="2" borderId="28" xfId="19" applyNumberFormat="1" applyFont="1" applyFill="1" applyBorder="1" applyAlignment="1">
      <alignment horizontal="center" vertical="center" wrapText="1"/>
    </xf>
    <xf numFmtId="43" fontId="30" fillId="2" borderId="28" xfId="18" applyFont="1" applyFill="1" applyBorder="1" applyAlignment="1">
      <alignment horizontal="center" vertical="center" wrapText="1"/>
    </xf>
    <xf numFmtId="43" fontId="29" fillId="0" borderId="30" xfId="18" applyFont="1" applyBorder="1" applyAlignment="1">
      <alignment horizontal="center" vertical="center"/>
    </xf>
    <xf numFmtId="43" fontId="29" fillId="0" borderId="28" xfId="18" applyFont="1" applyBorder="1" applyAlignment="1">
      <alignment horizontal="center" vertical="center"/>
    </xf>
    <xf numFmtId="43" fontId="29" fillId="0" borderId="27" xfId="18" applyFont="1" applyBorder="1" applyAlignment="1">
      <alignment horizontal="center" vertical="center"/>
    </xf>
    <xf numFmtId="0" fontId="29" fillId="2" borderId="30"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30" fillId="2" borderId="30" xfId="19" applyFont="1" applyFill="1" applyBorder="1" applyAlignment="1">
      <alignment horizontal="center" vertical="center" wrapText="1"/>
    </xf>
    <xf numFmtId="0" fontId="30" fillId="2" borderId="27" xfId="19" applyFont="1" applyFill="1" applyBorder="1" applyAlignment="1">
      <alignment horizontal="center" vertical="center" wrapText="1"/>
    </xf>
    <xf numFmtId="10" fontId="51" fillId="0" borderId="26" xfId="0" applyNumberFormat="1" applyFont="1" applyBorder="1" applyAlignment="1">
      <alignment horizontal="center"/>
    </xf>
    <xf numFmtId="0" fontId="51" fillId="0" borderId="26" xfId="0" applyFont="1" applyBorder="1" applyAlignment="1">
      <alignment horizontal="center" wrapText="1"/>
    </xf>
    <xf numFmtId="2" fontId="61" fillId="0" borderId="26" xfId="19" applyNumberFormat="1" applyFont="1" applyFill="1" applyBorder="1" applyAlignment="1">
      <alignment horizontal="center"/>
    </xf>
    <xf numFmtId="0" fontId="51" fillId="0" borderId="26" xfId="0" applyFont="1" applyFill="1" applyBorder="1" applyAlignment="1">
      <alignment horizontal="center" vertical="top" wrapText="1"/>
    </xf>
    <xf numFmtId="0" fontId="63" fillId="0" borderId="26" xfId="0" applyFont="1" applyFill="1" applyBorder="1" applyAlignment="1">
      <alignment horizontal="center" vertical="center" wrapText="1"/>
    </xf>
    <xf numFmtId="0" fontId="51" fillId="0" borderId="26" xfId="0" applyFont="1" applyBorder="1" applyAlignment="1">
      <alignment horizontal="center"/>
    </xf>
    <xf numFmtId="0" fontId="51" fillId="0" borderId="26" xfId="0" applyNumberFormat="1" applyFont="1" applyBorder="1" applyAlignment="1">
      <alignment horizontal="center"/>
    </xf>
    <xf numFmtId="0" fontId="68" fillId="0" borderId="26" xfId="0" applyFont="1" applyBorder="1" applyAlignment="1">
      <alignment horizontal="center" vertical="center" wrapText="1"/>
    </xf>
    <xf numFmtId="0" fontId="63" fillId="0" borderId="26" xfId="0" applyFont="1" applyBorder="1" applyAlignment="1">
      <alignment horizontal="left" vertical="center" wrapText="1"/>
    </xf>
    <xf numFmtId="0" fontId="51" fillId="0" borderId="26" xfId="0" applyFont="1" applyFill="1" applyBorder="1" applyAlignment="1">
      <alignment horizontal="center" vertical="center" wrapText="1"/>
    </xf>
    <xf numFmtId="0" fontId="63" fillId="0" borderId="26" xfId="0" applyFont="1" applyBorder="1" applyAlignment="1">
      <alignment horizontal="center" vertical="center" wrapText="1"/>
    </xf>
    <xf numFmtId="0" fontId="25" fillId="11" borderId="30" xfId="0" applyFont="1" applyFill="1" applyBorder="1" applyAlignment="1">
      <alignment horizontal="center" vertical="center" wrapText="1"/>
    </xf>
    <xf numFmtId="0" fontId="25" fillId="11" borderId="28" xfId="0" applyFont="1" applyFill="1" applyBorder="1" applyAlignment="1">
      <alignment horizontal="center" vertical="center" wrapText="1"/>
    </xf>
    <xf numFmtId="0" fontId="25" fillId="11" borderId="27" xfId="0" applyFont="1" applyFill="1" applyBorder="1" applyAlignment="1">
      <alignment horizontal="center" vertical="center" wrapText="1"/>
    </xf>
    <xf numFmtId="0" fontId="26" fillId="12" borderId="30" xfId="0" applyFont="1" applyFill="1" applyBorder="1" applyAlignment="1" applyProtection="1">
      <alignment horizontal="center" vertical="center" wrapText="1"/>
      <protection locked="0"/>
    </xf>
    <xf numFmtId="0" fontId="26" fillId="12" borderId="28" xfId="0" applyFont="1" applyFill="1" applyBorder="1" applyAlignment="1" applyProtection="1">
      <alignment horizontal="center" vertical="center" wrapText="1"/>
      <protection locked="0"/>
    </xf>
    <xf numFmtId="0" fontId="26" fillId="12" borderId="27" xfId="0" applyFont="1" applyFill="1" applyBorder="1" applyAlignment="1" applyProtection="1">
      <alignment horizontal="center" vertical="center" wrapText="1"/>
      <protection locked="0"/>
    </xf>
    <xf numFmtId="0" fontId="25" fillId="11" borderId="26" xfId="0" applyFont="1" applyFill="1" applyBorder="1" applyAlignment="1">
      <alignment horizontal="center" vertical="center" wrapText="1"/>
    </xf>
    <xf numFmtId="0" fontId="25" fillId="12" borderId="26" xfId="0" applyFont="1" applyFill="1" applyBorder="1" applyAlignment="1" applyProtection="1">
      <alignment horizontal="center" vertical="center" wrapText="1"/>
      <protection locked="0"/>
    </xf>
    <xf numFmtId="0" fontId="27" fillId="9" borderId="0" xfId="19" applyFont="1" applyFill="1" applyBorder="1" applyAlignment="1" applyProtection="1">
      <alignment horizontal="left" vertical="top" wrapText="1"/>
      <protection locked="0"/>
    </xf>
    <xf numFmtId="0" fontId="27" fillId="0" borderId="30" xfId="19" applyFont="1" applyFill="1" applyBorder="1" applyAlignment="1">
      <alignment horizontal="center" vertical="center" wrapText="1"/>
    </xf>
    <xf numFmtId="0" fontId="27" fillId="0" borderId="28" xfId="19" applyFont="1" applyFill="1" applyBorder="1" applyAlignment="1">
      <alignment horizontal="center" vertical="center" wrapText="1"/>
    </xf>
    <xf numFmtId="0" fontId="27" fillId="0" borderId="27" xfId="19" applyFont="1" applyFill="1" applyBorder="1" applyAlignment="1">
      <alignment horizontal="center" vertical="center" wrapText="1"/>
    </xf>
    <xf numFmtId="9" fontId="29" fillId="0" borderId="30" xfId="0" applyNumberFormat="1" applyFont="1" applyFill="1" applyBorder="1" applyAlignment="1">
      <alignment horizontal="center" vertical="center" wrapText="1"/>
    </xf>
    <xf numFmtId="9" fontId="29" fillId="0" borderId="27" xfId="0" applyNumberFormat="1"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wrapText="1"/>
    </xf>
    <xf numFmtId="0" fontId="66" fillId="0" borderId="0" xfId="19" applyFont="1" applyAlignment="1">
      <alignment horizontal="left" vertical="center" wrapText="1"/>
    </xf>
    <xf numFmtId="0" fontId="27" fillId="8" borderId="13" xfId="19" applyFont="1" applyFill="1" applyBorder="1" applyAlignment="1">
      <alignment horizontal="left" vertical="top" wrapText="1"/>
    </xf>
    <xf numFmtId="9" fontId="30" fillId="0" borderId="30" xfId="19" applyNumberFormat="1" applyFont="1" applyFill="1" applyBorder="1" applyAlignment="1">
      <alignment horizontal="center" vertical="center" wrapText="1"/>
    </xf>
    <xf numFmtId="9" fontId="30" fillId="0" borderId="27" xfId="19" applyNumberFormat="1"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27" xfId="0" applyFont="1" applyBorder="1" applyAlignment="1">
      <alignment horizontal="center" vertical="center" wrapText="1"/>
    </xf>
    <xf numFmtId="9" fontId="29" fillId="0" borderId="30" xfId="0" applyNumberFormat="1" applyFont="1" applyBorder="1" applyAlignment="1">
      <alignment horizontal="center" vertical="center"/>
    </xf>
    <xf numFmtId="0" fontId="29" fillId="0" borderId="28" xfId="0" applyFont="1" applyBorder="1" applyAlignment="1">
      <alignment horizontal="center" vertical="center"/>
    </xf>
    <xf numFmtId="0" fontId="29" fillId="0" borderId="27" xfId="0" applyFont="1" applyBorder="1" applyAlignment="1">
      <alignment horizontal="center" vertical="center"/>
    </xf>
    <xf numFmtId="9" fontId="29" fillId="0" borderId="28" xfId="0" applyNumberFormat="1" applyFont="1" applyFill="1" applyBorder="1" applyAlignment="1">
      <alignment horizontal="center" vertical="center" wrapText="1"/>
    </xf>
    <xf numFmtId="0" fontId="29" fillId="0" borderId="28" xfId="0" applyFont="1" applyBorder="1" applyAlignment="1">
      <alignment horizontal="center" vertical="center" wrapText="1"/>
    </xf>
    <xf numFmtId="43" fontId="30" fillId="0" borderId="30" xfId="19" applyNumberFormat="1" applyFont="1" applyFill="1" applyBorder="1" applyAlignment="1">
      <alignment horizontal="center" vertical="center" wrapText="1"/>
    </xf>
    <xf numFmtId="43" fontId="30" fillId="0" borderId="28" xfId="19" applyNumberFormat="1" applyFont="1" applyFill="1" applyBorder="1" applyAlignment="1">
      <alignment horizontal="center" vertical="center" wrapText="1"/>
    </xf>
    <xf numFmtId="43" fontId="30" fillId="0" borderId="27" xfId="19" applyNumberFormat="1" applyFont="1" applyFill="1" applyBorder="1" applyAlignment="1">
      <alignment horizontal="center" vertical="center" wrapText="1"/>
    </xf>
    <xf numFmtId="0" fontId="29" fillId="0" borderId="30" xfId="0" applyFont="1" applyBorder="1" applyAlignment="1">
      <alignment horizontal="center"/>
    </xf>
    <xf numFmtId="0" fontId="29" fillId="0" borderId="28" xfId="0" applyFont="1" applyBorder="1" applyAlignment="1">
      <alignment horizontal="center"/>
    </xf>
    <xf numFmtId="0" fontId="29" fillId="0" borderId="27" xfId="0" applyFont="1" applyBorder="1" applyAlignment="1">
      <alignment horizontal="center"/>
    </xf>
    <xf numFmtId="43" fontId="29" fillId="0" borderId="30" xfId="18" applyFont="1" applyFill="1" applyBorder="1" applyAlignment="1">
      <alignment horizontal="center" vertical="center" wrapText="1"/>
    </xf>
    <xf numFmtId="43" fontId="29" fillId="0" borderId="28" xfId="18" applyFont="1" applyFill="1" applyBorder="1" applyAlignment="1">
      <alignment horizontal="center" vertical="center" wrapText="1"/>
    </xf>
    <xf numFmtId="43" fontId="29" fillId="0" borderId="27" xfId="18" applyFont="1" applyFill="1" applyBorder="1" applyAlignment="1">
      <alignment horizontal="center" vertical="center" wrapText="1"/>
    </xf>
    <xf numFmtId="0" fontId="29" fillId="0" borderId="30" xfId="0" applyFont="1" applyFill="1" applyBorder="1" applyAlignment="1">
      <alignment horizontal="center" vertical="top" wrapText="1"/>
    </xf>
    <xf numFmtId="0" fontId="29" fillId="0" borderId="27" xfId="0" applyFont="1" applyFill="1" applyBorder="1" applyAlignment="1">
      <alignment horizontal="center" vertical="top" wrapText="1"/>
    </xf>
    <xf numFmtId="0" fontId="29" fillId="0" borderId="30" xfId="0" applyFont="1" applyFill="1" applyBorder="1" applyAlignment="1">
      <alignment horizontal="center" wrapText="1"/>
    </xf>
    <xf numFmtId="0" fontId="29" fillId="0" borderId="27" xfId="0" applyFont="1" applyFill="1" applyBorder="1" applyAlignment="1">
      <alignment horizontal="center" wrapText="1"/>
    </xf>
    <xf numFmtId="43" fontId="29" fillId="0" borderId="30" xfId="18" applyNumberFormat="1" applyFont="1" applyBorder="1" applyAlignment="1">
      <alignment horizontal="center" vertical="center" wrapText="1"/>
    </xf>
    <xf numFmtId="43" fontId="29" fillId="0" borderId="27" xfId="18" applyNumberFormat="1" applyFont="1" applyBorder="1" applyAlignment="1">
      <alignment horizontal="center" vertical="center" wrapText="1"/>
    </xf>
    <xf numFmtId="0" fontId="27" fillId="0" borderId="26" xfId="16"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9" fontId="29" fillId="0" borderId="26" xfId="0" applyNumberFormat="1" applyFont="1" applyBorder="1" applyAlignment="1">
      <alignment horizontal="center"/>
    </xf>
    <xf numFmtId="43" fontId="29" fillId="0" borderId="26" xfId="0" applyNumberFormat="1" applyFont="1" applyBorder="1" applyAlignment="1">
      <alignment horizontal="center" vertical="center"/>
    </xf>
    <xf numFmtId="0" fontId="29" fillId="0" borderId="26" xfId="0" applyFont="1" applyFill="1" applyBorder="1" applyAlignment="1">
      <alignment horizontal="center" vertical="center" wrapText="1"/>
    </xf>
    <xf numFmtId="43" fontId="29" fillId="0" borderId="26" xfId="0" applyNumberFormat="1" applyFont="1" applyBorder="1" applyAlignment="1">
      <alignment horizontal="center" vertical="center" wrapText="1"/>
    </xf>
    <xf numFmtId="9" fontId="30" fillId="0" borderId="26" xfId="16" applyNumberFormat="1" applyFont="1" applyFill="1" applyBorder="1" applyAlignment="1">
      <alignment horizontal="center" vertical="center" wrapText="1"/>
    </xf>
    <xf numFmtId="43" fontId="30" fillId="0" borderId="26" xfId="16" applyNumberFormat="1" applyFont="1" applyFill="1" applyBorder="1" applyAlignment="1">
      <alignment horizontal="center" vertical="center" wrapText="1"/>
    </xf>
    <xf numFmtId="0" fontId="29" fillId="0" borderId="26" xfId="0" applyFont="1" applyBorder="1" applyAlignment="1">
      <alignment horizontal="center" wrapText="1"/>
    </xf>
    <xf numFmtId="43" fontId="30" fillId="0" borderId="30" xfId="16" applyNumberFormat="1" applyFont="1" applyFill="1" applyBorder="1" applyAlignment="1">
      <alignment horizontal="center" vertical="center" wrapText="1"/>
    </xf>
    <xf numFmtId="43" fontId="30" fillId="0" borderId="27" xfId="16" applyNumberFormat="1" applyFont="1" applyFill="1" applyBorder="1" applyAlignment="1">
      <alignment horizontal="center" vertical="center" wrapText="1"/>
    </xf>
    <xf numFmtId="0" fontId="29" fillId="2" borderId="26" xfId="0" applyNumberFormat="1" applyFont="1" applyFill="1" applyBorder="1" applyAlignment="1">
      <alignment horizontal="center" vertical="center" wrapText="1"/>
    </xf>
    <xf numFmtId="0" fontId="27" fillId="10" borderId="37" xfId="19" applyFont="1" applyFill="1" applyBorder="1" applyAlignment="1">
      <alignment horizontal="center" vertical="top"/>
    </xf>
    <xf numFmtId="0" fontId="27" fillId="10" borderId="16" xfId="19" applyFont="1" applyFill="1" applyBorder="1" applyAlignment="1">
      <alignment horizontal="center" vertical="top"/>
    </xf>
    <xf numFmtId="0" fontId="27" fillId="10" borderId="36" xfId="19" applyFont="1" applyFill="1" applyBorder="1" applyAlignment="1">
      <alignment horizontal="center" vertical="top"/>
    </xf>
    <xf numFmtId="0" fontId="23" fillId="8" borderId="0" xfId="19" applyFont="1" applyFill="1" applyBorder="1" applyAlignment="1">
      <alignment horizontal="center"/>
    </xf>
    <xf numFmtId="0" fontId="25" fillId="8" borderId="0" xfId="19" applyFont="1" applyFill="1" applyBorder="1" applyAlignment="1">
      <alignment horizontal="left" vertical="top"/>
    </xf>
    <xf numFmtId="0" fontId="31" fillId="10" borderId="37" xfId="19" applyFont="1" applyFill="1" applyBorder="1" applyAlignment="1">
      <alignment horizontal="center" vertical="center"/>
    </xf>
    <xf numFmtId="0" fontId="31" fillId="10" borderId="16" xfId="19" applyFont="1" applyFill="1" applyBorder="1" applyAlignment="1">
      <alignment horizontal="center" vertical="center"/>
    </xf>
    <xf numFmtId="0" fontId="31" fillId="10" borderId="36" xfId="19" applyFont="1" applyFill="1" applyBorder="1" applyAlignment="1">
      <alignment horizontal="center" vertical="center"/>
    </xf>
    <xf numFmtId="0" fontId="59" fillId="0" borderId="26" xfId="19" applyFont="1" applyBorder="1" applyAlignment="1">
      <alignment horizontal="center" vertical="center" wrapText="1"/>
    </xf>
    <xf numFmtId="0" fontId="58" fillId="0" borderId="26" xfId="19" applyFont="1" applyBorder="1" applyAlignment="1">
      <alignment horizontal="center" vertical="center" wrapText="1"/>
    </xf>
    <xf numFmtId="0" fontId="25" fillId="0" borderId="30" xfId="19" applyFont="1" applyBorder="1" applyAlignment="1">
      <alignment horizontal="center" vertical="center" wrapText="1"/>
    </xf>
    <xf numFmtId="0" fontId="25" fillId="0" borderId="28" xfId="19" applyFont="1" applyBorder="1" applyAlignment="1">
      <alignment horizontal="center" vertical="center" wrapText="1"/>
    </xf>
    <xf numFmtId="0" fontId="25" fillId="0" borderId="27" xfId="19" applyFont="1" applyBorder="1" applyAlignment="1">
      <alignment horizontal="center" vertical="center" wrapText="1"/>
    </xf>
    <xf numFmtId="0" fontId="56" fillId="0" borderId="26" xfId="19" applyFont="1" applyBorder="1" applyAlignment="1">
      <alignment horizontal="center" vertical="center" wrapText="1"/>
    </xf>
    <xf numFmtId="0" fontId="60" fillId="0" borderId="26" xfId="0" applyFont="1" applyFill="1" applyBorder="1" applyAlignment="1">
      <alignment horizontal="center" vertical="center" wrapText="1"/>
    </xf>
    <xf numFmtId="0" fontId="53" fillId="8" borderId="0" xfId="16" applyFont="1" applyFill="1" applyBorder="1" applyAlignment="1">
      <alignment horizontal="center" vertical="top" wrapText="1"/>
    </xf>
    <xf numFmtId="0" fontId="25" fillId="9" borderId="13" xfId="16" applyFont="1" applyFill="1" applyBorder="1" applyAlignment="1" applyProtection="1">
      <alignment horizontal="left" vertical="top" wrapText="1"/>
      <protection locked="0"/>
    </xf>
    <xf numFmtId="0" fontId="25" fillId="9" borderId="13" xfId="16" applyFont="1" applyFill="1" applyBorder="1" applyAlignment="1" applyProtection="1">
      <alignment horizontal="left" vertical="top"/>
      <protection locked="0"/>
    </xf>
    <xf numFmtId="43" fontId="0" fillId="0" borderId="26" xfId="0" applyNumberFormat="1" applyBorder="1" applyAlignment="1">
      <alignment vertical="center"/>
    </xf>
    <xf numFmtId="44" fontId="0" fillId="0" borderId="26"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2">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30</c:v>
                </c:pt>
                <c:pt idx="15">
                  <c:v>0</c:v>
                </c:pt>
                <c:pt idx="16">
                  <c:v>32</c:v>
                </c:pt>
              </c:numCache>
            </c:numRef>
          </c:val>
        </c:ser>
        <c:dLbls>
          <c:showLegendKey val="0"/>
          <c:showVal val="0"/>
          <c:showCatName val="0"/>
          <c:showSerName val="0"/>
          <c:showPercent val="0"/>
          <c:showBubbleSize val="0"/>
        </c:dLbls>
        <c:gapWidth val="150"/>
        <c:shape val="box"/>
        <c:axId val="68213376"/>
        <c:axId val="68219264"/>
        <c:axId val="0"/>
      </c:bar3DChart>
      <c:catAx>
        <c:axId val="68213376"/>
        <c:scaling>
          <c:orientation val="minMax"/>
        </c:scaling>
        <c:delete val="0"/>
        <c:axPos val="b"/>
        <c:numFmt formatCode="General" sourceLinked="0"/>
        <c:majorTickMark val="none"/>
        <c:minorTickMark val="none"/>
        <c:tickLblPos val="nextTo"/>
        <c:crossAx val="68219264"/>
        <c:crosses val="autoZero"/>
        <c:auto val="1"/>
        <c:lblAlgn val="ctr"/>
        <c:lblOffset val="100"/>
        <c:noMultiLvlLbl val="0"/>
      </c:catAx>
      <c:valAx>
        <c:axId val="682192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821337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8</c:v>
                </c:pt>
                <c:pt idx="1">
                  <c:v>0</c:v>
                </c:pt>
                <c:pt idx="2">
                  <c:v>6</c:v>
                </c:pt>
                <c:pt idx="3">
                  <c:v>5</c:v>
                </c:pt>
                <c:pt idx="4">
                  <c:v>0</c:v>
                </c:pt>
                <c:pt idx="5">
                  <c:v>2</c:v>
                </c:pt>
                <c:pt idx="6">
                  <c:v>7</c:v>
                </c:pt>
                <c:pt idx="7">
                  <c:v>0</c:v>
                </c:pt>
                <c:pt idx="8">
                  <c:v>0</c:v>
                </c:pt>
                <c:pt idx="9">
                  <c:v>0</c:v>
                </c:pt>
              </c:numCache>
            </c:numRef>
          </c:val>
        </c:ser>
        <c:dLbls>
          <c:showLegendKey val="0"/>
          <c:showVal val="0"/>
          <c:showCatName val="0"/>
          <c:showSerName val="0"/>
          <c:showPercent val="0"/>
          <c:showBubbleSize val="0"/>
        </c:dLbls>
        <c:gapWidth val="150"/>
        <c:shape val="box"/>
        <c:axId val="70740224"/>
        <c:axId val="70750208"/>
        <c:axId val="0"/>
      </c:bar3DChart>
      <c:catAx>
        <c:axId val="70740224"/>
        <c:scaling>
          <c:orientation val="minMax"/>
        </c:scaling>
        <c:delete val="0"/>
        <c:axPos val="b"/>
        <c:numFmt formatCode="General" sourceLinked="0"/>
        <c:majorTickMark val="none"/>
        <c:minorTickMark val="none"/>
        <c:tickLblPos val="nextTo"/>
        <c:crossAx val="70750208"/>
        <c:crosses val="autoZero"/>
        <c:auto val="1"/>
        <c:lblAlgn val="ctr"/>
        <c:lblOffset val="100"/>
        <c:noMultiLvlLbl val="0"/>
      </c:catAx>
      <c:valAx>
        <c:axId val="707502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074022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9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46</c:v>
                </c:pt>
                <c:pt idx="1">
                  <c:v>0</c:v>
                </c:pt>
                <c:pt idx="2">
                  <c:v>0</c:v>
                </c:pt>
                <c:pt idx="3">
                  <c:v>8</c:v>
                </c:pt>
                <c:pt idx="4">
                  <c:v>0</c:v>
                </c:pt>
                <c:pt idx="5">
                  <c:v>17</c:v>
                </c:pt>
                <c:pt idx="6">
                  <c:v>2</c:v>
                </c:pt>
                <c:pt idx="7">
                  <c:v>1</c:v>
                </c:pt>
                <c:pt idx="8">
                  <c:v>0</c:v>
                </c:pt>
                <c:pt idx="9">
                  <c:v>13</c:v>
                </c:pt>
                <c:pt idx="10">
                  <c:v>0</c:v>
                </c:pt>
                <c:pt idx="11">
                  <c:v>125</c:v>
                </c:pt>
                <c:pt idx="12">
                  <c:v>7</c:v>
                </c:pt>
                <c:pt idx="13">
                  <c:v>0</c:v>
                </c:pt>
                <c:pt idx="14">
                  <c:v>6</c:v>
                </c:pt>
                <c:pt idx="15">
                  <c:v>5</c:v>
                </c:pt>
                <c:pt idx="16">
                  <c:v>100</c:v>
                </c:pt>
              </c:numCache>
            </c:numRef>
          </c:val>
        </c:ser>
        <c:dLbls>
          <c:showLegendKey val="0"/>
          <c:showVal val="0"/>
          <c:showCatName val="0"/>
          <c:showSerName val="0"/>
          <c:showPercent val="0"/>
          <c:showBubbleSize val="0"/>
        </c:dLbls>
        <c:gapWidth val="150"/>
        <c:shape val="box"/>
        <c:axId val="81672064"/>
        <c:axId val="81673600"/>
        <c:axId val="0"/>
      </c:bar3DChart>
      <c:catAx>
        <c:axId val="81672064"/>
        <c:scaling>
          <c:orientation val="minMax"/>
        </c:scaling>
        <c:delete val="0"/>
        <c:axPos val="b"/>
        <c:numFmt formatCode="General" sourceLinked="0"/>
        <c:majorTickMark val="none"/>
        <c:minorTickMark val="none"/>
        <c:tickLblPos val="nextTo"/>
        <c:crossAx val="81673600"/>
        <c:crosses val="autoZero"/>
        <c:auto val="1"/>
        <c:lblAlgn val="ctr"/>
        <c:lblOffset val="100"/>
        <c:noMultiLvlLbl val="0"/>
      </c:catAx>
      <c:valAx>
        <c:axId val="816736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167206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40</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135135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10</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10</xdr:row>
      <xdr:rowOff>191650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10</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5465</xdr:colOff>
      <xdr:row>11</xdr:row>
      <xdr:rowOff>149298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197397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91294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725500</xdr:colOff>
      <xdr:row>12</xdr:row>
      <xdr:rowOff>136009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21" dataDxfId="20">
  <autoFilter ref="B3:C15"/>
  <tableColumns count="2">
    <tableColumn id="1" name="Descripción" dataDxfId="19"/>
    <tableColumn id="2" name="Monto" dataDxfId="18"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7" dataDxfId="16">
  <autoFilter ref="B36:D54"/>
  <tableColumns count="3">
    <tableColumn id="1" name="Descripción" dataDxfId="15"/>
    <tableColumn id="2" name="Cantidad" dataDxfId="14" dataCellStyle="Millares"/>
    <tableColumn id="3" name="Montos" dataDxfId="13">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2" dataDxfId="11">
  <autoFilter ref="B65:D77"/>
  <tableColumns count="3">
    <tableColumn id="1" name="Descripción" dataDxfId="10"/>
    <tableColumn id="2" name="Cantidad" dataDxfId="9" dataCellStyle="Millares"/>
    <tableColumn id="3" name="Montos" dataDxfId="8">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7">
  <autoFilter ref="B82:D100"/>
  <tableColumns count="3">
    <tableColumn id="1" name="Descripción " dataDxfId="6"/>
    <tableColumn id="2" name="Cantidad" dataDxfId="5" dataCellStyle="Millares"/>
    <tableColumn id="3" name="Montos" dataDxfId="4">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0" t="s">
        <v>30</v>
      </c>
      <c r="C2" s="30"/>
      <c r="D2" s="30"/>
      <c r="E2" s="30"/>
      <c r="F2" s="30"/>
      <c r="G2" s="30"/>
      <c r="H2" s="30"/>
      <c r="I2" s="30"/>
      <c r="J2" s="30"/>
      <c r="K2" s="30"/>
      <c r="L2" s="30"/>
      <c r="M2" s="30"/>
      <c r="N2" s="30"/>
      <c r="O2" s="30"/>
      <c r="P2" s="30"/>
      <c r="Q2" s="30"/>
      <c r="R2" s="30"/>
      <c r="S2" s="30"/>
      <c r="T2" s="646"/>
      <c r="U2" s="646"/>
      <c r="V2" s="646"/>
      <c r="W2" s="646"/>
      <c r="X2" s="646"/>
      <c r="Y2" s="646"/>
      <c r="Z2" s="646"/>
      <c r="AA2" s="646"/>
      <c r="AB2" s="646"/>
      <c r="AC2" s="646" t="s">
        <v>25</v>
      </c>
      <c r="AD2" s="646"/>
      <c r="AE2" s="646"/>
      <c r="AF2" s="646"/>
      <c r="AG2" s="646"/>
      <c r="AH2" s="646"/>
      <c r="AI2" s="646"/>
      <c r="AJ2" s="646"/>
    </row>
    <row r="3" spans="2:36" ht="16.5" customHeight="1" x14ac:dyDescent="0.25">
      <c r="B3" s="30" t="s">
        <v>7</v>
      </c>
      <c r="C3" s="30"/>
      <c r="D3" s="30"/>
      <c r="E3" s="30"/>
      <c r="F3" s="30"/>
      <c r="G3" s="30"/>
      <c r="H3" s="30"/>
      <c r="I3" s="30"/>
      <c r="J3" s="30"/>
      <c r="K3" s="30"/>
      <c r="L3" s="30"/>
      <c r="M3" s="30"/>
      <c r="N3" s="30"/>
      <c r="O3" s="30"/>
      <c r="P3" s="30"/>
      <c r="Q3" s="30"/>
      <c r="R3" s="30"/>
      <c r="S3" s="30"/>
      <c r="T3" s="646"/>
      <c r="U3" s="646"/>
      <c r="V3" s="646"/>
      <c r="W3" s="646"/>
      <c r="X3" s="646"/>
      <c r="Y3" s="646"/>
      <c r="Z3" s="646"/>
      <c r="AA3" s="646"/>
      <c r="AB3" s="646"/>
      <c r="AC3" s="646" t="s">
        <v>7</v>
      </c>
      <c r="AD3" s="646"/>
      <c r="AE3" s="646"/>
      <c r="AF3" s="646"/>
      <c r="AG3" s="646"/>
      <c r="AH3" s="646"/>
      <c r="AI3" s="646"/>
      <c r="AJ3" s="646"/>
    </row>
    <row r="4" spans="2:36" ht="12.75" customHeight="1" x14ac:dyDescent="0.25">
      <c r="B4" s="30" t="s">
        <v>36</v>
      </c>
      <c r="C4" s="30"/>
      <c r="D4" s="30"/>
      <c r="E4" s="30"/>
      <c r="F4" s="30"/>
      <c r="G4" s="30"/>
      <c r="H4" s="30"/>
      <c r="I4" s="30"/>
      <c r="J4" s="30"/>
      <c r="K4" s="30"/>
      <c r="L4" s="30"/>
      <c r="M4" s="30"/>
      <c r="N4" s="30"/>
      <c r="O4" s="30"/>
      <c r="P4" s="30"/>
      <c r="Q4" s="30"/>
      <c r="R4" s="30"/>
      <c r="S4" s="30"/>
      <c r="T4" s="646"/>
      <c r="U4" s="646"/>
      <c r="V4" s="646"/>
      <c r="W4" s="646"/>
      <c r="X4" s="646"/>
      <c r="Y4" s="646"/>
      <c r="Z4" s="646"/>
      <c r="AA4" s="646"/>
      <c r="AB4" s="646"/>
      <c r="AC4" s="646" t="s">
        <v>36</v>
      </c>
      <c r="AD4" s="646"/>
      <c r="AE4" s="646"/>
      <c r="AF4" s="646"/>
      <c r="AG4" s="646"/>
      <c r="AH4" s="646"/>
      <c r="AI4" s="646"/>
      <c r="AJ4" s="646"/>
    </row>
    <row r="5" spans="2:36" ht="15.75" x14ac:dyDescent="0.25">
      <c r="B5" s="2"/>
      <c r="C5" s="2"/>
      <c r="D5" s="2"/>
    </row>
    <row r="6" spans="2:36" ht="16.5" thickBot="1" x14ac:dyDescent="0.3">
      <c r="B6" s="2"/>
      <c r="C6" s="2"/>
      <c r="D6" s="2"/>
    </row>
    <row r="7" spans="2:36" ht="75.75" customHeight="1" x14ac:dyDescent="0.25">
      <c r="B7" s="643" t="s">
        <v>20</v>
      </c>
      <c r="C7" s="643" t="s">
        <v>38</v>
      </c>
      <c r="D7" s="643" t="s">
        <v>39</v>
      </c>
      <c r="E7" s="652" t="s">
        <v>40</v>
      </c>
      <c r="F7" s="643" t="s">
        <v>37</v>
      </c>
      <c r="G7" s="652" t="s">
        <v>9</v>
      </c>
      <c r="H7" s="641" t="s">
        <v>0</v>
      </c>
      <c r="I7" s="641" t="s">
        <v>8</v>
      </c>
      <c r="J7" s="641" t="s">
        <v>16</v>
      </c>
      <c r="K7" s="641"/>
      <c r="L7" s="641" t="s">
        <v>13</v>
      </c>
      <c r="M7" s="641"/>
      <c r="N7" s="641"/>
      <c r="O7" s="641"/>
      <c r="P7" s="641"/>
      <c r="Q7" s="641"/>
      <c r="R7" s="641"/>
      <c r="S7" s="641"/>
      <c r="T7" s="643" t="s">
        <v>14</v>
      </c>
      <c r="U7" s="641" t="s">
        <v>18</v>
      </c>
      <c r="V7" s="641" t="s">
        <v>26</v>
      </c>
      <c r="W7" s="641"/>
      <c r="X7" s="641" t="s">
        <v>15</v>
      </c>
      <c r="Y7" s="641" t="s">
        <v>17</v>
      </c>
      <c r="Z7" s="641"/>
      <c r="AA7" s="641" t="s">
        <v>22</v>
      </c>
      <c r="AB7" s="641" t="s">
        <v>32</v>
      </c>
      <c r="AC7" s="647" t="s">
        <v>31</v>
      </c>
      <c r="AD7" s="647"/>
      <c r="AE7" s="647"/>
      <c r="AF7" s="647"/>
      <c r="AG7" s="641" t="s">
        <v>28</v>
      </c>
      <c r="AH7" s="641" t="s">
        <v>29</v>
      </c>
      <c r="AI7" s="641" t="s">
        <v>1</v>
      </c>
      <c r="AJ7" s="641" t="s">
        <v>2</v>
      </c>
    </row>
    <row r="8" spans="2:36" ht="15.75" customHeight="1" x14ac:dyDescent="0.25">
      <c r="B8" s="644"/>
      <c r="C8" s="644"/>
      <c r="D8" s="644"/>
      <c r="E8" s="653"/>
      <c r="F8" s="644"/>
      <c r="G8" s="653"/>
      <c r="H8" s="642"/>
      <c r="I8" s="642"/>
      <c r="J8" s="642" t="s">
        <v>33</v>
      </c>
      <c r="K8" s="642" t="s">
        <v>19</v>
      </c>
      <c r="L8" s="645" t="s">
        <v>3</v>
      </c>
      <c r="M8" s="645"/>
      <c r="N8" s="645" t="s">
        <v>4</v>
      </c>
      <c r="O8" s="645"/>
      <c r="P8" s="645" t="s">
        <v>5</v>
      </c>
      <c r="Q8" s="645"/>
      <c r="R8" s="645" t="s">
        <v>6</v>
      </c>
      <c r="S8" s="645"/>
      <c r="T8" s="644"/>
      <c r="U8" s="642"/>
      <c r="V8" s="642" t="s">
        <v>23</v>
      </c>
      <c r="W8" s="642" t="s">
        <v>21</v>
      </c>
      <c r="X8" s="642"/>
      <c r="Y8" s="642" t="s">
        <v>23</v>
      </c>
      <c r="Z8" s="642" t="s">
        <v>21</v>
      </c>
      <c r="AA8" s="642"/>
      <c r="AB8" s="642"/>
      <c r="AC8" s="14" t="s">
        <v>3</v>
      </c>
      <c r="AD8" s="14" t="s">
        <v>4</v>
      </c>
      <c r="AE8" s="14" t="s">
        <v>5</v>
      </c>
      <c r="AF8" s="14" t="s">
        <v>6</v>
      </c>
      <c r="AG8" s="642"/>
      <c r="AH8" s="642"/>
      <c r="AI8" s="642"/>
      <c r="AJ8" s="642"/>
    </row>
    <row r="9" spans="2:36" ht="78.75" x14ac:dyDescent="0.25">
      <c r="B9" s="644"/>
      <c r="C9" s="644"/>
      <c r="D9" s="644"/>
      <c r="E9" s="653"/>
      <c r="F9" s="644"/>
      <c r="G9" s="653"/>
      <c r="H9" s="642"/>
      <c r="I9" s="642"/>
      <c r="J9" s="642"/>
      <c r="K9" s="642"/>
      <c r="L9" s="29" t="s">
        <v>11</v>
      </c>
      <c r="M9" s="29" t="s">
        <v>12</v>
      </c>
      <c r="N9" s="29" t="s">
        <v>11</v>
      </c>
      <c r="O9" s="29" t="s">
        <v>12</v>
      </c>
      <c r="P9" s="29" t="s">
        <v>11</v>
      </c>
      <c r="Q9" s="29" t="s">
        <v>12</v>
      </c>
      <c r="R9" s="29" t="s">
        <v>11</v>
      </c>
      <c r="S9" s="29" t="s">
        <v>12</v>
      </c>
      <c r="T9" s="644"/>
      <c r="U9" s="642"/>
      <c r="V9" s="642"/>
      <c r="W9" s="642"/>
      <c r="X9" s="642"/>
      <c r="Y9" s="642"/>
      <c r="Z9" s="642"/>
      <c r="AA9" s="642"/>
      <c r="AB9" s="642"/>
      <c r="AC9" s="14" t="s">
        <v>24</v>
      </c>
      <c r="AD9" s="14" t="s">
        <v>24</v>
      </c>
      <c r="AE9" s="14" t="s">
        <v>24</v>
      </c>
      <c r="AF9" s="14" t="s">
        <v>24</v>
      </c>
      <c r="AG9" s="642"/>
      <c r="AH9" s="642"/>
      <c r="AI9" s="642"/>
      <c r="AJ9" s="642"/>
    </row>
    <row r="10" spans="2:36" ht="136.5" customHeight="1" x14ac:dyDescent="0.25">
      <c r="B10" s="36"/>
      <c r="C10" s="36"/>
      <c r="D10" s="36"/>
      <c r="E10" s="37"/>
      <c r="F10" s="38" t="s">
        <v>91</v>
      </c>
      <c r="G10" s="37" t="s">
        <v>100</v>
      </c>
      <c r="H10" s="39"/>
      <c r="I10" s="40"/>
      <c r="J10" s="41"/>
      <c r="K10" s="42"/>
      <c r="L10" s="43"/>
      <c r="M10" s="32"/>
      <c r="N10" s="43"/>
      <c r="O10" s="32"/>
      <c r="P10" s="43"/>
      <c r="Q10" s="32"/>
      <c r="R10" s="43"/>
      <c r="S10" s="32"/>
      <c r="T10" s="31"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6"/>
      <c r="C11" s="36"/>
      <c r="D11" s="36"/>
      <c r="E11" s="37"/>
      <c r="F11" s="37" t="s">
        <v>93</v>
      </c>
      <c r="G11" s="37"/>
      <c r="H11" s="39"/>
      <c r="I11" s="40"/>
      <c r="J11" s="41"/>
      <c r="K11" s="42"/>
      <c r="L11" s="43"/>
      <c r="M11" s="32"/>
      <c r="N11" s="43"/>
      <c r="O11" s="32"/>
      <c r="P11" s="43"/>
      <c r="Q11" s="32"/>
      <c r="R11" s="43"/>
      <c r="S11" s="32"/>
      <c r="T11" s="31"/>
      <c r="U11" s="23"/>
      <c r="V11" s="24"/>
      <c r="W11" s="23"/>
      <c r="X11" s="23"/>
      <c r="Y11" s="24"/>
      <c r="Z11" s="23"/>
      <c r="AA11" s="23"/>
      <c r="AB11" s="23"/>
      <c r="AC11" s="23"/>
      <c r="AD11" s="23"/>
      <c r="AE11" s="23"/>
      <c r="AF11" s="23"/>
      <c r="AG11" s="23"/>
      <c r="AH11" s="23"/>
      <c r="AI11" s="20"/>
      <c r="AJ11" s="20"/>
    </row>
    <row r="12" spans="2:36" ht="136.5" customHeight="1" x14ac:dyDescent="0.25">
      <c r="B12" s="36"/>
      <c r="C12" s="36"/>
      <c r="D12" s="36"/>
      <c r="E12" s="37"/>
      <c r="F12" s="37" t="s">
        <v>94</v>
      </c>
      <c r="G12" s="37"/>
      <c r="H12" s="39"/>
      <c r="I12" s="40"/>
      <c r="J12" s="41"/>
      <c r="K12" s="42"/>
      <c r="L12" s="43"/>
      <c r="M12" s="32"/>
      <c r="N12" s="43"/>
      <c r="O12" s="32"/>
      <c r="P12" s="43"/>
      <c r="Q12" s="32"/>
      <c r="R12" s="43"/>
      <c r="S12" s="32"/>
      <c r="T12" s="31"/>
      <c r="U12" s="23"/>
      <c r="V12" s="24"/>
      <c r="W12" s="23"/>
      <c r="X12" s="23"/>
      <c r="Y12" s="24"/>
      <c r="Z12" s="23"/>
      <c r="AA12" s="23"/>
      <c r="AB12" s="23"/>
      <c r="AC12" s="23"/>
      <c r="AD12" s="23"/>
      <c r="AE12" s="23"/>
      <c r="AF12" s="23"/>
      <c r="AG12" s="23"/>
      <c r="AH12" s="23"/>
      <c r="AI12" s="20"/>
      <c r="AJ12" s="20"/>
    </row>
    <row r="13" spans="2:36" ht="136.5" customHeight="1" x14ac:dyDescent="0.25">
      <c r="B13" s="36"/>
      <c r="C13" s="36"/>
      <c r="D13" s="36"/>
      <c r="E13" s="37"/>
      <c r="F13" s="37" t="s">
        <v>94</v>
      </c>
      <c r="G13" s="37"/>
      <c r="H13" s="39"/>
      <c r="I13" s="40"/>
      <c r="J13" s="41"/>
      <c r="K13" s="42"/>
      <c r="L13" s="43"/>
      <c r="M13" s="32"/>
      <c r="N13" s="43"/>
      <c r="O13" s="32"/>
      <c r="P13" s="43"/>
      <c r="Q13" s="32"/>
      <c r="R13" s="43"/>
      <c r="S13" s="32"/>
      <c r="T13" s="31"/>
      <c r="U13" s="23"/>
      <c r="V13" s="24"/>
      <c r="W13" s="23"/>
      <c r="X13" s="23"/>
      <c r="Y13" s="24"/>
      <c r="Z13" s="23"/>
      <c r="AA13" s="23"/>
      <c r="AB13" s="23"/>
      <c r="AC13" s="23"/>
      <c r="AD13" s="23"/>
      <c r="AE13" s="23"/>
      <c r="AF13" s="23"/>
      <c r="AG13" s="23"/>
      <c r="AH13" s="23"/>
      <c r="AI13" s="20"/>
      <c r="AJ13" s="20"/>
    </row>
    <row r="14" spans="2:36" ht="136.5" customHeight="1" x14ac:dyDescent="0.25">
      <c r="B14" s="36"/>
      <c r="C14" s="36"/>
      <c r="D14" s="36"/>
      <c r="E14" s="37"/>
      <c r="F14" s="37" t="s">
        <v>94</v>
      </c>
      <c r="G14" s="37"/>
      <c r="H14" s="39"/>
      <c r="I14" s="40"/>
      <c r="J14" s="41"/>
      <c r="K14" s="42"/>
      <c r="L14" s="43"/>
      <c r="M14" s="43"/>
      <c r="N14" s="43"/>
      <c r="O14" s="43"/>
      <c r="P14" s="43"/>
      <c r="Q14" s="43"/>
      <c r="R14" s="43"/>
      <c r="S14" s="44"/>
      <c r="T14" s="31"/>
      <c r="U14" s="23"/>
      <c r="V14" s="23"/>
      <c r="W14" s="23"/>
      <c r="X14" s="23"/>
      <c r="Y14" s="23"/>
      <c r="Z14" s="23"/>
      <c r="AA14" s="23"/>
      <c r="AB14" s="23"/>
      <c r="AC14" s="23"/>
      <c r="AD14" s="23"/>
      <c r="AE14" s="23"/>
      <c r="AF14" s="23"/>
      <c r="AG14" s="23"/>
      <c r="AH14" s="23"/>
      <c r="AI14" s="20"/>
      <c r="AJ14" s="20"/>
    </row>
    <row r="15" spans="2:36" ht="136.5" customHeight="1" x14ac:dyDescent="0.25">
      <c r="B15" s="36"/>
      <c r="C15" s="36"/>
      <c r="D15" s="36"/>
      <c r="E15" s="37"/>
      <c r="F15" s="37" t="s">
        <v>95</v>
      </c>
      <c r="G15" s="37"/>
      <c r="H15" s="39"/>
      <c r="I15" s="40"/>
      <c r="J15" s="41"/>
      <c r="K15" s="42"/>
      <c r="L15" s="43"/>
      <c r="M15" s="43"/>
      <c r="N15" s="43"/>
      <c r="O15" s="43"/>
      <c r="P15" s="43"/>
      <c r="Q15" s="43"/>
      <c r="R15" s="43"/>
      <c r="S15" s="44"/>
      <c r="T15" s="31"/>
      <c r="U15" s="23"/>
      <c r="V15" s="23"/>
      <c r="W15" s="23"/>
      <c r="X15" s="23"/>
      <c r="Y15" s="23"/>
      <c r="Z15" s="23"/>
      <c r="AA15" s="23"/>
      <c r="AB15" s="23"/>
      <c r="AC15" s="23"/>
      <c r="AD15" s="23"/>
      <c r="AE15" s="23"/>
      <c r="AF15" s="23"/>
      <c r="AG15" s="23"/>
      <c r="AH15" s="23"/>
      <c r="AI15" s="20"/>
      <c r="AJ15" s="20"/>
    </row>
    <row r="16" spans="2:36" ht="136.5" customHeight="1" x14ac:dyDescent="0.25">
      <c r="B16" s="36"/>
      <c r="C16" s="36"/>
      <c r="D16" s="36"/>
      <c r="E16" s="37"/>
      <c r="F16" s="37" t="s">
        <v>95</v>
      </c>
      <c r="G16" s="37"/>
      <c r="H16" s="39"/>
      <c r="I16" s="40"/>
      <c r="J16" s="41"/>
      <c r="K16" s="42"/>
      <c r="L16" s="43"/>
      <c r="M16" s="43"/>
      <c r="N16" s="43"/>
      <c r="O16" s="43"/>
      <c r="P16" s="43"/>
      <c r="Q16" s="43"/>
      <c r="R16" s="43"/>
      <c r="S16" s="44"/>
      <c r="T16" s="31"/>
      <c r="U16" s="23"/>
      <c r="V16" s="23"/>
      <c r="W16" s="23"/>
      <c r="X16" s="23"/>
      <c r="Y16" s="23"/>
      <c r="Z16" s="23"/>
      <c r="AA16" s="23"/>
      <c r="AB16" s="23"/>
      <c r="AC16" s="23"/>
      <c r="AD16" s="23"/>
      <c r="AE16" s="23"/>
      <c r="AF16" s="23"/>
      <c r="AG16" s="23"/>
      <c r="AH16" s="23"/>
      <c r="AI16" s="20"/>
      <c r="AJ16" s="20"/>
    </row>
    <row r="17" spans="1:37" ht="136.5" customHeight="1" x14ac:dyDescent="0.25">
      <c r="B17" s="36"/>
      <c r="C17" s="36"/>
      <c r="D17" s="36"/>
      <c r="E17" s="37"/>
      <c r="F17" s="37" t="s">
        <v>95</v>
      </c>
      <c r="G17" s="37"/>
      <c r="H17" s="39"/>
      <c r="I17" s="40"/>
      <c r="J17" s="41"/>
      <c r="K17" s="42"/>
      <c r="L17" s="43"/>
      <c r="M17" s="43"/>
      <c r="N17" s="43"/>
      <c r="O17" s="43"/>
      <c r="P17" s="43"/>
      <c r="Q17" s="43"/>
      <c r="R17" s="43"/>
      <c r="S17" s="44"/>
      <c r="T17" s="31"/>
      <c r="U17" s="23"/>
      <c r="V17" s="23"/>
      <c r="W17" s="23"/>
      <c r="X17" s="23"/>
      <c r="Y17" s="23"/>
      <c r="Z17" s="23"/>
      <c r="AA17" s="23"/>
      <c r="AB17" s="23"/>
      <c r="AC17" s="23"/>
      <c r="AD17" s="23"/>
      <c r="AE17" s="23"/>
      <c r="AF17" s="23"/>
      <c r="AG17" s="23"/>
      <c r="AH17" s="23"/>
      <c r="AI17" s="20"/>
      <c r="AJ17" s="20"/>
    </row>
    <row r="18" spans="1:37" ht="115.5" customHeight="1" x14ac:dyDescent="0.25">
      <c r="B18" s="36"/>
      <c r="C18" s="36"/>
      <c r="D18" s="36"/>
      <c r="E18" s="37"/>
      <c r="F18" s="37" t="s">
        <v>96</v>
      </c>
      <c r="G18" s="40"/>
      <c r="H18" s="39"/>
      <c r="I18" s="40"/>
      <c r="J18" s="41"/>
      <c r="K18" s="42"/>
      <c r="L18" s="43"/>
      <c r="M18" s="43"/>
      <c r="N18" s="43"/>
      <c r="O18" s="43"/>
      <c r="P18" s="43"/>
      <c r="Q18" s="43"/>
      <c r="R18" s="43"/>
      <c r="S18" s="44"/>
      <c r="T18" s="31"/>
      <c r="U18" s="22"/>
      <c r="V18" s="22"/>
      <c r="W18" s="22"/>
      <c r="X18" s="22"/>
      <c r="Y18" s="22"/>
      <c r="Z18" s="22"/>
      <c r="AA18" s="22"/>
      <c r="AB18" s="22"/>
      <c r="AC18" s="22"/>
      <c r="AD18" s="22"/>
      <c r="AE18" s="22"/>
      <c r="AF18" s="22"/>
      <c r="AG18" s="22"/>
      <c r="AH18" s="22"/>
      <c r="AI18" s="20"/>
      <c r="AJ18" s="20"/>
    </row>
    <row r="19" spans="1:37" ht="170.25" customHeight="1" x14ac:dyDescent="0.25">
      <c r="B19" s="45"/>
      <c r="C19" s="45"/>
      <c r="D19" s="45"/>
      <c r="E19" s="39"/>
      <c r="F19" s="62" t="s">
        <v>97</v>
      </c>
      <c r="G19" s="46"/>
      <c r="H19" s="39"/>
      <c r="I19" s="39"/>
      <c r="J19" s="42"/>
      <c r="K19" s="41"/>
      <c r="L19" s="43"/>
      <c r="M19" s="43"/>
      <c r="N19" s="43"/>
      <c r="O19" s="43"/>
      <c r="P19" s="43"/>
      <c r="Q19" s="43"/>
      <c r="R19" s="43"/>
      <c r="S19" s="43"/>
      <c r="T19" s="31"/>
      <c r="U19" s="22"/>
      <c r="V19" s="22"/>
      <c r="W19" s="22"/>
      <c r="X19" s="22"/>
      <c r="Y19" s="22"/>
      <c r="Z19" s="22"/>
      <c r="AA19" s="22"/>
      <c r="AB19" s="22"/>
      <c r="AC19" s="22"/>
      <c r="AD19" s="22"/>
      <c r="AE19" s="22"/>
      <c r="AF19" s="22"/>
      <c r="AG19" s="22"/>
      <c r="AH19" s="22"/>
      <c r="AI19" s="21"/>
      <c r="AJ19" s="22"/>
    </row>
    <row r="20" spans="1:37" ht="78" customHeight="1" x14ac:dyDescent="0.25">
      <c r="A20" s="8"/>
      <c r="B20" s="45"/>
      <c r="C20" s="45"/>
      <c r="D20" s="45"/>
      <c r="E20" s="37"/>
      <c r="F20" s="37" t="s">
        <v>97</v>
      </c>
      <c r="G20" s="46"/>
      <c r="H20" s="40"/>
      <c r="I20" s="40"/>
      <c r="J20" s="41"/>
      <c r="K20" s="41"/>
      <c r="L20" s="43"/>
      <c r="M20" s="43"/>
      <c r="N20" s="43"/>
      <c r="O20" s="43"/>
      <c r="P20" s="43"/>
      <c r="Q20" s="43"/>
      <c r="R20" s="43"/>
      <c r="S20" s="43"/>
      <c r="T20" s="31"/>
      <c r="U20" s="23"/>
      <c r="V20" s="23"/>
      <c r="W20" s="23"/>
      <c r="X20" s="23"/>
      <c r="Y20" s="23"/>
      <c r="Z20" s="23"/>
      <c r="AA20" s="23"/>
      <c r="AB20" s="23"/>
      <c r="AC20" s="23"/>
      <c r="AD20" s="23"/>
      <c r="AE20" s="23"/>
      <c r="AF20" s="23"/>
      <c r="AG20" s="23"/>
      <c r="AH20" s="23"/>
      <c r="AI20" s="21"/>
      <c r="AJ20" s="22"/>
    </row>
    <row r="21" spans="1:37" ht="116.25" customHeight="1" x14ac:dyDescent="0.25">
      <c r="B21" s="47"/>
      <c r="C21" s="47"/>
      <c r="D21" s="47"/>
      <c r="E21" s="40"/>
      <c r="F21" s="40"/>
      <c r="G21" s="40"/>
      <c r="H21" s="40"/>
      <c r="I21" s="40"/>
      <c r="J21" s="41"/>
      <c r="K21" s="41"/>
      <c r="L21" s="43"/>
      <c r="M21" s="43"/>
      <c r="N21" s="43"/>
      <c r="O21" s="43"/>
      <c r="P21" s="43"/>
      <c r="Q21" s="43"/>
      <c r="R21" s="43"/>
      <c r="S21" s="44"/>
      <c r="T21" s="32"/>
      <c r="U21" s="23"/>
      <c r="V21" s="23"/>
      <c r="W21" s="23"/>
      <c r="X21" s="23"/>
      <c r="Y21" s="23"/>
      <c r="Z21" s="23"/>
      <c r="AA21" s="23"/>
      <c r="AB21" s="23"/>
      <c r="AC21" s="23"/>
      <c r="AD21" s="23"/>
      <c r="AE21" s="23"/>
      <c r="AF21" s="23"/>
      <c r="AG21" s="23"/>
      <c r="AH21" s="23"/>
      <c r="AI21" s="21"/>
      <c r="AJ21" s="22"/>
    </row>
    <row r="22" spans="1:37" ht="75" customHeight="1" x14ac:dyDescent="0.25">
      <c r="B22" s="47"/>
      <c r="C22" s="47"/>
      <c r="D22" s="47"/>
      <c r="E22" s="37"/>
      <c r="F22" s="37"/>
      <c r="G22" s="40"/>
      <c r="H22" s="40"/>
      <c r="I22" s="40"/>
      <c r="J22" s="41"/>
      <c r="K22" s="41"/>
      <c r="L22" s="43"/>
      <c r="M22" s="43"/>
      <c r="N22" s="43"/>
      <c r="O22" s="43"/>
      <c r="P22" s="43"/>
      <c r="Q22" s="43"/>
      <c r="R22" s="43"/>
      <c r="S22" s="44"/>
      <c r="T22" s="32"/>
      <c r="U22" s="23"/>
      <c r="V22" s="23"/>
      <c r="W22" s="23"/>
      <c r="X22" s="23"/>
      <c r="Y22" s="23"/>
      <c r="Z22" s="23"/>
      <c r="AA22" s="23"/>
      <c r="AB22" s="23"/>
      <c r="AC22" s="23"/>
      <c r="AD22" s="23"/>
      <c r="AE22" s="23"/>
      <c r="AF22" s="23"/>
      <c r="AG22" s="23"/>
      <c r="AH22" s="23"/>
      <c r="AI22" s="21"/>
      <c r="AJ22" s="22"/>
    </row>
    <row r="23" spans="1:37" ht="75" customHeight="1" x14ac:dyDescent="0.25">
      <c r="A23" s="8"/>
      <c r="B23" s="47"/>
      <c r="C23" s="47"/>
      <c r="D23" s="47"/>
      <c r="E23" s="40"/>
      <c r="F23" s="40"/>
      <c r="G23" s="40"/>
      <c r="H23" s="40"/>
      <c r="I23" s="40"/>
      <c r="J23" s="41"/>
      <c r="K23" s="41"/>
      <c r="L23" s="43"/>
      <c r="M23" s="43"/>
      <c r="N23" s="43"/>
      <c r="O23" s="43"/>
      <c r="P23" s="43"/>
      <c r="Q23" s="43"/>
      <c r="R23" s="43"/>
      <c r="S23" s="44"/>
      <c r="T23" s="32"/>
      <c r="U23" s="23"/>
      <c r="V23" s="23"/>
      <c r="W23" s="23"/>
      <c r="X23" s="23"/>
      <c r="Y23" s="23"/>
      <c r="Z23" s="23"/>
      <c r="AA23" s="23"/>
      <c r="AB23" s="23"/>
      <c r="AC23" s="23"/>
      <c r="AD23" s="23"/>
      <c r="AE23" s="23"/>
      <c r="AF23" s="23"/>
      <c r="AG23" s="23"/>
      <c r="AH23" s="23"/>
      <c r="AI23" s="21"/>
      <c r="AJ23" s="22"/>
    </row>
    <row r="24" spans="1:37" ht="75" customHeight="1" x14ac:dyDescent="0.25">
      <c r="B24" s="47"/>
      <c r="C24" s="47"/>
      <c r="D24" s="47"/>
      <c r="E24" s="37"/>
      <c r="F24" s="37"/>
      <c r="G24" s="40"/>
      <c r="H24" s="40"/>
      <c r="I24" s="40"/>
      <c r="J24" s="41"/>
      <c r="K24" s="41"/>
      <c r="L24" s="43"/>
      <c r="M24" s="43"/>
      <c r="N24" s="43"/>
      <c r="O24" s="43"/>
      <c r="P24" s="43"/>
      <c r="Q24" s="43"/>
      <c r="R24" s="43"/>
      <c r="S24" s="44"/>
      <c r="T24" s="32"/>
      <c r="U24" s="23"/>
      <c r="V24" s="23"/>
      <c r="W24" s="23"/>
      <c r="X24" s="23"/>
      <c r="Y24" s="23"/>
      <c r="Z24" s="23"/>
      <c r="AA24" s="23"/>
      <c r="AB24" s="23"/>
      <c r="AC24" s="23"/>
      <c r="AD24" s="23"/>
      <c r="AE24" s="23"/>
      <c r="AF24" s="23"/>
      <c r="AG24" s="23"/>
      <c r="AH24" s="23"/>
      <c r="AI24" s="21"/>
      <c r="AJ24" s="22"/>
    </row>
    <row r="25" spans="1:37" ht="76.5" customHeight="1" x14ac:dyDescent="0.25">
      <c r="B25" s="48"/>
      <c r="C25" s="48"/>
      <c r="D25" s="48"/>
      <c r="E25" s="37"/>
      <c r="F25" s="37"/>
      <c r="G25" s="40"/>
      <c r="H25" s="40"/>
      <c r="I25" s="40"/>
      <c r="J25" s="41"/>
      <c r="K25" s="41"/>
      <c r="L25" s="48"/>
      <c r="M25" s="48"/>
      <c r="N25" s="48"/>
      <c r="O25" s="48"/>
      <c r="P25" s="48"/>
      <c r="Q25" s="43"/>
      <c r="R25" s="43"/>
      <c r="S25" s="44"/>
      <c r="T25" s="32"/>
      <c r="U25" s="23"/>
      <c r="V25" s="23"/>
      <c r="W25" s="23"/>
      <c r="X25" s="23"/>
      <c r="Y25" s="23"/>
      <c r="Z25" s="23"/>
      <c r="AA25" s="23"/>
      <c r="AB25" s="23"/>
      <c r="AC25" s="23"/>
      <c r="AD25" s="23"/>
      <c r="AE25" s="23"/>
      <c r="AF25" s="23"/>
      <c r="AG25" s="23"/>
      <c r="AH25" s="23"/>
      <c r="AI25" s="21"/>
      <c r="AJ25" s="22"/>
      <c r="AK25" s="9"/>
    </row>
    <row r="26" spans="1:37" ht="110.25" customHeight="1" x14ac:dyDescent="0.25">
      <c r="B26" s="36"/>
      <c r="C26" s="36"/>
      <c r="D26" s="36"/>
      <c r="E26" s="49"/>
      <c r="F26" s="49"/>
      <c r="G26" s="40"/>
      <c r="H26" s="40"/>
      <c r="I26" s="40"/>
      <c r="J26" s="41"/>
      <c r="K26" s="41"/>
      <c r="L26" s="43"/>
      <c r="M26" s="43"/>
      <c r="N26" s="43"/>
      <c r="O26" s="43"/>
      <c r="P26" s="43"/>
      <c r="Q26" s="43"/>
      <c r="R26" s="43"/>
      <c r="S26" s="44"/>
      <c r="T26" s="32"/>
      <c r="U26" s="22"/>
      <c r="V26" s="22"/>
      <c r="W26" s="22"/>
      <c r="X26" s="22"/>
      <c r="Y26" s="22"/>
      <c r="Z26" s="22"/>
      <c r="AA26" s="22"/>
      <c r="AB26" s="22"/>
      <c r="AC26" s="22"/>
      <c r="AD26" s="22"/>
      <c r="AE26" s="22"/>
      <c r="AF26" s="22"/>
      <c r="AG26" s="22"/>
      <c r="AH26" s="22"/>
      <c r="AI26" s="21"/>
      <c r="AJ26" s="22"/>
    </row>
    <row r="27" spans="1:37" ht="104.25" customHeight="1" x14ac:dyDescent="0.25">
      <c r="B27" s="50"/>
      <c r="C27" s="50"/>
      <c r="D27" s="50"/>
      <c r="E27" s="37"/>
      <c r="F27" s="37"/>
      <c r="G27" s="46"/>
      <c r="H27" s="40"/>
      <c r="I27" s="40"/>
      <c r="J27" s="41"/>
      <c r="K27" s="41"/>
      <c r="L27" s="43"/>
      <c r="M27" s="43"/>
      <c r="N27" s="43"/>
      <c r="O27" s="43"/>
      <c r="P27" s="43"/>
      <c r="Q27" s="43"/>
      <c r="R27" s="43"/>
      <c r="S27" s="44"/>
      <c r="T27" s="32"/>
      <c r="U27" s="22"/>
      <c r="V27" s="22"/>
      <c r="W27" s="22"/>
      <c r="X27" s="22"/>
      <c r="Y27" s="22"/>
      <c r="Z27" s="22"/>
      <c r="AA27" s="22"/>
      <c r="AB27" s="22"/>
      <c r="AC27" s="22"/>
      <c r="AD27" s="22"/>
      <c r="AE27" s="22"/>
      <c r="AF27" s="22"/>
      <c r="AG27" s="22"/>
      <c r="AH27" s="22"/>
      <c r="AI27" s="21"/>
      <c r="AJ27" s="22"/>
    </row>
    <row r="28" spans="1:37" ht="102" customHeight="1" x14ac:dyDescent="0.25">
      <c r="B28" s="50"/>
      <c r="C28" s="50"/>
      <c r="D28" s="50"/>
      <c r="E28" s="37"/>
      <c r="F28" s="37"/>
      <c r="G28" s="40"/>
      <c r="H28" s="40"/>
      <c r="I28" s="40"/>
      <c r="J28" s="41"/>
      <c r="K28" s="41"/>
      <c r="L28" s="43"/>
      <c r="M28" s="43"/>
      <c r="N28" s="43"/>
      <c r="O28" s="43"/>
      <c r="P28" s="43"/>
      <c r="Q28" s="43"/>
      <c r="R28" s="43"/>
      <c r="S28" s="44"/>
      <c r="T28" s="32"/>
      <c r="U28" s="22"/>
      <c r="V28" s="22"/>
      <c r="W28" s="22"/>
      <c r="X28" s="22"/>
      <c r="Y28" s="22"/>
      <c r="Z28" s="22"/>
      <c r="AA28" s="22"/>
      <c r="AB28" s="22"/>
      <c r="AC28" s="22"/>
      <c r="AD28" s="22"/>
      <c r="AE28" s="22"/>
      <c r="AF28" s="22"/>
      <c r="AG28" s="22"/>
      <c r="AH28" s="22"/>
      <c r="AI28" s="21"/>
      <c r="AJ28" s="22"/>
    </row>
    <row r="29" spans="1:37" ht="91.5" customHeight="1" x14ac:dyDescent="0.25">
      <c r="B29" s="50"/>
      <c r="C29" s="50"/>
      <c r="D29" s="50"/>
      <c r="E29" s="37"/>
      <c r="F29" s="37"/>
      <c r="G29" s="40"/>
      <c r="H29" s="51"/>
      <c r="I29" s="51"/>
      <c r="J29" s="52"/>
      <c r="K29" s="53"/>
      <c r="L29" s="43"/>
      <c r="M29" s="43"/>
      <c r="N29" s="43"/>
      <c r="O29" s="43"/>
      <c r="P29" s="43"/>
      <c r="Q29" s="43"/>
      <c r="R29" s="43"/>
      <c r="S29" s="43"/>
      <c r="T29" s="33"/>
      <c r="U29" s="22"/>
      <c r="V29" s="22"/>
      <c r="W29" s="22"/>
      <c r="X29" s="22"/>
      <c r="Y29" s="22"/>
      <c r="Z29" s="22"/>
      <c r="AA29" s="22"/>
      <c r="AB29" s="22"/>
      <c r="AC29" s="22"/>
      <c r="AD29" s="22"/>
      <c r="AE29" s="22"/>
      <c r="AF29" s="22"/>
      <c r="AG29" s="22"/>
      <c r="AH29" s="22"/>
      <c r="AI29" s="25"/>
      <c r="AJ29" s="25"/>
    </row>
    <row r="30" spans="1:37" ht="104.25" customHeight="1" thickBot="1" x14ac:dyDescent="0.3">
      <c r="B30" s="54"/>
      <c r="C30" s="54"/>
      <c r="D30" s="54"/>
      <c r="E30" s="55"/>
      <c r="F30" s="55"/>
      <c r="G30" s="56"/>
      <c r="H30" s="57"/>
      <c r="I30" s="58"/>
      <c r="J30" s="59"/>
      <c r="K30" s="59"/>
      <c r="L30" s="60"/>
      <c r="M30" s="60"/>
      <c r="N30" s="60"/>
      <c r="O30" s="60"/>
      <c r="P30" s="60"/>
      <c r="Q30" s="60"/>
      <c r="R30" s="60"/>
      <c r="S30" s="61"/>
      <c r="T30" s="34"/>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50" t="s">
        <v>10</v>
      </c>
      <c r="K31" s="651"/>
      <c r="L31" s="648"/>
      <c r="M31" s="649"/>
      <c r="N31" s="648"/>
      <c r="O31" s="649"/>
      <c r="P31" s="648"/>
      <c r="Q31" s="649"/>
      <c r="R31" s="648"/>
      <c r="S31" s="649"/>
      <c r="T31" s="35"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abSelected="1" zoomScale="120" zoomScaleNormal="120" workbookViewId="0">
      <selection activeCell="B18" sqref="B18"/>
    </sheetView>
  </sheetViews>
  <sheetFormatPr baseColWidth="10" defaultColWidth="11.5703125" defaultRowHeight="15" x14ac:dyDescent="0.25"/>
  <cols>
    <col min="1" max="1" width="7.85546875" style="77" customWidth="1"/>
    <col min="2" max="2" width="35" style="77" customWidth="1"/>
    <col min="3" max="3" width="26.85546875" style="77" customWidth="1"/>
    <col min="4" max="4" width="18.42578125" style="77" customWidth="1"/>
    <col min="5" max="5" width="14.85546875" style="77" customWidth="1"/>
    <col min="6" max="6" width="16.7109375" style="77" customWidth="1"/>
    <col min="7" max="7" width="11.5703125" style="77"/>
    <col min="8" max="8" width="50.85546875" style="77" customWidth="1"/>
    <col min="9" max="9" width="18.5703125" style="108" bestFit="1" customWidth="1"/>
    <col min="10" max="10" width="15.85546875" style="77" bestFit="1" customWidth="1"/>
    <col min="11" max="16384" width="11.5703125" style="77"/>
  </cols>
  <sheetData>
    <row r="2" spans="2:9" ht="16.5" thickBot="1" x14ac:dyDescent="0.3">
      <c r="H2" s="654" t="s">
        <v>1386</v>
      </c>
      <c r="I2" s="654"/>
    </row>
    <row r="3" spans="2:9" ht="19.5" thickBot="1" x14ac:dyDescent="0.3">
      <c r="B3" s="72" t="s">
        <v>21</v>
      </c>
      <c r="C3" s="72" t="s">
        <v>394</v>
      </c>
      <c r="H3" s="197" t="s">
        <v>393</v>
      </c>
      <c r="I3" s="199" t="s">
        <v>394</v>
      </c>
    </row>
    <row r="4" spans="2:9" ht="18.75" x14ac:dyDescent="0.25">
      <c r="B4" s="73" t="s">
        <v>125</v>
      </c>
      <c r="C4" s="110">
        <f>'1. TALLERES SEMINARIOS'!D5</f>
        <v>3248571.0833333335</v>
      </c>
      <c r="H4" s="193" t="s">
        <v>1374</v>
      </c>
      <c r="I4" s="200">
        <f>'Desarrollo e Innov. Curricular'!P27</f>
        <v>0</v>
      </c>
    </row>
    <row r="5" spans="2:9" ht="18.75" x14ac:dyDescent="0.25">
      <c r="B5" s="73" t="s">
        <v>420</v>
      </c>
      <c r="C5" s="110">
        <f>'2. CONTRATACION DE PERSONAL'!D5</f>
        <v>13692780</v>
      </c>
      <c r="H5" s="194" t="s">
        <v>1376</v>
      </c>
      <c r="I5" s="201">
        <f>'Investigación Científica'!P46</f>
        <v>33897.666666666664</v>
      </c>
    </row>
    <row r="6" spans="2:9" ht="18.75" x14ac:dyDescent="0.25">
      <c r="B6" s="73" t="s">
        <v>129</v>
      </c>
      <c r="C6" s="110">
        <f>'3. EQUIPO DE OFICINA'!D5</f>
        <v>134400</v>
      </c>
      <c r="H6" s="194" t="s">
        <v>476</v>
      </c>
      <c r="I6" s="201">
        <f>'Vinculación Univ. Sociedad'!P50</f>
        <v>0</v>
      </c>
    </row>
    <row r="7" spans="2:9" ht="18.75" x14ac:dyDescent="0.25">
      <c r="B7" s="73" t="s">
        <v>421</v>
      </c>
      <c r="C7" s="110">
        <f>'4. EQUIPO TECNOLÓGICOS'!D5</f>
        <v>17353700</v>
      </c>
      <c r="H7" s="194" t="s">
        <v>1375</v>
      </c>
      <c r="I7" s="201">
        <f>'Docencia y Profesorado Universi'!P24</f>
        <v>12840231.5</v>
      </c>
    </row>
    <row r="8" spans="2:9" ht="18.75" x14ac:dyDescent="0.25">
      <c r="B8" s="73" t="s">
        <v>130</v>
      </c>
      <c r="C8" s="110">
        <f>'5. ACTIVIDADES ESPECIALES'!D5</f>
        <v>55748024.745000005</v>
      </c>
      <c r="E8" s="856" t="str">
        <f>+Presupuesto!D11</f>
        <v>Recurrente</v>
      </c>
      <c r="F8" s="857">
        <f>+Presupuesto!D566</f>
        <v>9528150.583333334</v>
      </c>
      <c r="H8" s="194" t="s">
        <v>1377</v>
      </c>
      <c r="I8" s="201">
        <f>'Estudiantes y Graduados'!P46</f>
        <v>43790350</v>
      </c>
    </row>
    <row r="9" spans="2:9" ht="18.75" x14ac:dyDescent="0.25">
      <c r="B9" s="82" t="s">
        <v>389</v>
      </c>
      <c r="C9" s="74">
        <f>'6. Becas'!D5</f>
        <v>960000</v>
      </c>
      <c r="E9" s="856" t="str">
        <f>+Presupuesto!E11</f>
        <v>POA 2015</v>
      </c>
      <c r="F9" s="857">
        <f>+Presupuesto!E566</f>
        <v>83882825.245000005</v>
      </c>
      <c r="H9" s="194" t="s">
        <v>477</v>
      </c>
      <c r="I9" s="201">
        <f>'Gestión del Conocimiento'!P26</f>
        <v>8490836.9166666679</v>
      </c>
    </row>
    <row r="10" spans="2:9" ht="18.75" x14ac:dyDescent="0.25">
      <c r="B10" s="82" t="s">
        <v>390</v>
      </c>
      <c r="C10" s="74">
        <f>'7. Infraestructura'!D5</f>
        <v>250000</v>
      </c>
      <c r="E10" s="94" t="s">
        <v>122</v>
      </c>
      <c r="F10" s="112">
        <f>Presupuesto!F566</f>
        <v>93410975.828333333</v>
      </c>
      <c r="G10" s="83"/>
      <c r="H10" s="194" t="s">
        <v>1378</v>
      </c>
      <c r="I10" s="202">
        <f>'Lo Esencial de la Reforma Univ.'!P33</f>
        <v>0</v>
      </c>
    </row>
    <row r="11" spans="2:9" ht="18.75" x14ac:dyDescent="0.25">
      <c r="B11" s="73" t="s">
        <v>423</v>
      </c>
      <c r="C11" s="74">
        <f>'8. Venta de Servicios'!D5</f>
        <v>2023500</v>
      </c>
      <c r="F11" s="285">
        <f>+C15-F10</f>
        <v>0</v>
      </c>
      <c r="G11" s="83"/>
      <c r="H11" s="194" t="s">
        <v>1379</v>
      </c>
      <c r="I11" s="202">
        <f>'Aseguramiento de la Calidad'!P20</f>
        <v>2045500</v>
      </c>
    </row>
    <row r="12" spans="2:9" ht="19.5" thickBot="1" x14ac:dyDescent="0.3">
      <c r="B12" s="82"/>
      <c r="C12" s="74"/>
      <c r="F12" s="285">
        <f>+F10-I24</f>
        <v>0</v>
      </c>
      <c r="G12" s="83"/>
      <c r="H12" s="195" t="s">
        <v>1380</v>
      </c>
      <c r="I12" s="203">
        <f>'Cultura de Innovación Insti...'!P19</f>
        <v>100000</v>
      </c>
    </row>
    <row r="13" spans="2:9" ht="19.5" thickBot="1" x14ac:dyDescent="0.3">
      <c r="B13" s="82"/>
      <c r="C13" s="74"/>
      <c r="F13" s="83"/>
      <c r="G13" s="83"/>
      <c r="H13" s="198" t="s">
        <v>128</v>
      </c>
      <c r="I13" s="204">
        <f>SUM(I4:I12)</f>
        <v>67300816.083333328</v>
      </c>
    </row>
    <row r="14" spans="2:9" ht="23.25" x14ac:dyDescent="0.25">
      <c r="B14" s="75"/>
      <c r="C14" s="76"/>
      <c r="F14" s="83"/>
      <c r="G14" s="83"/>
      <c r="H14" s="85"/>
      <c r="I14" s="205"/>
    </row>
    <row r="15" spans="2:9" ht="27" thickBot="1" x14ac:dyDescent="0.3">
      <c r="B15" s="111" t="s">
        <v>128</v>
      </c>
      <c r="C15" s="271">
        <f>SUM(C4:C14)</f>
        <v>93410975.828333333</v>
      </c>
      <c r="F15" s="83"/>
      <c r="G15" s="83"/>
      <c r="H15" s="655" t="s">
        <v>1388</v>
      </c>
      <c r="I15" s="655"/>
    </row>
    <row r="16" spans="2:9" ht="15.75" thickBot="1" x14ac:dyDescent="0.3">
      <c r="F16" s="83"/>
      <c r="G16" s="83"/>
      <c r="H16" s="196" t="s">
        <v>393</v>
      </c>
      <c r="I16" s="206" t="s">
        <v>394</v>
      </c>
    </row>
    <row r="17" spans="2:15" ht="30" x14ac:dyDescent="0.25">
      <c r="F17" s="83"/>
      <c r="G17" s="83"/>
      <c r="H17" s="287" t="s">
        <v>1381</v>
      </c>
      <c r="I17" s="210">
        <f>'Gestion Administrativa'!P36</f>
        <v>12916159.745000001</v>
      </c>
      <c r="J17" s="108"/>
    </row>
    <row r="18" spans="2:15" x14ac:dyDescent="0.25">
      <c r="H18" s="194" t="s">
        <v>1382</v>
      </c>
      <c r="I18" s="207">
        <f>'Gestión del Talento Humano'!P15</f>
        <v>6750000</v>
      </c>
      <c r="J18" s="108"/>
    </row>
    <row r="19" spans="2:15" x14ac:dyDescent="0.25">
      <c r="E19" s="77" t="s">
        <v>1763</v>
      </c>
      <c r="F19" s="77" t="s">
        <v>1763</v>
      </c>
      <c r="H19" s="194" t="s">
        <v>1383</v>
      </c>
      <c r="I19" s="207">
        <f>'Gestión Académica'!P22</f>
        <v>6444000</v>
      </c>
      <c r="J19" s="108"/>
    </row>
    <row r="20" spans="2:15" x14ac:dyDescent="0.25">
      <c r="H20" s="194" t="s">
        <v>1384</v>
      </c>
      <c r="I20" s="207">
        <f>'Internacionalización de la E.S.'!P51</f>
        <v>0</v>
      </c>
      <c r="J20" s="108"/>
    </row>
    <row r="21" spans="2:15" ht="15.75" thickBot="1" x14ac:dyDescent="0.3">
      <c r="H21" s="195" t="s">
        <v>1385</v>
      </c>
      <c r="I21" s="211">
        <f>'Gobernabilidad y Procesos...'!P28</f>
        <v>0</v>
      </c>
      <c r="J21" s="108"/>
    </row>
    <row r="22" spans="2:15" ht="15.75" thickBot="1" x14ac:dyDescent="0.3">
      <c r="H22" s="208" t="s">
        <v>128</v>
      </c>
      <c r="I22" s="209">
        <f>SUM(I17:I21)</f>
        <v>26110159.745000001</v>
      </c>
      <c r="J22" s="108"/>
    </row>
    <row r="23" spans="2:15" ht="15.75" thickBot="1" x14ac:dyDescent="0.3"/>
    <row r="24" spans="2:15" ht="15.75" thickBot="1" x14ac:dyDescent="0.3">
      <c r="H24" s="212" t="s">
        <v>1387</v>
      </c>
      <c r="I24" s="213">
        <f>I13+I22</f>
        <v>93410975.828333333</v>
      </c>
    </row>
    <row r="25" spans="2:15" x14ac:dyDescent="0.25">
      <c r="H25" s="216"/>
      <c r="I25" s="217"/>
    </row>
    <row r="26" spans="2:15" x14ac:dyDescent="0.25">
      <c r="H26" s="216"/>
      <c r="I26" s="217"/>
    </row>
    <row r="27" spans="2:15" x14ac:dyDescent="0.25">
      <c r="H27" s="108"/>
    </row>
    <row r="28" spans="2:15" x14ac:dyDescent="0.25">
      <c r="B28" s="77" t="s">
        <v>489</v>
      </c>
      <c r="C28" s="77" t="s">
        <v>490</v>
      </c>
      <c r="D28" s="77" t="s">
        <v>491</v>
      </c>
      <c r="E28" s="77" t="s">
        <v>492</v>
      </c>
      <c r="F28" s="77" t="s">
        <v>493</v>
      </c>
      <c r="G28" s="77" t="s">
        <v>494</v>
      </c>
      <c r="H28" s="77" t="s">
        <v>495</v>
      </c>
      <c r="I28" s="108" t="s">
        <v>496</v>
      </c>
      <c r="J28" s="77" t="s">
        <v>497</v>
      </c>
      <c r="K28" s="77" t="s">
        <v>498</v>
      </c>
      <c r="L28" s="77" t="s">
        <v>499</v>
      </c>
      <c r="M28" s="77" t="s">
        <v>500</v>
      </c>
      <c r="N28" s="77" t="s">
        <v>501</v>
      </c>
      <c r="O28" s="77" t="s">
        <v>502</v>
      </c>
    </row>
    <row r="30" spans="2:15" x14ac:dyDescent="0.25">
      <c r="H30" s="86"/>
    </row>
    <row r="32" spans="2:15" ht="18.75" x14ac:dyDescent="0.25">
      <c r="B32" s="73"/>
      <c r="C32" s="74"/>
    </row>
    <row r="33" spans="2:4" ht="18.75" x14ac:dyDescent="0.25">
      <c r="B33" s="73"/>
      <c r="C33" s="74"/>
    </row>
    <row r="34" spans="2:4" x14ac:dyDescent="0.25">
      <c r="B34" s="109" t="s">
        <v>416</v>
      </c>
    </row>
    <row r="36" spans="2:4" ht="18.75" x14ac:dyDescent="0.25">
      <c r="B36" s="72" t="s">
        <v>21</v>
      </c>
      <c r="C36" s="72" t="s">
        <v>55</v>
      </c>
      <c r="D36" s="129" t="s">
        <v>481</v>
      </c>
    </row>
    <row r="37" spans="2:4" ht="18.75" x14ac:dyDescent="0.25">
      <c r="B37" s="77" t="s">
        <v>489</v>
      </c>
      <c r="C37" s="88">
        <f>SUMIF('2. CONTRATACION DE PERSONAL'!C:C,'Cuadro resumen'!$B$37:$B$53,'2. CONTRATACION DE PERSONAL'!D:D)</f>
        <v>0</v>
      </c>
      <c r="D37" s="130">
        <f>SUMIF('2. CONTRATACION DE PERSONAL'!$C:$C,'Cuadro resumen'!$B$37:$B$53,'2. CONTRATACION DE PERSONAL'!$G:$G)</f>
        <v>0</v>
      </c>
    </row>
    <row r="38" spans="2:4" ht="18.75" x14ac:dyDescent="0.25">
      <c r="B38" s="77" t="s">
        <v>490</v>
      </c>
      <c r="C38" s="88">
        <f>SUMIF('2. CONTRATACION DE PERSONAL'!C:C,'Cuadro resumen'!$B$37:$B$53,'2. CONTRATACION DE PERSONAL'!D:D)</f>
        <v>0</v>
      </c>
      <c r="D38" s="130">
        <f>SUMIF('2. CONTRATACION DE PERSONAL'!$C:$C,'Cuadro resumen'!$B$37:$B$53,'2. CONTRATACION DE PERSONAL'!$G:$G)</f>
        <v>0</v>
      </c>
    </row>
    <row r="39" spans="2:4" ht="18.75" x14ac:dyDescent="0.25">
      <c r="B39" s="77" t="s">
        <v>491</v>
      </c>
      <c r="C39" s="88">
        <f>SUMIF('2. CONTRATACION DE PERSONAL'!C:C,'Cuadro resumen'!$B$37:$B$53,'2. CONTRATACION DE PERSONAL'!D:D)</f>
        <v>0</v>
      </c>
      <c r="D39" s="130">
        <f>SUMIF('2. CONTRATACION DE PERSONAL'!$C:$C,'Cuadro resumen'!$B$37:$B$53,'2. CONTRATACION DE PERSONAL'!$G:$G)</f>
        <v>0</v>
      </c>
    </row>
    <row r="40" spans="2:4" ht="18.75" x14ac:dyDescent="0.25">
      <c r="B40" s="77" t="s">
        <v>492</v>
      </c>
      <c r="C40" s="88">
        <f>SUMIF('2. CONTRATACION DE PERSONAL'!C:C,'Cuadro resumen'!$B$37:$B$53,'2. CONTRATACION DE PERSONAL'!D:D)</f>
        <v>0</v>
      </c>
      <c r="D40" s="130">
        <f>SUMIF('2. CONTRATACION DE PERSONAL'!$C:$C,'Cuadro resumen'!$B$37:$B$53,'2. CONTRATACION DE PERSONAL'!$G:$G)</f>
        <v>0</v>
      </c>
    </row>
    <row r="41" spans="2:4" ht="18.75" x14ac:dyDescent="0.25">
      <c r="B41" s="77" t="s">
        <v>493</v>
      </c>
      <c r="C41" s="88">
        <f>SUMIF('2. CONTRATACION DE PERSONAL'!C:C,'Cuadro resumen'!$B$37:$B$53,'2. CONTRATACION DE PERSONAL'!D:D)</f>
        <v>0</v>
      </c>
      <c r="D41" s="130">
        <f>SUMIF('2. CONTRATACION DE PERSONAL'!$C:$C,'Cuadro resumen'!$B$37:$B$53,'2. CONTRATACION DE PERSONAL'!$G:$G)</f>
        <v>0</v>
      </c>
    </row>
    <row r="42" spans="2:4" ht="18.75" x14ac:dyDescent="0.25">
      <c r="B42" s="77" t="s">
        <v>494</v>
      </c>
      <c r="C42" s="88">
        <f>SUMIF('2. CONTRATACION DE PERSONAL'!C:C,'Cuadro resumen'!$B$37:$B$53,'2. CONTRATACION DE PERSONAL'!D:D)</f>
        <v>0</v>
      </c>
      <c r="D42" s="130">
        <f>SUMIF('2. CONTRATACION DE PERSONAL'!$C:$C,'Cuadro resumen'!$B$37:$B$53,'2. CONTRATACION DE PERSONAL'!$G:$G)</f>
        <v>0</v>
      </c>
    </row>
    <row r="43" spans="2:4" ht="18.75" x14ac:dyDescent="0.25">
      <c r="B43" s="77" t="s">
        <v>495</v>
      </c>
      <c r="C43" s="88">
        <f>SUMIF('2. CONTRATACION DE PERSONAL'!C:C,'Cuadro resumen'!$B$37:$B$53,'2. CONTRATACION DE PERSONAL'!D:D)</f>
        <v>0</v>
      </c>
      <c r="D43" s="130">
        <f>SUMIF('2. CONTRATACION DE PERSONAL'!$C:$C,'Cuadro resumen'!$B$37:$B$53,'2. CONTRATACION DE PERSONAL'!$G:$G)</f>
        <v>0</v>
      </c>
    </row>
    <row r="44" spans="2:4" ht="18.75" x14ac:dyDescent="0.25">
      <c r="B44" s="77" t="s">
        <v>496</v>
      </c>
      <c r="C44" s="88">
        <f>SUMIF('2. CONTRATACION DE PERSONAL'!C:C,'Cuadro resumen'!$B$37:$B$53,'2. CONTRATACION DE PERSONAL'!D:D)</f>
        <v>0</v>
      </c>
      <c r="D44" s="130">
        <f>SUMIF('2. CONTRATACION DE PERSONAL'!$C:$C,'Cuadro resumen'!$B$37:$B$53,'2. CONTRATACION DE PERSONAL'!$G:$G)</f>
        <v>0</v>
      </c>
    </row>
    <row r="45" spans="2:4" ht="18.75" x14ac:dyDescent="0.25">
      <c r="B45" s="77" t="s">
        <v>497</v>
      </c>
      <c r="C45" s="88">
        <f>SUMIF('2. CONTRATACION DE PERSONAL'!C:C,'Cuadro resumen'!$B$37:$B$53,'2. CONTRATACION DE PERSONAL'!D:D)</f>
        <v>0</v>
      </c>
      <c r="D45" s="130">
        <f>SUMIF('2. CONTRATACION DE PERSONAL'!$C:$C,'Cuadro resumen'!$B$37:$B$53,'2. CONTRATACION DE PERSONAL'!$G:$G)</f>
        <v>0</v>
      </c>
    </row>
    <row r="46" spans="2:4" ht="18.75" x14ac:dyDescent="0.25">
      <c r="B46" s="77" t="s">
        <v>498</v>
      </c>
      <c r="C46" s="88">
        <f>SUMIF('2. CONTRATACION DE PERSONAL'!C:C,'Cuadro resumen'!$B$37:$B$53,'2. CONTRATACION DE PERSONAL'!D:D)</f>
        <v>0</v>
      </c>
      <c r="D46" s="130">
        <f>SUMIF('2. CONTRATACION DE PERSONAL'!$C:$C,'Cuadro resumen'!$B$37:$B$53,'2. CONTRATACION DE PERSONAL'!$G:$G)</f>
        <v>0</v>
      </c>
    </row>
    <row r="47" spans="2:4" ht="18.75" x14ac:dyDescent="0.25">
      <c r="B47" s="77" t="s">
        <v>499</v>
      </c>
      <c r="C47" s="88">
        <f>SUMIF('2. CONTRATACION DE PERSONAL'!C:C,'Cuadro resumen'!$B$37:$B$53,'2. CONTRATACION DE PERSONAL'!D:D)</f>
        <v>0</v>
      </c>
      <c r="D47" s="130">
        <f>SUMIF('2. CONTRATACION DE PERSONAL'!$C:$C,'Cuadro resumen'!$B$37:$B$53,'2. CONTRATACION DE PERSONAL'!$G:$G)</f>
        <v>0</v>
      </c>
    </row>
    <row r="48" spans="2:4" ht="18.75" x14ac:dyDescent="0.25">
      <c r="B48" s="77" t="s">
        <v>500</v>
      </c>
      <c r="C48" s="88">
        <f>SUMIF('2. CONTRATACION DE PERSONAL'!C:C,'Cuadro resumen'!$B$37:$B$53,'2. CONTRATACION DE PERSONAL'!D:D)</f>
        <v>0</v>
      </c>
      <c r="D48" s="130">
        <f>SUMIF('2. CONTRATACION DE PERSONAL'!$C:$C,'Cuadro resumen'!$B$37:$B$53,'2. CONTRATACION DE PERSONAL'!$G:$G)</f>
        <v>0</v>
      </c>
    </row>
    <row r="49" spans="2:4" ht="18.75" x14ac:dyDescent="0.25">
      <c r="B49" s="77" t="s">
        <v>501</v>
      </c>
      <c r="C49" s="88">
        <f>SUMIF('2. CONTRATACION DE PERSONAL'!C:C,'Cuadro resumen'!$B$37:$B$53,'2. CONTRATACION DE PERSONAL'!D:D)</f>
        <v>0</v>
      </c>
      <c r="D49" s="130">
        <f>SUMIF('2. CONTRATACION DE PERSONAL'!$C:$C,'Cuadro resumen'!$B$37:$B$53,'2. CONTRATACION DE PERSONAL'!$G:$G)</f>
        <v>0</v>
      </c>
    </row>
    <row r="50" spans="2:4" ht="18.75" x14ac:dyDescent="0.25">
      <c r="B50" s="77" t="s">
        <v>502</v>
      </c>
      <c r="C50" s="88">
        <f>SUMIF('2. CONTRATACION DE PERSONAL'!C:C,'Cuadro resumen'!$B$37:$B$53,'2. CONTRATACION DE PERSONAL'!D:D)</f>
        <v>0</v>
      </c>
      <c r="D50" s="130">
        <f>SUMIF('2. CONTRATACION DE PERSONAL'!$C:$C,'Cuadro resumen'!$B$37:$B$53,'2. CONTRATACION DE PERSONAL'!$G:$G)</f>
        <v>0</v>
      </c>
    </row>
    <row r="51" spans="2:4" ht="18.75" x14ac:dyDescent="0.25">
      <c r="B51" s="73" t="s">
        <v>84</v>
      </c>
      <c r="C51" s="88">
        <f>SUMIF('2. CONTRATACION DE PERSONAL'!C:C,'Cuadro resumen'!$B$37:$B$53,'2. CONTRATACION DE PERSONAL'!D:D)</f>
        <v>30</v>
      </c>
      <c r="D51" s="130">
        <f>SUMIF('2. CONTRATACION DE PERSONAL'!$C:$C,'Cuadro resumen'!$B$37:$B$53,'2. CONTRATACION DE PERSONAL'!$G:$G)</f>
        <v>8331360</v>
      </c>
    </row>
    <row r="52" spans="2:4" ht="18.75" x14ac:dyDescent="0.25">
      <c r="B52" s="73" t="s">
        <v>60</v>
      </c>
      <c r="C52" s="88">
        <f>SUMIF('2. CONTRATACION DE PERSONAL'!C:C,'Cuadro resumen'!$B$37:$B$53,'2. CONTRATACION DE PERSONAL'!D:D)</f>
        <v>0</v>
      </c>
      <c r="D52" s="130">
        <f>SUMIF('2. CONTRATACION DE PERSONAL'!$C:$C,'Cuadro resumen'!$B$37:$B$53,'2. CONTRATACION DE PERSONAL'!$G:$G)</f>
        <v>0</v>
      </c>
    </row>
    <row r="53" spans="2:4" ht="18.75" x14ac:dyDescent="0.25">
      <c r="B53" s="73" t="s">
        <v>61</v>
      </c>
      <c r="C53" s="88">
        <f>SUMIF('2. CONTRATACION DE PERSONAL'!C:C,'Cuadro resumen'!$B$37:$B$53,'2. CONTRATACION DE PERSONAL'!D:D)</f>
        <v>32</v>
      </c>
      <c r="D53" s="130">
        <f>SUMIF('2. CONTRATACION DE PERSONAL'!$C:$C,'Cuadro resumen'!$B$37:$B$53,'2. CONTRATACION DE PERSONAL'!$G:$G)</f>
        <v>3840000</v>
      </c>
    </row>
    <row r="54" spans="2:4" ht="23.25" x14ac:dyDescent="0.25">
      <c r="B54" s="75" t="s">
        <v>128</v>
      </c>
      <c r="C54" s="89">
        <f>SUBTOTAL(109,C37:C53)</f>
        <v>62</v>
      </c>
      <c r="D54" s="130">
        <f>SUM(D37:D53)</f>
        <v>12171360</v>
      </c>
    </row>
    <row r="63" spans="2:4" x14ac:dyDescent="0.25">
      <c r="B63" s="109" t="s">
        <v>383</v>
      </c>
    </row>
    <row r="65" spans="2:4" ht="18.75" x14ac:dyDescent="0.25">
      <c r="B65" s="72" t="s">
        <v>21</v>
      </c>
      <c r="C65" s="72" t="s">
        <v>55</v>
      </c>
      <c r="D65" s="129" t="s">
        <v>481</v>
      </c>
    </row>
    <row r="66" spans="2:4" ht="18.75" x14ac:dyDescent="0.25">
      <c r="B66" s="73" t="s">
        <v>63</v>
      </c>
      <c r="C66" s="74">
        <f>SUMIF('3. EQUIPO DE OFICINA'!C:C,'Cuadro resumen'!$B$66:$B$75,'3. EQUIPO DE OFICINA'!D:D)</f>
        <v>8</v>
      </c>
      <c r="D66" s="131">
        <f>SUMIF('3. EQUIPO DE OFICINA'!$C:$C,'Cuadro resumen'!$B$66:$B$75,'3. EQUIPO DE OFICINA'!$F:$F)</f>
        <v>22400</v>
      </c>
    </row>
    <row r="67" spans="2:4" ht="18.75" x14ac:dyDescent="0.25">
      <c r="B67" s="82" t="s">
        <v>64</v>
      </c>
      <c r="C67" s="74">
        <f>SUMIF('3. EQUIPO DE OFICINA'!C:C,'Cuadro resumen'!$B$66:$B$75,'3. EQUIPO DE OFICINA'!D:D)</f>
        <v>0</v>
      </c>
      <c r="D67" s="131">
        <f>SUMIF('3. EQUIPO DE OFICINA'!$C:$C,'Cuadro resumen'!$B$66:$B$75,'3. EQUIPO DE OFICINA'!$F:$F)</f>
        <v>0</v>
      </c>
    </row>
    <row r="68" spans="2:4" ht="18.75" x14ac:dyDescent="0.25">
      <c r="B68" s="82" t="s">
        <v>65</v>
      </c>
      <c r="C68" s="74">
        <f>SUMIF('3. EQUIPO DE OFICINA'!C:C,'Cuadro resumen'!$B$66:$B$75,'3. EQUIPO DE OFICINA'!D:D)</f>
        <v>6</v>
      </c>
      <c r="D68" s="131">
        <f>SUMIF('3. EQUIPO DE OFICINA'!$C:$C,'Cuadro resumen'!$B$66:$B$75,'3. EQUIPO DE OFICINA'!$F:$F)</f>
        <v>6000</v>
      </c>
    </row>
    <row r="69" spans="2:4" ht="18.75" x14ac:dyDescent="0.25">
      <c r="B69" s="82" t="s">
        <v>66</v>
      </c>
      <c r="C69" s="74">
        <f>SUMIF('3. EQUIPO DE OFICINA'!C:C,'Cuadro resumen'!$B$66:$B$75,'3. EQUIPO DE OFICINA'!D:D)</f>
        <v>5</v>
      </c>
      <c r="D69" s="131">
        <f>SUMIF('3. EQUIPO DE OFICINA'!$C:$C,'Cuadro resumen'!$B$66:$B$75,'3. EQUIPO DE OFICINA'!$F:$F)</f>
        <v>30000</v>
      </c>
    </row>
    <row r="70" spans="2:4" ht="18.75" x14ac:dyDescent="0.25">
      <c r="B70" s="82" t="s">
        <v>67</v>
      </c>
      <c r="C70" s="74">
        <f>SUMIF('3. EQUIPO DE OFICINA'!C:C,'Cuadro resumen'!$B$66:$B$75,'3. EQUIPO DE OFICINA'!D:D)</f>
        <v>0</v>
      </c>
      <c r="D70" s="131">
        <f>SUMIF('3. EQUIPO DE OFICINA'!$C:$C,'Cuadro resumen'!$B$66:$B$75,'3. EQUIPO DE OFICINA'!$F:$F)</f>
        <v>0</v>
      </c>
    </row>
    <row r="71" spans="2:4" ht="18.75" x14ac:dyDescent="0.25">
      <c r="B71" s="82" t="s">
        <v>68</v>
      </c>
      <c r="C71" s="74">
        <f>SUMIF('3. EQUIPO DE OFICINA'!C:C,'Cuadro resumen'!$B$66:$B$75,'3. EQUIPO DE OFICINA'!D:D)</f>
        <v>2</v>
      </c>
      <c r="D71" s="131">
        <f>SUMIF('3. EQUIPO DE OFICINA'!$C:$C,'Cuadro resumen'!$B$66:$B$75,'3. EQUIPO DE OFICINA'!$F:$F)</f>
        <v>20000</v>
      </c>
    </row>
    <row r="72" spans="2:4" ht="18.75" x14ac:dyDescent="0.25">
      <c r="B72" s="82" t="s">
        <v>69</v>
      </c>
      <c r="C72" s="74">
        <f>SUMIF('3. EQUIPO DE OFICINA'!C:C,'Cuadro resumen'!$B$66:$B$75,'3. EQUIPO DE OFICINA'!D:D)</f>
        <v>7</v>
      </c>
      <c r="D72" s="131">
        <f>SUMIF('3. EQUIPO DE OFICINA'!$C:$C,'Cuadro resumen'!$B$66:$B$75,'3. EQUIPO DE OFICINA'!$F:$F)</f>
        <v>56000</v>
      </c>
    </row>
    <row r="73" spans="2:4" ht="18.75" x14ac:dyDescent="0.25">
      <c r="B73" s="73" t="s">
        <v>70</v>
      </c>
      <c r="C73" s="74">
        <f>SUMIF('3. EQUIPO DE OFICINA'!C:C,'Cuadro resumen'!$B$66:$B$75,'3. EQUIPO DE OFICINA'!D:D)</f>
        <v>0</v>
      </c>
      <c r="D73" s="131">
        <f>SUMIF('3. EQUIPO DE OFICINA'!$C:$C,'Cuadro resumen'!$B$66:$B$75,'3. EQUIPO DE OFICINA'!$F:$F)</f>
        <v>0</v>
      </c>
    </row>
    <row r="74" spans="2:4" ht="18.75" x14ac:dyDescent="0.25">
      <c r="B74" s="73" t="s">
        <v>71</v>
      </c>
      <c r="C74" s="74">
        <f>SUMIF('3. EQUIPO DE OFICINA'!C:C,'Cuadro resumen'!$B$66:$B$75,'3. EQUIPO DE OFICINA'!D:D)</f>
        <v>0</v>
      </c>
      <c r="D74" s="131">
        <f>SUMIF('3. EQUIPO DE OFICINA'!$C:$C,'Cuadro resumen'!$B$66:$B$75,'3. EQUIPO DE OFICINA'!$F:$F)</f>
        <v>0</v>
      </c>
    </row>
    <row r="75" spans="2:4" ht="18.75" x14ac:dyDescent="0.25">
      <c r="B75" s="73" t="s">
        <v>72</v>
      </c>
      <c r="C75" s="74">
        <f>SUMIF('3. EQUIPO DE OFICINA'!C:C,'Cuadro resumen'!$B$66:$B$75,'3. EQUIPO DE OFICINA'!D:D)</f>
        <v>0</v>
      </c>
      <c r="D75" s="131">
        <f>SUMIF('3. EQUIPO DE OFICINA'!$C:$C,'Cuadro resumen'!$B$66:$B$75,'3. EQUIPO DE OFICINA'!$F:$F)</f>
        <v>0</v>
      </c>
    </row>
    <row r="76" spans="2:4" ht="18.75" x14ac:dyDescent="0.25">
      <c r="B76" s="73"/>
      <c r="C76" s="74">
        <f>SUMIF('3. EQUIPO DE OFICINA'!C:C,'Cuadro resumen'!$B$66:$B$75,'3. EQUIPO DE OFICINA'!D:D)</f>
        <v>0</v>
      </c>
      <c r="D76" s="131">
        <f>SUMIF('3. EQUIPO DE OFICINA'!$C:$C,'Cuadro resumen'!$B$66:$B$75,'3. EQUIPO DE OFICINA'!$F:$F)</f>
        <v>0</v>
      </c>
    </row>
    <row r="77" spans="2:4" ht="23.25" x14ac:dyDescent="0.25">
      <c r="B77" s="75" t="s">
        <v>128</v>
      </c>
      <c r="C77" s="76">
        <f>SUM(C66:C76)</f>
        <v>28</v>
      </c>
      <c r="D77" s="132">
        <f>SUM(D66:D76)</f>
        <v>134400</v>
      </c>
    </row>
    <row r="80" spans="2:4" x14ac:dyDescent="0.25">
      <c r="B80" s="109" t="s">
        <v>384</v>
      </c>
    </row>
    <row r="82" spans="2:4" ht="18.75" x14ac:dyDescent="0.25">
      <c r="B82" s="72" t="s">
        <v>385</v>
      </c>
      <c r="C82" s="72" t="s">
        <v>55</v>
      </c>
      <c r="D82" s="129" t="s">
        <v>481</v>
      </c>
    </row>
    <row r="83" spans="2:4" ht="37.5" x14ac:dyDescent="0.25">
      <c r="B83" s="181" t="s">
        <v>1344</v>
      </c>
      <c r="C83" s="74">
        <f>SUMIF('4. EQUIPO TECNOLÓGICOS'!C:C,'Cuadro resumen'!$B$83:$B$99,'4. EQUIPO TECNOLÓGICOS'!D:D)</f>
        <v>46</v>
      </c>
      <c r="D83" s="74">
        <f>SUMIF('4. EQUIPO TECNOLÓGICOS'!$C:$C,'Cuadro resumen'!$B$83:$B$99,'4. EQUIPO TECNOLÓGICOS'!F:F)</f>
        <v>1310000</v>
      </c>
    </row>
    <row r="84" spans="2:4" ht="18.75" x14ac:dyDescent="0.25">
      <c r="B84" s="181" t="s">
        <v>1345</v>
      </c>
      <c r="C84" s="74">
        <f>SUMIF('4. EQUIPO TECNOLÓGICOS'!C:C,'Cuadro resumen'!$B$83:$B$99,'4. EQUIPO TECNOLÓGICOS'!D:D)</f>
        <v>0</v>
      </c>
      <c r="D84" s="74">
        <f>SUMIF('4. EQUIPO TECNOLÓGICOS'!$C:$C,'Cuadro resumen'!$B$83:$B$99,'4. EQUIPO TECNOLÓGICOS'!F:F)</f>
        <v>0</v>
      </c>
    </row>
    <row r="85" spans="2:4" ht="37.5" x14ac:dyDescent="0.25">
      <c r="B85" s="181" t="s">
        <v>1343</v>
      </c>
      <c r="C85" s="74">
        <f>SUMIF('4. EQUIPO TECNOLÓGICOS'!C:C,'Cuadro resumen'!$B$83:$B$99,'4. EQUIPO TECNOLÓGICOS'!D:D)</f>
        <v>0</v>
      </c>
      <c r="D85" s="74">
        <f>SUMIF('4. EQUIPO TECNOLÓGICOS'!$C:$C,'Cuadro resumen'!$B$83:$B$99,'4. EQUIPO TECNOLÓGICOS'!F:F)</f>
        <v>0</v>
      </c>
    </row>
    <row r="86" spans="2:4" ht="37.5" x14ac:dyDescent="0.25">
      <c r="B86" s="181" t="s">
        <v>1346</v>
      </c>
      <c r="C86" s="74">
        <f>SUMIF('4. EQUIPO TECNOLÓGICOS'!C:C,'Cuadro resumen'!$B$83:$B$99,'4. EQUIPO TECNOLÓGICOS'!D:D)</f>
        <v>8</v>
      </c>
      <c r="D86" s="74">
        <f>SUMIF('4. EQUIPO TECNOLÓGICOS'!$C:$C,'Cuadro resumen'!$B$83:$B$99,'4. EQUIPO TECNOLÓGICOS'!F:F)</f>
        <v>120000</v>
      </c>
    </row>
    <row r="87" spans="2:4" ht="18.75" x14ac:dyDescent="0.25">
      <c r="B87" s="73" t="s">
        <v>417</v>
      </c>
      <c r="C87" s="74">
        <f>SUMIF('4. EQUIPO TECNOLÓGICOS'!C:C,'Cuadro resumen'!$B$83:$B$99,'4. EQUIPO TECNOLÓGICOS'!D:D)</f>
        <v>0</v>
      </c>
      <c r="D87" s="74">
        <f>SUMIF('4. EQUIPO TECNOLÓGICOS'!$C:$C,'Cuadro resumen'!$B$83:$B$99,'4. EQUIPO TECNOLÓGICOS'!F:F)</f>
        <v>0</v>
      </c>
    </row>
    <row r="88" spans="2:4" ht="18.75" x14ac:dyDescent="0.25">
      <c r="B88" s="82" t="s">
        <v>73</v>
      </c>
      <c r="C88" s="74">
        <f>SUMIF('4. EQUIPO TECNOLÓGICOS'!C:C,'Cuadro resumen'!$B$83:$B$99,'4. EQUIPO TECNOLÓGICOS'!D:D)</f>
        <v>17</v>
      </c>
      <c r="D88" s="74">
        <f>SUMIF('4. EQUIPO TECNOLÓGICOS'!$C:$C,'Cuadro resumen'!$B$83:$B$99,'4. EQUIPO TECNOLÓGICOS'!F:F)</f>
        <v>565000</v>
      </c>
    </row>
    <row r="89" spans="2:4" ht="18.75" x14ac:dyDescent="0.25">
      <c r="B89" s="82" t="s">
        <v>74</v>
      </c>
      <c r="C89" s="74">
        <f>SUMIF('4. EQUIPO TECNOLÓGICOS'!C:C,'Cuadro resumen'!$B$83:$B$99,'4. EQUIPO TECNOLÓGICOS'!D:D)</f>
        <v>2</v>
      </c>
      <c r="D89" s="74">
        <f>SUMIF('4. EQUIPO TECNOLÓGICOS'!$C:$C,'Cuadro resumen'!$B$83:$B$99,'4. EQUIPO TECNOLÓGICOS'!F:F)</f>
        <v>16000</v>
      </c>
    </row>
    <row r="90" spans="2:4" ht="18.75" x14ac:dyDescent="0.25">
      <c r="B90" s="82" t="s">
        <v>75</v>
      </c>
      <c r="C90" s="74">
        <f>SUMIF('4. EQUIPO TECNOLÓGICOS'!C:C,'Cuadro resumen'!$B$83:$B$99,'4. EQUIPO TECNOLÓGICOS'!D:D)</f>
        <v>1</v>
      </c>
      <c r="D90" s="74">
        <f>SUMIF('4. EQUIPO TECNOLÓGICOS'!$C:$C,'Cuadro resumen'!$B$83:$B$99,'4. EQUIPO TECNOLÓGICOS'!F:F)</f>
        <v>5000</v>
      </c>
    </row>
    <row r="91" spans="2:4" ht="18.75" x14ac:dyDescent="0.25">
      <c r="B91" s="73" t="s">
        <v>418</v>
      </c>
      <c r="C91" s="74">
        <f>SUMIF('4. EQUIPO TECNOLÓGICOS'!C:C,'Cuadro resumen'!$B$83:$B$99,'4. EQUIPO TECNOLÓGICOS'!D:D)</f>
        <v>0</v>
      </c>
      <c r="D91" s="74">
        <f>SUMIF('4. EQUIPO TECNOLÓGICOS'!$C:$C,'Cuadro resumen'!$B$83:$B$99,'4. EQUIPO TECNOLÓGICOS'!F:F)</f>
        <v>0</v>
      </c>
    </row>
    <row r="92" spans="2:4" ht="18.75" x14ac:dyDescent="0.25">
      <c r="B92" s="82" t="s">
        <v>76</v>
      </c>
      <c r="C92" s="74">
        <f>SUMIF('4. EQUIPO TECNOLÓGICOS'!C:C,'Cuadro resumen'!$B$83:$B$99,'4. EQUIPO TECNOLÓGICOS'!D:D)</f>
        <v>13</v>
      </c>
      <c r="D92" s="74">
        <f>SUMIF('4. EQUIPO TECNOLÓGICOS'!$C:$C,'Cuadro resumen'!$B$83:$B$99,'4. EQUIPO TECNOLÓGICOS'!F:F)</f>
        <v>195000</v>
      </c>
    </row>
    <row r="93" spans="2:4" ht="18.75" x14ac:dyDescent="0.25">
      <c r="B93" s="73" t="s">
        <v>77</v>
      </c>
      <c r="C93" s="74">
        <f>SUMIF('4. EQUIPO TECNOLÓGICOS'!C:C,'Cuadro resumen'!$B$83:$B$99,'4. EQUIPO TECNOLÓGICOS'!D:D)</f>
        <v>0</v>
      </c>
      <c r="D93" s="74">
        <f>SUMIF('4. EQUIPO TECNOLÓGICOS'!$C:$C,'Cuadro resumen'!$B$83:$B$99,'4. EQUIPO TECNOLÓGICOS'!F:F)</f>
        <v>0</v>
      </c>
    </row>
    <row r="94" spans="2:4" ht="18.75" x14ac:dyDescent="0.25">
      <c r="B94" s="82" t="s">
        <v>78</v>
      </c>
      <c r="C94" s="74">
        <f>SUMIF('4. EQUIPO TECNOLÓGICOS'!C:C,'Cuadro resumen'!$B$83:$B$99,'4. EQUIPO TECNOLÓGICOS'!D:D)</f>
        <v>125</v>
      </c>
      <c r="D94" s="74">
        <f>SUMIF('4. EQUIPO TECNOLÓGICOS'!$C:$C,'Cuadro resumen'!$B$83:$B$99,'4. EQUIPO TECNOLÓGICOS'!F:F)</f>
        <v>1250000</v>
      </c>
    </row>
    <row r="95" spans="2:4" ht="18.75" x14ac:dyDescent="0.25">
      <c r="B95" s="82" t="s">
        <v>79</v>
      </c>
      <c r="C95" s="74">
        <f>SUMIF('4. EQUIPO TECNOLÓGICOS'!C:C,'Cuadro resumen'!$B$83:$B$99,'4. EQUIPO TECNOLÓGICOS'!D:D)</f>
        <v>7</v>
      </c>
      <c r="D95" s="74">
        <f>SUMIF('4. EQUIPO TECNOLÓGICOS'!$C:$C,'Cuadro resumen'!$B$83:$B$99,'4. EQUIPO TECNOLÓGICOS'!F:F)</f>
        <v>14000</v>
      </c>
    </row>
    <row r="96" spans="2:4" ht="18.75" x14ac:dyDescent="0.25">
      <c r="B96" s="73" t="s">
        <v>419</v>
      </c>
      <c r="C96" s="74">
        <f>SUMIF('4. EQUIPO TECNOLÓGICOS'!C:C,'Cuadro resumen'!$B$83:$B$99,'4. EQUIPO TECNOLÓGICOS'!D:D)</f>
        <v>0</v>
      </c>
      <c r="D96" s="74">
        <f>SUMIF('4. EQUIPO TECNOLÓGICOS'!$C:$C,'Cuadro resumen'!$B$83:$B$99,'4. EQUIPO TECNOLÓGICOS'!F:F)</f>
        <v>0</v>
      </c>
    </row>
    <row r="97" spans="2:4" ht="18.75" x14ac:dyDescent="0.25">
      <c r="B97" s="82" t="s">
        <v>81</v>
      </c>
      <c r="C97" s="74">
        <f>SUMIF('4. EQUIPO TECNOLÓGICOS'!C:C,'Cuadro resumen'!$B$83:$B$99,'4. EQUIPO TECNOLÓGICOS'!D:D)</f>
        <v>6</v>
      </c>
      <c r="D97" s="74">
        <f>SUMIF('4. EQUIPO TECNOLÓGICOS'!$C:$C,'Cuadro resumen'!$B$83:$B$99,'4. EQUIPO TECNOLÓGICOS'!F:F)</f>
        <v>9000</v>
      </c>
    </row>
    <row r="98" spans="2:4" ht="18.75" x14ac:dyDescent="0.25">
      <c r="B98" s="82" t="s">
        <v>82</v>
      </c>
      <c r="C98" s="74">
        <f>SUMIF('4. EQUIPO TECNOLÓGICOS'!C:C,'Cuadro resumen'!$B$83:$B$99,'4. EQUIPO TECNOLÓGICOS'!D:D)</f>
        <v>5</v>
      </c>
      <c r="D98" s="74">
        <f>SUMIF('4. EQUIPO TECNOLÓGICOS'!$C:$C,'Cuadro resumen'!$B$83:$B$99,'4. EQUIPO TECNOLÓGICOS'!F:F)</f>
        <v>2500</v>
      </c>
    </row>
    <row r="99" spans="2:4" ht="18.75" x14ac:dyDescent="0.25">
      <c r="B99" s="82" t="s">
        <v>83</v>
      </c>
      <c r="C99" s="74">
        <f>SUMIF('4. EQUIPO TECNOLÓGICOS'!C:C,'Cuadro resumen'!$B$83:$B$99,'4. EQUIPO TECNOLÓGICOS'!D:D)</f>
        <v>100</v>
      </c>
      <c r="D99" s="74">
        <f>SUMIF('4. EQUIPO TECNOLÓGICOS'!$C:$C,'Cuadro resumen'!$B$83:$B$99,'4. EQUIPO TECNOLÓGICOS'!F:F)</f>
        <v>2000</v>
      </c>
    </row>
    <row r="100" spans="2:4" ht="23.25" x14ac:dyDescent="0.25">
      <c r="B100" s="75" t="s">
        <v>128</v>
      </c>
      <c r="C100" s="76">
        <f>SUM(C83:C99)</f>
        <v>330</v>
      </c>
      <c r="D100" s="76">
        <f>SUM(D83:D99)</f>
        <v>3488500</v>
      </c>
    </row>
    <row r="104" spans="2:4" x14ac:dyDescent="0.25">
      <c r="B104" s="109" t="s">
        <v>479</v>
      </c>
    </row>
    <row r="125" spans="2:4" x14ac:dyDescent="0.25">
      <c r="B125" s="109" t="s">
        <v>480</v>
      </c>
    </row>
    <row r="126" spans="2:4" x14ac:dyDescent="0.25">
      <c r="B126" s="77" t="s">
        <v>123</v>
      </c>
      <c r="C126" s="77" t="s">
        <v>55</v>
      </c>
      <c r="D126" s="77" t="s">
        <v>481</v>
      </c>
    </row>
    <row r="127" spans="2:4" x14ac:dyDescent="0.25">
      <c r="B127" s="77" t="s">
        <v>482</v>
      </c>
    </row>
    <row r="128" spans="2:4" x14ac:dyDescent="0.25">
      <c r="B128" s="77" t="s">
        <v>471</v>
      </c>
    </row>
    <row r="129" spans="2:2" x14ac:dyDescent="0.25">
      <c r="B129" s="77" t="s">
        <v>487</v>
      </c>
    </row>
    <row r="142" spans="2:2" x14ac:dyDescent="0.25">
      <c r="B142" s="109" t="s">
        <v>488</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66" activePane="bottomLeft" state="frozen"/>
      <selection activeCell="A11" sqref="A11"/>
      <selection pane="bottomLeft" activeCell="E11" sqref="E11"/>
    </sheetView>
  </sheetViews>
  <sheetFormatPr baseColWidth="10" defaultColWidth="11.5703125" defaultRowHeight="15" x14ac:dyDescent="0.25"/>
  <cols>
    <col min="1" max="1" width="4.5703125" style="77" customWidth="1"/>
    <col min="2" max="2" width="15.85546875" style="70" customWidth="1"/>
    <col min="3" max="3" width="89.42578125" style="77" bestFit="1" customWidth="1"/>
    <col min="4" max="23" width="32" style="90" customWidth="1"/>
    <col min="24" max="24" width="34.28515625" style="90" customWidth="1"/>
    <col min="25" max="28" width="20.42578125" style="90" bestFit="1" customWidth="1"/>
    <col min="29" max="34" width="17.85546875" style="90" customWidth="1"/>
    <col min="35" max="35" width="19.5703125" style="90" customWidth="1"/>
    <col min="36" max="36" width="21.5703125" style="90" bestFit="1" customWidth="1"/>
    <col min="37" max="37" width="17.85546875" style="90" customWidth="1"/>
    <col min="38" max="38" width="18.7109375" style="90" customWidth="1"/>
    <col min="39" max="40" width="17.85546875" style="90" customWidth="1"/>
    <col min="41" max="41" width="20.42578125" style="90" bestFit="1" customWidth="1"/>
    <col min="42" max="16384" width="11.5703125" style="77"/>
  </cols>
  <sheetData>
    <row r="1" spans="1:568" ht="26.25" hidden="1" x14ac:dyDescent="0.25">
      <c r="A1" s="100"/>
      <c r="B1" s="103"/>
      <c r="C1" s="100" t="s">
        <v>254</v>
      </c>
      <c r="D1" s="103" t="s">
        <v>255</v>
      </c>
      <c r="E1" s="94" t="s">
        <v>256</v>
      </c>
      <c r="F1" s="94" t="s">
        <v>503</v>
      </c>
      <c r="G1" s="94" t="s">
        <v>505</v>
      </c>
      <c r="H1" s="94" t="s">
        <v>507</v>
      </c>
      <c r="I1" s="94" t="s">
        <v>509</v>
      </c>
      <c r="J1" s="94" t="s">
        <v>511</v>
      </c>
      <c r="K1" s="94" t="s">
        <v>513</v>
      </c>
      <c r="L1" s="94" t="s">
        <v>257</v>
      </c>
      <c r="M1" s="94" t="s">
        <v>516</v>
      </c>
      <c r="N1" s="94" t="s">
        <v>258</v>
      </c>
      <c r="O1" s="94" t="s">
        <v>518</v>
      </c>
      <c r="P1" s="94" t="s">
        <v>520</v>
      </c>
      <c r="Q1" s="94" t="s">
        <v>522</v>
      </c>
      <c r="R1" s="94" t="s">
        <v>520</v>
      </c>
      <c r="S1" s="94" t="s">
        <v>522</v>
      </c>
      <c r="T1" s="94" t="s">
        <v>259</v>
      </c>
      <c r="U1" s="94" t="s">
        <v>523</v>
      </c>
      <c r="V1" s="94" t="s">
        <v>526</v>
      </c>
      <c r="W1" s="94" t="s">
        <v>526</v>
      </c>
      <c r="X1" s="94" t="s">
        <v>260</v>
      </c>
      <c r="Y1" s="94" t="s">
        <v>528</v>
      </c>
      <c r="Z1" s="94" t="s">
        <v>261</v>
      </c>
      <c r="AA1" s="94" t="s">
        <v>529</v>
      </c>
      <c r="AB1" s="94" t="s">
        <v>530</v>
      </c>
      <c r="AC1" s="94" t="s">
        <v>534</v>
      </c>
      <c r="AD1" s="94" t="s">
        <v>277</v>
      </c>
      <c r="AE1" s="94" t="s">
        <v>535</v>
      </c>
      <c r="AF1" s="94" t="s">
        <v>537</v>
      </c>
      <c r="AG1" s="94" t="s">
        <v>539</v>
      </c>
      <c r="AH1" s="94" t="s">
        <v>278</v>
      </c>
      <c r="AI1" s="94" t="s">
        <v>541</v>
      </c>
      <c r="AJ1" s="94" t="s">
        <v>543</v>
      </c>
      <c r="AK1" s="94" t="s">
        <v>545</v>
      </c>
      <c r="AL1" s="94" t="s">
        <v>547</v>
      </c>
      <c r="AM1" s="94" t="s">
        <v>253</v>
      </c>
      <c r="AN1" s="94" t="s">
        <v>549</v>
      </c>
      <c r="AO1" s="103" t="s">
        <v>262</v>
      </c>
      <c r="AP1" s="94" t="s">
        <v>551</v>
      </c>
      <c r="AQ1" s="94" t="s">
        <v>263</v>
      </c>
      <c r="AR1" s="94" t="s">
        <v>553</v>
      </c>
      <c r="AS1" s="94" t="s">
        <v>555</v>
      </c>
      <c r="AT1" s="94" t="s">
        <v>264</v>
      </c>
      <c r="AU1" s="94" t="s">
        <v>557</v>
      </c>
      <c r="AV1" s="94" t="s">
        <v>559</v>
      </c>
      <c r="AW1" s="94" t="s">
        <v>265</v>
      </c>
      <c r="AX1" s="94" t="s">
        <v>560</v>
      </c>
      <c r="AY1" s="94" t="s">
        <v>562</v>
      </c>
      <c r="AZ1" s="94" t="s">
        <v>563</v>
      </c>
      <c r="BA1" s="94" t="s">
        <v>564</v>
      </c>
      <c r="BB1" s="94" t="s">
        <v>566</v>
      </c>
      <c r="BC1" s="94" t="s">
        <v>568</v>
      </c>
      <c r="BD1" s="94" t="s">
        <v>569</v>
      </c>
      <c r="BE1" s="94" t="s">
        <v>266</v>
      </c>
      <c r="BF1" s="94" t="s">
        <v>571</v>
      </c>
      <c r="BG1" s="94" t="s">
        <v>573</v>
      </c>
      <c r="BH1" s="94" t="s">
        <v>575</v>
      </c>
      <c r="BI1" s="94" t="s">
        <v>577</v>
      </c>
      <c r="BJ1" s="94" t="s">
        <v>579</v>
      </c>
      <c r="BK1" s="94" t="s">
        <v>581</v>
      </c>
      <c r="BL1" s="94" t="s">
        <v>583</v>
      </c>
      <c r="BM1" s="94" t="s">
        <v>585</v>
      </c>
      <c r="BN1" s="94" t="s">
        <v>279</v>
      </c>
      <c r="BO1" s="94" t="s">
        <v>587</v>
      </c>
      <c r="BP1" s="94" t="s">
        <v>589</v>
      </c>
      <c r="BQ1" s="94" t="s">
        <v>591</v>
      </c>
      <c r="BR1" s="94" t="s">
        <v>593</v>
      </c>
      <c r="BS1" s="94" t="s">
        <v>595</v>
      </c>
      <c r="BT1" s="94" t="s">
        <v>597</v>
      </c>
      <c r="BU1" s="94" t="s">
        <v>599</v>
      </c>
      <c r="BV1" s="94" t="s">
        <v>601</v>
      </c>
      <c r="BW1" s="94" t="s">
        <v>603</v>
      </c>
      <c r="BX1" s="94" t="s">
        <v>605</v>
      </c>
      <c r="BY1" s="103" t="s">
        <v>267</v>
      </c>
      <c r="BZ1" s="94" t="s">
        <v>268</v>
      </c>
      <c r="CA1" s="94" t="s">
        <v>607</v>
      </c>
      <c r="CB1" s="94" t="s">
        <v>269</v>
      </c>
      <c r="CC1" s="94" t="s">
        <v>609</v>
      </c>
      <c r="CD1" s="94" t="s">
        <v>611</v>
      </c>
      <c r="CE1" s="103" t="s">
        <v>270</v>
      </c>
      <c r="CF1" s="94" t="s">
        <v>271</v>
      </c>
      <c r="CG1" s="94" t="s">
        <v>613</v>
      </c>
      <c r="CH1" s="94" t="s">
        <v>272</v>
      </c>
      <c r="CI1" s="94" t="s">
        <v>615</v>
      </c>
      <c r="CJ1" s="94" t="s">
        <v>617</v>
      </c>
      <c r="CK1" s="94" t="s">
        <v>619</v>
      </c>
      <c r="CL1" s="103" t="s">
        <v>273</v>
      </c>
      <c r="CM1" s="94" t="s">
        <v>625</v>
      </c>
      <c r="CN1" s="94" t="s">
        <v>627</v>
      </c>
      <c r="CO1" s="94" t="s">
        <v>274</v>
      </c>
      <c r="CP1" s="94" t="s">
        <v>621</v>
      </c>
      <c r="CQ1" s="94" t="s">
        <v>623</v>
      </c>
      <c r="CR1" s="94" t="s">
        <v>275</v>
      </c>
      <c r="CS1" s="94" t="s">
        <v>629</v>
      </c>
      <c r="CT1" s="94" t="s">
        <v>276</v>
      </c>
      <c r="CU1" s="94" t="s">
        <v>630</v>
      </c>
      <c r="CV1" s="91" t="s">
        <v>280</v>
      </c>
      <c r="CW1" s="103" t="s">
        <v>281</v>
      </c>
      <c r="CX1" s="94" t="s">
        <v>631</v>
      </c>
      <c r="CY1" s="94" t="s">
        <v>632</v>
      </c>
      <c r="CZ1" s="94" t="s">
        <v>634</v>
      </c>
      <c r="DA1" s="94" t="s">
        <v>282</v>
      </c>
      <c r="DB1" s="94" t="s">
        <v>636</v>
      </c>
      <c r="DC1" s="94" t="s">
        <v>638</v>
      </c>
      <c r="DD1" s="94" t="s">
        <v>640</v>
      </c>
      <c r="DE1" s="94" t="s">
        <v>642</v>
      </c>
      <c r="DF1" s="94" t="s">
        <v>644</v>
      </c>
      <c r="DG1" s="94" t="s">
        <v>646</v>
      </c>
      <c r="DH1" s="103" t="s">
        <v>283</v>
      </c>
      <c r="DI1" s="94" t="s">
        <v>284</v>
      </c>
      <c r="DJ1" s="94" t="s">
        <v>648</v>
      </c>
      <c r="DK1" s="94" t="s">
        <v>285</v>
      </c>
      <c r="DL1" s="94" t="s">
        <v>650</v>
      </c>
      <c r="DM1" s="94" t="s">
        <v>652</v>
      </c>
      <c r="DN1" s="94" t="s">
        <v>654</v>
      </c>
      <c r="DO1" s="94" t="s">
        <v>656</v>
      </c>
      <c r="DP1" s="94" t="s">
        <v>658</v>
      </c>
      <c r="DQ1" s="94" t="s">
        <v>660</v>
      </c>
      <c r="DR1" s="94" t="s">
        <v>662</v>
      </c>
      <c r="DS1" s="94" t="s">
        <v>286</v>
      </c>
      <c r="DT1" s="94" t="s">
        <v>664</v>
      </c>
      <c r="DU1" s="94" t="s">
        <v>666</v>
      </c>
      <c r="DV1" s="94" t="s">
        <v>668</v>
      </c>
      <c r="DW1" s="103" t="s">
        <v>287</v>
      </c>
      <c r="DX1" s="94" t="s">
        <v>670</v>
      </c>
      <c r="DY1" s="94" t="s">
        <v>288</v>
      </c>
      <c r="DZ1" s="94" t="s">
        <v>672</v>
      </c>
      <c r="EA1" s="94" t="s">
        <v>289</v>
      </c>
      <c r="EB1" s="94" t="s">
        <v>674</v>
      </c>
      <c r="EC1" s="94" t="s">
        <v>676</v>
      </c>
      <c r="ED1" s="94" t="s">
        <v>678</v>
      </c>
      <c r="EE1" s="94" t="s">
        <v>680</v>
      </c>
      <c r="EF1" s="94" t="s">
        <v>682</v>
      </c>
      <c r="EG1" s="94" t="s">
        <v>684</v>
      </c>
      <c r="EH1" s="94" t="s">
        <v>686</v>
      </c>
      <c r="EI1" s="94" t="s">
        <v>688</v>
      </c>
      <c r="EJ1" s="94" t="s">
        <v>690</v>
      </c>
      <c r="EK1" s="94" t="s">
        <v>692</v>
      </c>
      <c r="EL1" s="94" t="s">
        <v>694</v>
      </c>
      <c r="EM1" s="103" t="s">
        <v>290</v>
      </c>
      <c r="EN1" s="94" t="s">
        <v>696</v>
      </c>
      <c r="EO1" s="94" t="s">
        <v>291</v>
      </c>
      <c r="EP1" s="94" t="s">
        <v>698</v>
      </c>
      <c r="EQ1" s="94" t="s">
        <v>700</v>
      </c>
      <c r="ER1" s="94" t="s">
        <v>292</v>
      </c>
      <c r="ES1" s="94" t="s">
        <v>702</v>
      </c>
      <c r="ET1" s="94" t="s">
        <v>704</v>
      </c>
      <c r="EU1" s="94" t="s">
        <v>293</v>
      </c>
      <c r="EV1" s="94" t="s">
        <v>706</v>
      </c>
      <c r="EW1" s="94" t="s">
        <v>708</v>
      </c>
      <c r="EX1" s="94" t="s">
        <v>710</v>
      </c>
      <c r="EY1" s="94" t="s">
        <v>294</v>
      </c>
      <c r="EZ1" s="94" t="s">
        <v>712</v>
      </c>
      <c r="FA1" s="94" t="s">
        <v>714</v>
      </c>
      <c r="FB1" s="103" t="s">
        <v>295</v>
      </c>
      <c r="FC1" s="94" t="s">
        <v>296</v>
      </c>
      <c r="FD1" s="94" t="s">
        <v>716</v>
      </c>
      <c r="FE1" s="94" t="s">
        <v>718</v>
      </c>
      <c r="FF1" s="94" t="s">
        <v>720</v>
      </c>
      <c r="FG1" s="94" t="s">
        <v>722</v>
      </c>
      <c r="FH1" s="94" t="s">
        <v>297</v>
      </c>
      <c r="FI1" s="94" t="s">
        <v>724</v>
      </c>
      <c r="FJ1" s="94" t="s">
        <v>726</v>
      </c>
      <c r="FK1" s="94" t="s">
        <v>728</v>
      </c>
      <c r="FL1" s="94" t="s">
        <v>730</v>
      </c>
      <c r="FM1" s="94" t="s">
        <v>732</v>
      </c>
      <c r="FN1" s="94" t="s">
        <v>298</v>
      </c>
      <c r="FO1" s="94" t="s">
        <v>735</v>
      </c>
      <c r="FP1" s="94" t="s">
        <v>299</v>
      </c>
      <c r="FQ1" s="94" t="s">
        <v>738</v>
      </c>
      <c r="FR1" s="94" t="s">
        <v>739</v>
      </c>
      <c r="FS1" s="94" t="s">
        <v>741</v>
      </c>
      <c r="FT1" s="94" t="s">
        <v>300</v>
      </c>
      <c r="FU1" s="94" t="s">
        <v>744</v>
      </c>
      <c r="FV1" s="94" t="s">
        <v>745</v>
      </c>
      <c r="FW1" s="94" t="s">
        <v>747</v>
      </c>
      <c r="FX1" s="94" t="s">
        <v>301</v>
      </c>
      <c r="FY1" s="94" t="s">
        <v>750</v>
      </c>
      <c r="FZ1" s="94" t="s">
        <v>752</v>
      </c>
      <c r="GA1" s="94" t="s">
        <v>754</v>
      </c>
      <c r="GB1" s="103" t="s">
        <v>302</v>
      </c>
      <c r="GC1" s="103" t="s">
        <v>303</v>
      </c>
      <c r="GD1" s="94" t="s">
        <v>309</v>
      </c>
      <c r="GE1" s="94" t="s">
        <v>756</v>
      </c>
      <c r="GF1" s="94" t="s">
        <v>758</v>
      </c>
      <c r="GG1" s="94" t="s">
        <v>760</v>
      </c>
      <c r="GH1" s="94" t="s">
        <v>762</v>
      </c>
      <c r="GI1" s="94" t="s">
        <v>764</v>
      </c>
      <c r="GJ1" s="94" t="s">
        <v>766</v>
      </c>
      <c r="GK1" s="103" t="s">
        <v>304</v>
      </c>
      <c r="GL1" s="94" t="s">
        <v>310</v>
      </c>
      <c r="GM1" s="94" t="s">
        <v>768</v>
      </c>
      <c r="GN1" s="94" t="s">
        <v>770</v>
      </c>
      <c r="GO1" s="94" t="s">
        <v>771</v>
      </c>
      <c r="GP1" s="94" t="s">
        <v>311</v>
      </c>
      <c r="GQ1" s="94" t="s">
        <v>774</v>
      </c>
      <c r="GR1" s="94" t="s">
        <v>775</v>
      </c>
      <c r="GS1" s="103" t="s">
        <v>305</v>
      </c>
      <c r="GT1" s="94" t="s">
        <v>306</v>
      </c>
      <c r="GU1" s="94" t="s">
        <v>777</v>
      </c>
      <c r="GV1" s="94" t="s">
        <v>779</v>
      </c>
      <c r="GW1" s="94" t="s">
        <v>781</v>
      </c>
      <c r="GX1" s="94" t="s">
        <v>783</v>
      </c>
      <c r="GY1" s="94" t="s">
        <v>785</v>
      </c>
      <c r="GZ1" s="103" t="s">
        <v>307</v>
      </c>
      <c r="HA1" s="94" t="s">
        <v>308</v>
      </c>
      <c r="HB1" s="94" t="s">
        <v>787</v>
      </c>
      <c r="HC1" s="94" t="s">
        <v>789</v>
      </c>
      <c r="HD1" s="94" t="s">
        <v>791</v>
      </c>
      <c r="HE1" s="94" t="s">
        <v>793</v>
      </c>
      <c r="HF1" s="94" t="s">
        <v>795</v>
      </c>
      <c r="HG1" s="94" t="s">
        <v>797</v>
      </c>
      <c r="HH1" s="91" t="s">
        <v>312</v>
      </c>
      <c r="HI1" s="103" t="s">
        <v>313</v>
      </c>
      <c r="HJ1" s="94" t="s">
        <v>314</v>
      </c>
      <c r="HK1" s="94" t="s">
        <v>799</v>
      </c>
      <c r="HL1" s="94" t="s">
        <v>801</v>
      </c>
      <c r="HM1" s="94" t="s">
        <v>803</v>
      </c>
      <c r="HN1" s="94" t="s">
        <v>805</v>
      </c>
      <c r="HO1" s="94" t="s">
        <v>315</v>
      </c>
      <c r="HP1" s="94" t="s">
        <v>808</v>
      </c>
      <c r="HQ1" s="94" t="s">
        <v>332</v>
      </c>
      <c r="HR1" s="94" t="s">
        <v>846</v>
      </c>
      <c r="HS1" s="94" t="s">
        <v>848</v>
      </c>
      <c r="HT1" s="94" t="s">
        <v>850</v>
      </c>
      <c r="HU1" s="103" t="s">
        <v>316</v>
      </c>
      <c r="HV1" s="94" t="s">
        <v>810</v>
      </c>
      <c r="HW1" s="94" t="s">
        <v>812</v>
      </c>
      <c r="HX1" s="94" t="s">
        <v>317</v>
      </c>
      <c r="HY1" s="94" t="s">
        <v>815</v>
      </c>
      <c r="HZ1" s="94" t="s">
        <v>817</v>
      </c>
      <c r="IA1" s="94" t="s">
        <v>818</v>
      </c>
      <c r="IB1" s="94" t="s">
        <v>820</v>
      </c>
      <c r="IC1" s="103" t="s">
        <v>318</v>
      </c>
      <c r="ID1" s="94" t="s">
        <v>822</v>
      </c>
      <c r="IE1" s="94" t="s">
        <v>824</v>
      </c>
      <c r="IF1" s="94" t="s">
        <v>826</v>
      </c>
      <c r="IG1" s="94" t="s">
        <v>319</v>
      </c>
      <c r="IH1" s="94" t="s">
        <v>828</v>
      </c>
      <c r="II1" s="94" t="s">
        <v>830</v>
      </c>
      <c r="IJ1" s="94" t="s">
        <v>320</v>
      </c>
      <c r="IK1" s="94" t="s">
        <v>832</v>
      </c>
      <c r="IL1" s="94" t="s">
        <v>834</v>
      </c>
      <c r="IM1" s="94" t="s">
        <v>321</v>
      </c>
      <c r="IN1" s="94" t="s">
        <v>836</v>
      </c>
      <c r="IO1" s="94" t="s">
        <v>838</v>
      </c>
      <c r="IP1" s="94" t="s">
        <v>840</v>
      </c>
      <c r="IQ1" s="94" t="s">
        <v>842</v>
      </c>
      <c r="IR1" s="94" t="s">
        <v>322</v>
      </c>
      <c r="IS1" s="94" t="s">
        <v>844</v>
      </c>
      <c r="IT1" s="103" t="s">
        <v>323</v>
      </c>
      <c r="IU1" s="94" t="s">
        <v>852</v>
      </c>
      <c r="IV1" s="94" t="s">
        <v>854</v>
      </c>
      <c r="IW1" s="94" t="s">
        <v>324</v>
      </c>
      <c r="IX1" s="94" t="s">
        <v>856</v>
      </c>
      <c r="IY1" s="94" t="s">
        <v>858</v>
      </c>
      <c r="IZ1" s="94" t="s">
        <v>860</v>
      </c>
      <c r="JA1" s="103" t="s">
        <v>325</v>
      </c>
      <c r="JB1" s="94" t="s">
        <v>862</v>
      </c>
      <c r="JC1" s="94" t="s">
        <v>326</v>
      </c>
      <c r="JD1" s="94" t="s">
        <v>865</v>
      </c>
      <c r="JE1" s="94" t="s">
        <v>867</v>
      </c>
      <c r="JF1" s="94" t="s">
        <v>869</v>
      </c>
      <c r="JG1" s="94" t="s">
        <v>871</v>
      </c>
      <c r="JH1" s="94" t="s">
        <v>873</v>
      </c>
      <c r="JI1" s="94" t="s">
        <v>875</v>
      </c>
      <c r="JJ1" s="94" t="s">
        <v>327</v>
      </c>
      <c r="JK1" s="94" t="s">
        <v>878</v>
      </c>
      <c r="JL1" s="94" t="s">
        <v>880</v>
      </c>
      <c r="JM1" s="94" t="s">
        <v>882</v>
      </c>
      <c r="JN1" s="94" t="s">
        <v>884</v>
      </c>
      <c r="JO1" s="94" t="s">
        <v>886</v>
      </c>
      <c r="JP1" s="94" t="s">
        <v>888</v>
      </c>
      <c r="JQ1" s="94" t="s">
        <v>890</v>
      </c>
      <c r="JR1" s="94" t="s">
        <v>892</v>
      </c>
      <c r="JS1" s="94" t="s">
        <v>328</v>
      </c>
      <c r="JT1" s="94" t="s">
        <v>895</v>
      </c>
      <c r="JU1" s="94" t="s">
        <v>897</v>
      </c>
      <c r="JV1" s="94" t="s">
        <v>899</v>
      </c>
      <c r="JW1" s="94" t="s">
        <v>901</v>
      </c>
      <c r="JX1" s="94" t="s">
        <v>902</v>
      </c>
      <c r="JY1" s="94" t="s">
        <v>904</v>
      </c>
      <c r="JZ1" s="94" t="s">
        <v>906</v>
      </c>
      <c r="KA1" s="94" t="s">
        <v>908</v>
      </c>
      <c r="KB1" s="94" t="s">
        <v>910</v>
      </c>
      <c r="KC1" s="94" t="s">
        <v>912</v>
      </c>
      <c r="KD1" s="94" t="s">
        <v>914</v>
      </c>
      <c r="KE1" s="94" t="s">
        <v>916</v>
      </c>
      <c r="KF1" s="94" t="s">
        <v>918</v>
      </c>
      <c r="KG1" s="94" t="s">
        <v>920</v>
      </c>
      <c r="KH1" s="94" t="s">
        <v>922</v>
      </c>
      <c r="KI1" s="94" t="s">
        <v>924</v>
      </c>
      <c r="KJ1" s="94" t="s">
        <v>926</v>
      </c>
      <c r="KK1" s="94" t="s">
        <v>928</v>
      </c>
      <c r="KL1" s="94" t="s">
        <v>930</v>
      </c>
      <c r="KM1" s="94" t="s">
        <v>932</v>
      </c>
      <c r="KN1" s="94" t="s">
        <v>934</v>
      </c>
      <c r="KO1" s="94" t="s">
        <v>936</v>
      </c>
      <c r="KP1" s="94" t="s">
        <v>938</v>
      </c>
      <c r="KQ1" s="94" t="s">
        <v>940</v>
      </c>
      <c r="KR1" s="94" t="s">
        <v>942</v>
      </c>
      <c r="KS1" s="94" t="s">
        <v>944</v>
      </c>
      <c r="KT1" s="103" t="s">
        <v>329</v>
      </c>
      <c r="KU1" s="94" t="s">
        <v>946</v>
      </c>
      <c r="KV1" s="94" t="s">
        <v>330</v>
      </c>
      <c r="KW1" s="94" t="s">
        <v>949</v>
      </c>
      <c r="KX1" s="94" t="s">
        <v>951</v>
      </c>
      <c r="KY1" s="94" t="s">
        <v>953</v>
      </c>
      <c r="KZ1" s="94" t="s">
        <v>955</v>
      </c>
      <c r="LA1" s="94" t="s">
        <v>331</v>
      </c>
      <c r="LB1" s="94" t="s">
        <v>958</v>
      </c>
      <c r="LC1" s="94" t="s">
        <v>960</v>
      </c>
      <c r="LD1" s="94" t="s">
        <v>962</v>
      </c>
      <c r="LE1" s="94" t="s">
        <v>964</v>
      </c>
      <c r="LF1" s="94" t="s">
        <v>966</v>
      </c>
      <c r="LG1" s="94" t="s">
        <v>968</v>
      </c>
      <c r="LH1" s="94" t="s">
        <v>970</v>
      </c>
      <c r="LI1" s="91" t="s">
        <v>333</v>
      </c>
      <c r="LJ1" s="103" t="s">
        <v>334</v>
      </c>
      <c r="LK1" s="94" t="s">
        <v>335</v>
      </c>
      <c r="LL1" s="94" t="s">
        <v>336</v>
      </c>
      <c r="LM1" s="103" t="s">
        <v>337</v>
      </c>
      <c r="LN1" s="94" t="s">
        <v>338</v>
      </c>
      <c r="LO1" s="94" t="s">
        <v>990</v>
      </c>
      <c r="LP1" s="94" t="s">
        <v>992</v>
      </c>
      <c r="LQ1" s="94" t="s">
        <v>993</v>
      </c>
      <c r="LR1" s="94" t="s">
        <v>995</v>
      </c>
      <c r="LS1" s="94" t="s">
        <v>996</v>
      </c>
      <c r="LT1" s="94" t="s">
        <v>998</v>
      </c>
      <c r="LU1" s="94" t="s">
        <v>1000</v>
      </c>
      <c r="LV1" s="94" t="s">
        <v>1002</v>
      </c>
      <c r="LW1" s="94" t="s">
        <v>1004</v>
      </c>
      <c r="LX1" s="94" t="s">
        <v>339</v>
      </c>
      <c r="LY1" s="94" t="s">
        <v>1007</v>
      </c>
      <c r="LZ1" s="94" t="s">
        <v>1008</v>
      </c>
      <c r="MA1" s="94" t="s">
        <v>1010</v>
      </c>
      <c r="MB1" s="94" t="s">
        <v>340</v>
      </c>
      <c r="MC1" s="94" t="s">
        <v>1013</v>
      </c>
      <c r="MD1" s="94" t="s">
        <v>1014</v>
      </c>
      <c r="ME1" s="94" t="s">
        <v>1016</v>
      </c>
      <c r="MF1" s="94" t="s">
        <v>1018</v>
      </c>
      <c r="MG1" s="94" t="s">
        <v>341</v>
      </c>
      <c r="MH1" s="94" t="s">
        <v>1021</v>
      </c>
      <c r="MI1" s="94" t="s">
        <v>1023</v>
      </c>
      <c r="MJ1" s="94" t="s">
        <v>1025</v>
      </c>
      <c r="MK1" s="94" t="s">
        <v>1027</v>
      </c>
      <c r="ML1" s="94" t="s">
        <v>342</v>
      </c>
      <c r="MM1" s="94" t="s">
        <v>1030</v>
      </c>
      <c r="MN1" s="94" t="s">
        <v>1032</v>
      </c>
      <c r="MO1" s="94" t="s">
        <v>1034</v>
      </c>
      <c r="MP1" s="94" t="s">
        <v>1036</v>
      </c>
      <c r="MQ1" s="94" t="s">
        <v>1038</v>
      </c>
      <c r="MR1" s="94" t="s">
        <v>1040</v>
      </c>
      <c r="MS1" s="94" t="s">
        <v>1042</v>
      </c>
      <c r="MT1" s="94" t="s">
        <v>1044</v>
      </c>
      <c r="MU1" s="94" t="s">
        <v>1046</v>
      </c>
      <c r="MV1" s="94" t="s">
        <v>1048</v>
      </c>
      <c r="MW1" s="94" t="s">
        <v>1050</v>
      </c>
      <c r="MX1" s="94" t="s">
        <v>1051</v>
      </c>
      <c r="MY1" s="103" t="s">
        <v>343</v>
      </c>
      <c r="MZ1" s="94" t="s">
        <v>344</v>
      </c>
      <c r="NA1" s="94" t="s">
        <v>1053</v>
      </c>
      <c r="NB1" s="94" t="s">
        <v>1055</v>
      </c>
      <c r="NC1" s="94" t="s">
        <v>1057</v>
      </c>
      <c r="ND1" s="94" t="s">
        <v>1059</v>
      </c>
      <c r="NE1" s="103" t="s">
        <v>345</v>
      </c>
      <c r="NF1" s="94" t="s">
        <v>346</v>
      </c>
      <c r="NG1" s="94" t="s">
        <v>1060</v>
      </c>
      <c r="NH1" s="94" t="s">
        <v>347</v>
      </c>
      <c r="NI1" s="94" t="s">
        <v>1062</v>
      </c>
      <c r="NJ1" s="94" t="s">
        <v>1064</v>
      </c>
      <c r="NK1" s="94" t="s">
        <v>348</v>
      </c>
      <c r="NL1" s="94" t="s">
        <v>1066</v>
      </c>
      <c r="NM1" s="94" t="s">
        <v>1068</v>
      </c>
      <c r="NN1" s="91" t="s">
        <v>334</v>
      </c>
      <c r="NO1" s="103" t="s">
        <v>335</v>
      </c>
      <c r="NP1" s="94" t="s">
        <v>349</v>
      </c>
      <c r="NQ1" s="94" t="s">
        <v>972</v>
      </c>
      <c r="NR1" s="94" t="s">
        <v>974</v>
      </c>
      <c r="NS1" s="94" t="s">
        <v>976</v>
      </c>
      <c r="NT1" s="94" t="s">
        <v>978</v>
      </c>
      <c r="NU1" s="94" t="s">
        <v>350</v>
      </c>
      <c r="NV1" s="94" t="s">
        <v>980</v>
      </c>
      <c r="NW1" s="94" t="s">
        <v>351</v>
      </c>
      <c r="NX1" s="94" t="s">
        <v>982</v>
      </c>
      <c r="NY1" s="103" t="s">
        <v>336</v>
      </c>
      <c r="NZ1" s="94" t="s">
        <v>984</v>
      </c>
      <c r="OA1" s="94" t="s">
        <v>352</v>
      </c>
      <c r="OB1" s="91" t="s">
        <v>336</v>
      </c>
      <c r="OC1" s="103" t="s">
        <v>352</v>
      </c>
      <c r="OD1" s="94" t="s">
        <v>986</v>
      </c>
      <c r="OE1" s="94" t="s">
        <v>988</v>
      </c>
      <c r="OF1" s="94" t="s">
        <v>353</v>
      </c>
      <c r="OG1" s="91" t="s">
        <v>354</v>
      </c>
      <c r="OH1" s="103" t="s">
        <v>355</v>
      </c>
      <c r="OI1" s="94" t="s">
        <v>356</v>
      </c>
      <c r="OJ1" s="94" t="s">
        <v>1069</v>
      </c>
      <c r="OK1" s="94" t="s">
        <v>1071</v>
      </c>
      <c r="OL1" s="94" t="s">
        <v>357</v>
      </c>
      <c r="OM1" s="94" t="s">
        <v>367</v>
      </c>
      <c r="ON1" s="94" t="s">
        <v>1073</v>
      </c>
      <c r="OO1" s="94" t="s">
        <v>1075</v>
      </c>
      <c r="OP1" s="94" t="s">
        <v>1077</v>
      </c>
      <c r="OQ1" s="94" t="s">
        <v>1079</v>
      </c>
      <c r="OR1" s="94" t="s">
        <v>1081</v>
      </c>
      <c r="OS1" s="94" t="s">
        <v>1083</v>
      </c>
      <c r="OT1" s="94" t="s">
        <v>1085</v>
      </c>
      <c r="OU1" s="94" t="s">
        <v>1087</v>
      </c>
      <c r="OV1" s="94" t="s">
        <v>1089</v>
      </c>
      <c r="OW1" s="94" t="s">
        <v>1091</v>
      </c>
      <c r="OX1" s="94" t="s">
        <v>1093</v>
      </c>
      <c r="OY1" s="94" t="s">
        <v>1095</v>
      </c>
      <c r="OZ1" s="94" t="s">
        <v>1097</v>
      </c>
      <c r="PA1" s="94" t="s">
        <v>1099</v>
      </c>
      <c r="PB1" s="94" t="s">
        <v>1101</v>
      </c>
      <c r="PC1" s="94" t="s">
        <v>1103</v>
      </c>
      <c r="PD1" s="94" t="s">
        <v>1105</v>
      </c>
      <c r="PE1" s="94" t="s">
        <v>1107</v>
      </c>
      <c r="PF1" s="94" t="s">
        <v>1109</v>
      </c>
      <c r="PG1" s="94" t="s">
        <v>1111</v>
      </c>
      <c r="PH1" s="94" t="s">
        <v>1113</v>
      </c>
      <c r="PI1" s="94" t="s">
        <v>1115</v>
      </c>
      <c r="PJ1" s="94" t="s">
        <v>368</v>
      </c>
      <c r="PK1" s="94" t="s">
        <v>1118</v>
      </c>
      <c r="PL1" s="94" t="s">
        <v>1120</v>
      </c>
      <c r="PM1" s="94" t="s">
        <v>1121</v>
      </c>
      <c r="PN1" s="94" t="s">
        <v>1123</v>
      </c>
      <c r="PO1" s="94" t="s">
        <v>1125</v>
      </c>
      <c r="PP1" s="94" t="s">
        <v>1127</v>
      </c>
      <c r="PQ1" s="94" t="s">
        <v>1129</v>
      </c>
      <c r="PR1" s="94" t="s">
        <v>1131</v>
      </c>
      <c r="PS1" s="94" t="s">
        <v>1133</v>
      </c>
      <c r="PT1" s="94" t="s">
        <v>1135</v>
      </c>
      <c r="PU1" s="94" t="s">
        <v>1137</v>
      </c>
      <c r="PV1" s="94" t="s">
        <v>1139</v>
      </c>
      <c r="PW1" s="94" t="s">
        <v>1141</v>
      </c>
      <c r="PX1" s="94" t="s">
        <v>1143</v>
      </c>
      <c r="PY1" s="94" t="s">
        <v>1145</v>
      </c>
      <c r="PZ1" s="94" t="s">
        <v>1147</v>
      </c>
      <c r="QA1" s="94" t="s">
        <v>1149</v>
      </c>
      <c r="QB1" s="94" t="s">
        <v>1151</v>
      </c>
      <c r="QC1" s="94" t="s">
        <v>1153</v>
      </c>
      <c r="QD1" s="94" t="s">
        <v>1155</v>
      </c>
      <c r="QE1" s="94" t="s">
        <v>1157</v>
      </c>
      <c r="QF1" s="94" t="s">
        <v>1159</v>
      </c>
      <c r="QG1" s="94" t="s">
        <v>1161</v>
      </c>
      <c r="QH1" s="94" t="s">
        <v>1163</v>
      </c>
      <c r="QI1" s="94" t="s">
        <v>1165</v>
      </c>
      <c r="QJ1" s="94" t="s">
        <v>1167</v>
      </c>
      <c r="QK1" s="94" t="s">
        <v>358</v>
      </c>
      <c r="QL1" s="94" t="s">
        <v>1169</v>
      </c>
      <c r="QM1" s="94" t="s">
        <v>1171</v>
      </c>
      <c r="QN1" s="94" t="s">
        <v>1173</v>
      </c>
      <c r="QO1" s="94" t="s">
        <v>1175</v>
      </c>
      <c r="QP1" s="94" t="s">
        <v>1177</v>
      </c>
      <c r="QQ1" s="103" t="s">
        <v>359</v>
      </c>
      <c r="QR1" s="94" t="s">
        <v>360</v>
      </c>
      <c r="QS1" s="94" t="s">
        <v>1179</v>
      </c>
      <c r="QT1" s="94" t="s">
        <v>1181</v>
      </c>
      <c r="QU1" s="94" t="s">
        <v>1183</v>
      </c>
      <c r="QV1" s="94" t="s">
        <v>1185</v>
      </c>
      <c r="QW1" s="94" t="s">
        <v>1187</v>
      </c>
      <c r="QX1" s="94" t="s">
        <v>1189</v>
      </c>
      <c r="QY1" s="103" t="s">
        <v>361</v>
      </c>
      <c r="QZ1" s="94" t="s">
        <v>1191</v>
      </c>
      <c r="RA1" s="94" t="s">
        <v>362</v>
      </c>
      <c r="RB1" s="103" t="s">
        <v>363</v>
      </c>
      <c r="RC1" s="94" t="s">
        <v>364</v>
      </c>
      <c r="RD1" s="94" t="s">
        <v>1221</v>
      </c>
      <c r="RE1" s="94" t="s">
        <v>1223</v>
      </c>
      <c r="RF1" s="103" t="s">
        <v>365</v>
      </c>
      <c r="RG1" s="94" t="s">
        <v>366</v>
      </c>
      <c r="RH1" s="94" t="s">
        <v>1225</v>
      </c>
      <c r="RI1" s="94" t="s">
        <v>1226</v>
      </c>
      <c r="RJ1" s="94" t="s">
        <v>1227</v>
      </c>
      <c r="RK1" s="94" t="s">
        <v>1228</v>
      </c>
      <c r="RL1" s="94" t="s">
        <v>1230</v>
      </c>
      <c r="RM1" s="94" t="s">
        <v>1231</v>
      </c>
      <c r="RN1" s="94" t="s">
        <v>1233</v>
      </c>
      <c r="RO1" s="94" t="s">
        <v>1234</v>
      </c>
      <c r="RP1" s="91" t="s">
        <v>361</v>
      </c>
      <c r="RQ1" s="103" t="s">
        <v>362</v>
      </c>
      <c r="RR1" s="94" t="s">
        <v>369</v>
      </c>
      <c r="RS1" s="94" t="s">
        <v>1193</v>
      </c>
      <c r="RT1" s="94" t="s">
        <v>1195</v>
      </c>
      <c r="RU1" s="94" t="s">
        <v>1197</v>
      </c>
      <c r="RV1" s="94" t="s">
        <v>1199</v>
      </c>
      <c r="RW1" s="94" t="s">
        <v>1201</v>
      </c>
      <c r="RX1" s="94" t="s">
        <v>1203</v>
      </c>
      <c r="RY1" s="94" t="s">
        <v>1205</v>
      </c>
      <c r="RZ1" s="94" t="s">
        <v>1207</v>
      </c>
      <c r="SA1" s="94" t="s">
        <v>1209</v>
      </c>
      <c r="SB1" s="94" t="s">
        <v>1211</v>
      </c>
      <c r="SC1" s="94" t="s">
        <v>1213</v>
      </c>
      <c r="SD1" s="94" t="s">
        <v>1215</v>
      </c>
      <c r="SE1" s="94" t="s">
        <v>1217</v>
      </c>
      <c r="SF1" s="94" t="s">
        <v>1219</v>
      </c>
      <c r="SG1" s="91" t="s">
        <v>370</v>
      </c>
      <c r="SH1" s="103" t="s">
        <v>371</v>
      </c>
      <c r="SI1" s="94" t="s">
        <v>372</v>
      </c>
      <c r="SJ1" s="94" t="s">
        <v>1236</v>
      </c>
      <c r="SK1" s="94" t="s">
        <v>1238</v>
      </c>
      <c r="SL1" s="94" t="s">
        <v>373</v>
      </c>
      <c r="SM1" s="94" t="s">
        <v>1240</v>
      </c>
      <c r="SN1" s="94" t="s">
        <v>1242</v>
      </c>
      <c r="SO1" s="94" t="s">
        <v>1244</v>
      </c>
      <c r="SP1" s="94" t="s">
        <v>1246</v>
      </c>
      <c r="SQ1" s="103" t="s">
        <v>374</v>
      </c>
      <c r="SR1" s="94" t="s">
        <v>375</v>
      </c>
      <c r="SS1" s="94" t="s">
        <v>1248</v>
      </c>
      <c r="ST1" s="94" t="s">
        <v>1250</v>
      </c>
      <c r="SU1" s="94" t="s">
        <v>1252</v>
      </c>
      <c r="SV1" s="94" t="s">
        <v>1254</v>
      </c>
      <c r="SW1" s="94" t="s">
        <v>1256</v>
      </c>
      <c r="SX1" s="94" t="s">
        <v>1258</v>
      </c>
      <c r="SY1" s="94" t="s">
        <v>1260</v>
      </c>
      <c r="SZ1" s="94" t="s">
        <v>1262</v>
      </c>
      <c r="TA1" s="94" t="s">
        <v>1264</v>
      </c>
      <c r="TB1" s="94" t="s">
        <v>1266</v>
      </c>
      <c r="TC1" s="94" t="s">
        <v>1268</v>
      </c>
      <c r="TD1" s="94" t="s">
        <v>1270</v>
      </c>
      <c r="TE1" s="94" t="s">
        <v>1272</v>
      </c>
      <c r="TF1" s="94" t="s">
        <v>1274</v>
      </c>
      <c r="TG1" s="94" t="s">
        <v>1276</v>
      </c>
      <c r="TH1" s="91" t="s">
        <v>376</v>
      </c>
      <c r="TI1" s="103" t="s">
        <v>377</v>
      </c>
      <c r="TJ1" s="94" t="s">
        <v>378</v>
      </c>
      <c r="TK1" s="94" t="s">
        <v>1278</v>
      </c>
      <c r="TL1" s="94" t="s">
        <v>1280</v>
      </c>
      <c r="TM1" s="94" t="s">
        <v>1282</v>
      </c>
      <c r="TN1" s="94" t="s">
        <v>1284</v>
      </c>
      <c r="TO1" s="94" t="s">
        <v>1286</v>
      </c>
      <c r="TP1" s="94" t="s">
        <v>379</v>
      </c>
      <c r="TQ1" s="94" t="s">
        <v>1288</v>
      </c>
      <c r="TR1" s="94" t="s">
        <v>1290</v>
      </c>
      <c r="TS1" s="94" t="s">
        <v>1292</v>
      </c>
      <c r="TT1" s="94" t="s">
        <v>1294</v>
      </c>
      <c r="TU1" s="94" t="s">
        <v>1296</v>
      </c>
      <c r="TV1" s="94" t="s">
        <v>1298</v>
      </c>
      <c r="TW1" s="103" t="s">
        <v>380</v>
      </c>
      <c r="TX1" s="94" t="s">
        <v>381</v>
      </c>
      <c r="TY1" s="94" t="s">
        <v>382</v>
      </c>
      <c r="TZ1" s="94" t="s">
        <v>1300</v>
      </c>
      <c r="UA1" s="94" t="s">
        <v>1302</v>
      </c>
      <c r="UB1" s="94" t="s">
        <v>1303</v>
      </c>
      <c r="UC1" s="94" t="s">
        <v>1305</v>
      </c>
      <c r="UD1" s="94" t="s">
        <v>1307</v>
      </c>
      <c r="UE1" s="94" t="s">
        <v>1309</v>
      </c>
      <c r="UF1" s="94" t="s">
        <v>1311</v>
      </c>
      <c r="UG1" s="94" t="s">
        <v>1313</v>
      </c>
      <c r="UH1" s="94" t="s">
        <v>1315</v>
      </c>
      <c r="UI1" s="94" t="s">
        <v>1317</v>
      </c>
      <c r="UJ1" s="94" t="s">
        <v>1319</v>
      </c>
      <c r="UK1" s="94" t="s">
        <v>1321</v>
      </c>
      <c r="UL1" s="94" t="s">
        <v>1323</v>
      </c>
      <c r="UM1" s="94" t="s">
        <v>1325</v>
      </c>
      <c r="UN1" s="94" t="s">
        <v>1327</v>
      </c>
      <c r="UO1" s="94" t="s">
        <v>1329</v>
      </c>
      <c r="UP1" s="91" t="s">
        <v>1331</v>
      </c>
      <c r="UQ1" s="94" t="s">
        <v>1333</v>
      </c>
      <c r="UR1" s="94" t="s">
        <v>1335</v>
      </c>
      <c r="US1" s="94" t="s">
        <v>1337</v>
      </c>
      <c r="UT1" s="94" t="s">
        <v>1339</v>
      </c>
      <c r="UU1" s="94" t="s">
        <v>1341</v>
      </c>
      <c r="UV1" s="97"/>
    </row>
    <row r="2" spans="1:568" s="84" customFormat="1" hidden="1" x14ac:dyDescent="0.25">
      <c r="K2" s="87"/>
      <c r="Y2" s="84" t="s">
        <v>132</v>
      </c>
      <c r="Z2" s="84" t="s">
        <v>133</v>
      </c>
    </row>
    <row r="3" spans="1:568" x14ac:dyDescent="0.25">
      <c r="B3" s="78"/>
      <c r="C3" s="79"/>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9"/>
    </row>
    <row r="4" spans="1:568" x14ac:dyDescent="0.25">
      <c r="B4" s="78"/>
      <c r="C4" s="79"/>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9"/>
    </row>
    <row r="5" spans="1:568" x14ac:dyDescent="0.25">
      <c r="B5" s="78"/>
      <c r="C5" s="79"/>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9"/>
    </row>
    <row r="6" spans="1:568" x14ac:dyDescent="0.25">
      <c r="B6" s="78"/>
      <c r="C6" s="79" t="s">
        <v>250</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9"/>
    </row>
    <row r="7" spans="1:568" x14ac:dyDescent="0.25">
      <c r="B7" s="77"/>
      <c r="C7" s="79" t="s">
        <v>85</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79"/>
    </row>
    <row r="8" spans="1:568" x14ac:dyDescent="0.25">
      <c r="B8" s="81"/>
      <c r="C8" s="79" t="s">
        <v>1478</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79"/>
    </row>
    <row r="9" spans="1:568" x14ac:dyDescent="0.25">
      <c r="B9" s="77"/>
      <c r="C9" s="79" t="s">
        <v>86</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79"/>
    </row>
    <row r="10" spans="1:568" ht="29.25" thickBot="1" x14ac:dyDescent="0.3">
      <c r="K10" s="122"/>
      <c r="L10" s="122"/>
      <c r="M10" s="122"/>
      <c r="N10" s="123" t="s">
        <v>396</v>
      </c>
      <c r="O10" s="122"/>
      <c r="P10" s="122"/>
      <c r="Q10" s="122"/>
      <c r="R10" s="122"/>
      <c r="S10" s="122"/>
      <c r="T10" s="122"/>
      <c r="U10" s="122"/>
      <c r="V10" s="122"/>
      <c r="W10" s="122"/>
      <c r="X10" s="122"/>
    </row>
    <row r="11" spans="1:568" ht="79.5" thickBot="1" x14ac:dyDescent="0.3">
      <c r="B11" s="191" t="s">
        <v>136</v>
      </c>
      <c r="C11" s="106" t="s">
        <v>135</v>
      </c>
      <c r="D11" s="107" t="s">
        <v>132</v>
      </c>
      <c r="E11" s="107" t="s">
        <v>1477</v>
      </c>
      <c r="F11" s="107" t="s">
        <v>251</v>
      </c>
      <c r="G11" s="107" t="s">
        <v>465</v>
      </c>
      <c r="H11" s="107" t="s">
        <v>467</v>
      </c>
      <c r="I11" s="121" t="s">
        <v>468</v>
      </c>
      <c r="J11" s="107" t="s">
        <v>466</v>
      </c>
      <c r="K11" s="215" t="s">
        <v>1374</v>
      </c>
      <c r="L11" s="215" t="s">
        <v>1376</v>
      </c>
      <c r="M11" s="215" t="s">
        <v>476</v>
      </c>
      <c r="N11" s="215" t="s">
        <v>1375</v>
      </c>
      <c r="O11" s="215" t="s">
        <v>1377</v>
      </c>
      <c r="P11" s="215" t="s">
        <v>477</v>
      </c>
      <c r="Q11" s="215" t="s">
        <v>1378</v>
      </c>
      <c r="R11" s="215" t="s">
        <v>1379</v>
      </c>
      <c r="S11" s="215" t="s">
        <v>1380</v>
      </c>
      <c r="T11" s="215" t="s">
        <v>1381</v>
      </c>
      <c r="U11" s="215" t="s">
        <v>1382</v>
      </c>
      <c r="V11" s="215" t="s">
        <v>1383</v>
      </c>
      <c r="W11" s="215" t="s">
        <v>1384</v>
      </c>
      <c r="X11" s="215" t="s">
        <v>1385</v>
      </c>
      <c r="Y11" s="214" t="s">
        <v>397</v>
      </c>
      <c r="Z11" s="121" t="s">
        <v>415</v>
      </c>
      <c r="AA11" s="121" t="s">
        <v>398</v>
      </c>
      <c r="AB11" s="121" t="s">
        <v>412</v>
      </c>
      <c r="AC11" s="121" t="s">
        <v>399</v>
      </c>
      <c r="AD11" s="121" t="s">
        <v>400</v>
      </c>
      <c r="AE11" s="121" t="s">
        <v>401</v>
      </c>
      <c r="AF11" s="121" t="s">
        <v>411</v>
      </c>
      <c r="AG11" s="121" t="s">
        <v>402</v>
      </c>
      <c r="AH11" s="121" t="s">
        <v>403</v>
      </c>
      <c r="AI11" s="121" t="s">
        <v>404</v>
      </c>
      <c r="AJ11" s="121" t="s">
        <v>410</v>
      </c>
      <c r="AK11" s="121" t="s">
        <v>405</v>
      </c>
      <c r="AL11" s="121" t="s">
        <v>406</v>
      </c>
      <c r="AM11" s="121" t="s">
        <v>407</v>
      </c>
      <c r="AN11" s="121" t="s">
        <v>409</v>
      </c>
      <c r="AO11" s="121" t="s">
        <v>408</v>
      </c>
    </row>
    <row r="12" spans="1:568" x14ac:dyDescent="0.25">
      <c r="B12" s="100" t="s">
        <v>254</v>
      </c>
      <c r="C12" s="101" t="s">
        <v>137</v>
      </c>
      <c r="D12" s="102">
        <f>D13+D47+D83+D89+D96</f>
        <v>0</v>
      </c>
      <c r="E12" s="102">
        <f>E13+E47+E83+E89+E96</f>
        <v>13832780</v>
      </c>
      <c r="F12" s="102">
        <f t="shared" ref="F12:F106" si="0">D12+E12</f>
        <v>13832780</v>
      </c>
      <c r="G12" s="102">
        <f>G13+G47+G83+G89+G96</f>
        <v>0</v>
      </c>
      <c r="H12" s="102">
        <f>F12-G12</f>
        <v>13832780</v>
      </c>
      <c r="I12" s="102">
        <f>I13+I47+I83+I89+I96</f>
        <v>0</v>
      </c>
      <c r="J12" s="102">
        <f>F12-I12</f>
        <v>13832780</v>
      </c>
      <c r="K12" s="102">
        <f t="shared" ref="K12:AA12" si="1">K13+K47+K83+K89+K96</f>
        <v>13692780</v>
      </c>
      <c r="L12" s="102">
        <f t="shared" si="1"/>
        <v>0</v>
      </c>
      <c r="M12" s="102">
        <f t="shared" si="1"/>
        <v>0</v>
      </c>
      <c r="N12" s="102">
        <f t="shared" si="1"/>
        <v>0</v>
      </c>
      <c r="O12" s="102">
        <f t="shared" si="1"/>
        <v>0</v>
      </c>
      <c r="P12" s="102">
        <f t="shared" si="1"/>
        <v>0</v>
      </c>
      <c r="Q12" s="102">
        <f t="shared" si="1"/>
        <v>0</v>
      </c>
      <c r="R12" s="102">
        <f t="shared" si="1"/>
        <v>0</v>
      </c>
      <c r="S12" s="102">
        <f t="shared" si="1"/>
        <v>0</v>
      </c>
      <c r="T12" s="102">
        <f t="shared" si="1"/>
        <v>0</v>
      </c>
      <c r="U12" s="102">
        <f t="shared" si="1"/>
        <v>0</v>
      </c>
      <c r="V12" s="102">
        <f t="shared" si="1"/>
        <v>0</v>
      </c>
      <c r="W12" s="102">
        <f t="shared" si="1"/>
        <v>0</v>
      </c>
      <c r="X12" s="102">
        <f t="shared" si="1"/>
        <v>140000</v>
      </c>
      <c r="Y12" s="102">
        <f t="shared" si="1"/>
        <v>5154280</v>
      </c>
      <c r="Z12" s="102">
        <f t="shared" si="1"/>
        <v>0</v>
      </c>
      <c r="AA12" s="102">
        <f t="shared" si="1"/>
        <v>8331360</v>
      </c>
      <c r="AB12" s="102">
        <f>Y12+Z12+AA12</f>
        <v>13485640</v>
      </c>
      <c r="AC12" s="102">
        <f>AC13+AC47+AC83+AC89+AC96</f>
        <v>0</v>
      </c>
      <c r="AD12" s="102">
        <f>AD13+AD47+AD83+AD89+AD96</f>
        <v>0</v>
      </c>
      <c r="AE12" s="102">
        <f>AE13+AE47+AE83+AE89+AE96</f>
        <v>0</v>
      </c>
      <c r="AF12" s="102">
        <f>AC12+AD12+AE12</f>
        <v>0</v>
      </c>
      <c r="AG12" s="102">
        <f>AG13+AG47+AG83+AG89+AG96</f>
        <v>347140</v>
      </c>
      <c r="AH12" s="102">
        <f>AH13+AH47+AH83+AH89+AH96</f>
        <v>0</v>
      </c>
      <c r="AI12" s="102">
        <f>AI13+AI47+AI83+AI89+AI96</f>
        <v>0</v>
      </c>
      <c r="AJ12" s="102">
        <f>AG12+AH12+AI12</f>
        <v>347140</v>
      </c>
      <c r="AK12" s="102">
        <f>AK13+AK47+AK83+AK89+AK96</f>
        <v>0</v>
      </c>
      <c r="AL12" s="102">
        <f>AL13+AL47+AL83+AL89+AL96</f>
        <v>0</v>
      </c>
      <c r="AM12" s="102">
        <f>AM13+AM47+AM83+AM89+AM96</f>
        <v>0</v>
      </c>
      <c r="AN12" s="102">
        <f>AK12+AL12+AM12</f>
        <v>0</v>
      </c>
      <c r="AO12" s="102">
        <f>AB12+AF12+AJ12+AN12</f>
        <v>13832780</v>
      </c>
    </row>
    <row r="13" spans="1:568" x14ac:dyDescent="0.25">
      <c r="B13" s="103" t="s">
        <v>255</v>
      </c>
      <c r="C13" s="104" t="s">
        <v>138</v>
      </c>
      <c r="D13" s="105">
        <f>SUM(D14:D46)</f>
        <v>0</v>
      </c>
      <c r="E13" s="105">
        <f>SUM(E14:E46)</f>
        <v>4320000</v>
      </c>
      <c r="F13" s="105">
        <f t="shared" si="0"/>
        <v>4320000</v>
      </c>
      <c r="G13" s="105">
        <f>SUM(G14:G46)</f>
        <v>0</v>
      </c>
      <c r="H13" s="105">
        <f t="shared" ref="H13:H220" si="2">F13-G13</f>
        <v>4320000</v>
      </c>
      <c r="I13" s="105">
        <f>SUM(I14:I46)</f>
        <v>0</v>
      </c>
      <c r="J13" s="105">
        <f t="shared" ref="J13:J220" si="3">F13-I13</f>
        <v>4320000</v>
      </c>
      <c r="K13" s="105">
        <f t="shared" ref="K13:AA13" si="4">SUM(K14:K46)</f>
        <v>4320000</v>
      </c>
      <c r="L13" s="105">
        <f t="shared" si="4"/>
        <v>0</v>
      </c>
      <c r="M13" s="105">
        <f t="shared" si="4"/>
        <v>0</v>
      </c>
      <c r="N13" s="105">
        <f t="shared" si="4"/>
        <v>0</v>
      </c>
      <c r="O13" s="105">
        <f t="shared" si="4"/>
        <v>0</v>
      </c>
      <c r="P13" s="105">
        <f t="shared" si="4"/>
        <v>0</v>
      </c>
      <c r="Q13" s="105">
        <f t="shared" si="4"/>
        <v>0</v>
      </c>
      <c r="R13" s="105">
        <f t="shared" si="4"/>
        <v>0</v>
      </c>
      <c r="S13" s="105">
        <f t="shared" si="4"/>
        <v>0</v>
      </c>
      <c r="T13" s="105">
        <f t="shared" si="4"/>
        <v>0</v>
      </c>
      <c r="U13" s="105">
        <f t="shared" si="4"/>
        <v>0</v>
      </c>
      <c r="V13" s="105">
        <f t="shared" si="4"/>
        <v>0</v>
      </c>
      <c r="W13" s="105">
        <f t="shared" si="4"/>
        <v>0</v>
      </c>
      <c r="X13" s="105">
        <f t="shared" si="4"/>
        <v>0</v>
      </c>
      <c r="Y13" s="105">
        <f t="shared" si="4"/>
        <v>4320000</v>
      </c>
      <c r="Z13" s="105">
        <f t="shared" si="4"/>
        <v>0</v>
      </c>
      <c r="AA13" s="105">
        <f t="shared" si="4"/>
        <v>0</v>
      </c>
      <c r="AB13" s="105">
        <f t="shared" ref="AB13:AB220" si="5">Y13+Z13+AA13</f>
        <v>4320000</v>
      </c>
      <c r="AC13" s="105">
        <f>SUM(AC14:AC46)</f>
        <v>0</v>
      </c>
      <c r="AD13" s="105">
        <f>SUM(AD14:AD46)</f>
        <v>0</v>
      </c>
      <c r="AE13" s="105">
        <f>SUM(AE14:AE46)</f>
        <v>0</v>
      </c>
      <c r="AF13" s="105">
        <f t="shared" ref="AF13:AF220" si="6">AC13+AD13+AE13</f>
        <v>0</v>
      </c>
      <c r="AG13" s="105">
        <f>SUM(AG14:AG46)</f>
        <v>0</v>
      </c>
      <c r="AH13" s="105">
        <f>SUM(AH14:AH46)</f>
        <v>0</v>
      </c>
      <c r="AI13" s="105">
        <f>SUM(AI14:AI46)</f>
        <v>0</v>
      </c>
      <c r="AJ13" s="105">
        <f t="shared" ref="AJ13:AJ220" si="7">AG13+AH13+AI13</f>
        <v>0</v>
      </c>
      <c r="AK13" s="105">
        <f>SUM(AK14:AK46)</f>
        <v>0</v>
      </c>
      <c r="AL13" s="105">
        <f>SUM(AL14:AL46)</f>
        <v>0</v>
      </c>
      <c r="AM13" s="105">
        <f>SUM(AM14:AM46)</f>
        <v>0</v>
      </c>
      <c r="AN13" s="105">
        <f t="shared" ref="AN13:AN220" si="8">AK13+AL13+AM13</f>
        <v>0</v>
      </c>
      <c r="AO13" s="105">
        <f t="shared" ref="AO13:AO220" si="9">AB13+AF13+AJ13+AN13</f>
        <v>4320000</v>
      </c>
    </row>
    <row r="14" spans="1:568" x14ac:dyDescent="0.25">
      <c r="B14" s="94" t="s">
        <v>256</v>
      </c>
      <c r="C14" s="95" t="s">
        <v>139</v>
      </c>
      <c r="D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96">
        <f t="shared" si="0"/>
        <v>0</v>
      </c>
      <c r="G14" s="96"/>
      <c r="H14" s="96">
        <f t="shared" si="2"/>
        <v>0</v>
      </c>
      <c r="I14" s="96"/>
      <c r="J14" s="96">
        <f t="shared" si="3"/>
        <v>0</v>
      </c>
      <c r="K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96">
        <f t="shared" si="5"/>
        <v>0</v>
      </c>
      <c r="AC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96">
        <f t="shared" si="6"/>
        <v>0</v>
      </c>
      <c r="AG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96">
        <f t="shared" si="7"/>
        <v>0</v>
      </c>
      <c r="AK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96">
        <f t="shared" si="8"/>
        <v>0</v>
      </c>
      <c r="AO14" s="96">
        <f t="shared" si="9"/>
        <v>0</v>
      </c>
    </row>
    <row r="15" spans="1:568" x14ac:dyDescent="0.25">
      <c r="B15" s="94" t="s">
        <v>503</v>
      </c>
      <c r="C15" s="95" t="s">
        <v>504</v>
      </c>
      <c r="D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3840000</v>
      </c>
      <c r="F15" s="96">
        <f t="shared" si="0"/>
        <v>3840000</v>
      </c>
      <c r="G15" s="96"/>
      <c r="H15" s="96">
        <f t="shared" si="2"/>
        <v>3840000</v>
      </c>
      <c r="I15" s="96"/>
      <c r="J15" s="96">
        <f t="shared" si="3"/>
        <v>3840000</v>
      </c>
      <c r="K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3840000</v>
      </c>
      <c r="L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3840000</v>
      </c>
      <c r="Z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96">
        <f t="shared" si="5"/>
        <v>3840000</v>
      </c>
      <c r="AC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96">
        <f t="shared" si="6"/>
        <v>0</v>
      </c>
      <c r="AG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96">
        <f t="shared" si="7"/>
        <v>0</v>
      </c>
      <c r="AK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96">
        <f t="shared" si="8"/>
        <v>0</v>
      </c>
      <c r="AO15" s="96">
        <f t="shared" si="9"/>
        <v>3840000</v>
      </c>
    </row>
    <row r="16" spans="1:568" x14ac:dyDescent="0.25">
      <c r="B16" s="94" t="s">
        <v>505</v>
      </c>
      <c r="C16" s="95" t="s">
        <v>506</v>
      </c>
      <c r="D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96">
        <f t="shared" si="0"/>
        <v>0</v>
      </c>
      <c r="G16" s="96"/>
      <c r="H16" s="96">
        <f t="shared" si="2"/>
        <v>0</v>
      </c>
      <c r="I16" s="96"/>
      <c r="J16" s="96">
        <f t="shared" si="3"/>
        <v>0</v>
      </c>
      <c r="K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96">
        <f t="shared" si="5"/>
        <v>0</v>
      </c>
      <c r="AC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96">
        <f t="shared" si="6"/>
        <v>0</v>
      </c>
      <c r="AG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96">
        <f t="shared" si="7"/>
        <v>0</v>
      </c>
      <c r="AK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96">
        <f t="shared" si="8"/>
        <v>0</v>
      </c>
      <c r="AO16" s="96">
        <f t="shared" si="9"/>
        <v>0</v>
      </c>
    </row>
    <row r="17" spans="2:41" x14ac:dyDescent="0.25">
      <c r="B17" s="94" t="s">
        <v>507</v>
      </c>
      <c r="C17" s="95" t="s">
        <v>508</v>
      </c>
      <c r="D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96">
        <f t="shared" si="0"/>
        <v>0</v>
      </c>
      <c r="G17" s="96"/>
      <c r="H17" s="96">
        <f t="shared" si="2"/>
        <v>0</v>
      </c>
      <c r="I17" s="96"/>
      <c r="J17" s="96">
        <f t="shared" si="3"/>
        <v>0</v>
      </c>
      <c r="K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96">
        <f t="shared" si="5"/>
        <v>0</v>
      </c>
      <c r="AC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96">
        <f t="shared" si="6"/>
        <v>0</v>
      </c>
      <c r="AG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96">
        <f t="shared" si="7"/>
        <v>0</v>
      </c>
      <c r="AK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96">
        <f t="shared" si="8"/>
        <v>0</v>
      </c>
      <c r="AO17" s="96">
        <f t="shared" si="9"/>
        <v>0</v>
      </c>
    </row>
    <row r="18" spans="2:41" x14ac:dyDescent="0.25">
      <c r="B18" s="94" t="s">
        <v>509</v>
      </c>
      <c r="C18" s="95" t="s">
        <v>510</v>
      </c>
      <c r="D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96">
        <f t="shared" si="0"/>
        <v>0</v>
      </c>
      <c r="G18" s="96"/>
      <c r="H18" s="96">
        <f t="shared" si="2"/>
        <v>0</v>
      </c>
      <c r="I18" s="96"/>
      <c r="J18" s="96">
        <f t="shared" si="3"/>
        <v>0</v>
      </c>
      <c r="K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96">
        <f t="shared" si="5"/>
        <v>0</v>
      </c>
      <c r="AC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96">
        <f t="shared" si="6"/>
        <v>0</v>
      </c>
      <c r="AG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96">
        <f t="shared" si="7"/>
        <v>0</v>
      </c>
      <c r="AK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96">
        <f t="shared" si="8"/>
        <v>0</v>
      </c>
      <c r="AO18" s="96">
        <f t="shared" si="9"/>
        <v>0</v>
      </c>
    </row>
    <row r="19" spans="2:41" x14ac:dyDescent="0.25">
      <c r="B19" s="94" t="s">
        <v>511</v>
      </c>
      <c r="C19" s="95" t="s">
        <v>512</v>
      </c>
      <c r="D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96">
        <f t="shared" si="0"/>
        <v>0</v>
      </c>
      <c r="G19" s="96"/>
      <c r="H19" s="96">
        <f t="shared" si="2"/>
        <v>0</v>
      </c>
      <c r="I19" s="96"/>
      <c r="J19" s="96">
        <f t="shared" si="3"/>
        <v>0</v>
      </c>
      <c r="K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96">
        <f t="shared" si="5"/>
        <v>0</v>
      </c>
      <c r="AC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96">
        <f t="shared" si="6"/>
        <v>0</v>
      </c>
      <c r="AG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96">
        <f t="shared" si="7"/>
        <v>0</v>
      </c>
      <c r="AK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96">
        <f t="shared" si="8"/>
        <v>0</v>
      </c>
      <c r="AO19" s="96">
        <f t="shared" si="9"/>
        <v>0</v>
      </c>
    </row>
    <row r="20" spans="2:41" x14ac:dyDescent="0.25">
      <c r="B20" s="94" t="s">
        <v>513</v>
      </c>
      <c r="C20" s="95" t="s">
        <v>514</v>
      </c>
      <c r="D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96">
        <f t="shared" si="0"/>
        <v>0</v>
      </c>
      <c r="G20" s="96"/>
      <c r="H20" s="96">
        <f t="shared" si="2"/>
        <v>0</v>
      </c>
      <c r="I20" s="96"/>
      <c r="J20" s="96">
        <f t="shared" si="3"/>
        <v>0</v>
      </c>
      <c r="K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96">
        <f t="shared" si="5"/>
        <v>0</v>
      </c>
      <c r="AC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96">
        <f t="shared" si="6"/>
        <v>0</v>
      </c>
      <c r="AG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96">
        <f t="shared" si="7"/>
        <v>0</v>
      </c>
      <c r="AK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96">
        <f t="shared" si="8"/>
        <v>0</v>
      </c>
      <c r="AO20" s="96">
        <f t="shared" si="9"/>
        <v>0</v>
      </c>
    </row>
    <row r="21" spans="2:41" x14ac:dyDescent="0.25">
      <c r="B21" s="94" t="s">
        <v>257</v>
      </c>
      <c r="C21" s="95" t="s">
        <v>140</v>
      </c>
      <c r="D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96">
        <f t="shared" ref="F21:F46" si="10">D21+E21</f>
        <v>0</v>
      </c>
      <c r="G21" s="96"/>
      <c r="H21" s="96">
        <f t="shared" ref="H21:H46" si="11">F21-G21</f>
        <v>0</v>
      </c>
      <c r="I21" s="96"/>
      <c r="J21" s="96">
        <f t="shared" ref="J21:J46" si="12">F21-I21</f>
        <v>0</v>
      </c>
      <c r="K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96">
        <f t="shared" ref="AB21:AB47" si="13">Y21+Z21+AA21</f>
        <v>0</v>
      </c>
      <c r="AC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96">
        <f t="shared" ref="AF21:AF46" si="14">AC21+AD21+AE21</f>
        <v>0</v>
      </c>
      <c r="AG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96">
        <f t="shared" ref="AJ21:AJ46" si="15">AG21+AH21+AI21</f>
        <v>0</v>
      </c>
      <c r="AK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96">
        <f t="shared" ref="AN21:AN46" si="16">AK21+AL21+AM21</f>
        <v>0</v>
      </c>
      <c r="AO21" s="96">
        <f t="shared" ref="AO21:AO46" si="17">AB21+AF21+AJ21+AN21</f>
        <v>0</v>
      </c>
    </row>
    <row r="22" spans="2:41" x14ac:dyDescent="0.25">
      <c r="B22" s="94" t="s">
        <v>516</v>
      </c>
      <c r="C22" s="95" t="s">
        <v>515</v>
      </c>
      <c r="D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96">
        <f t="shared" ref="F22" si="18">D22+E22</f>
        <v>0</v>
      </c>
      <c r="G22" s="96"/>
      <c r="H22" s="96">
        <f t="shared" ref="H22" si="19">F22-G22</f>
        <v>0</v>
      </c>
      <c r="I22" s="96"/>
      <c r="J22" s="96">
        <f t="shared" ref="J22" si="20">F22-I22</f>
        <v>0</v>
      </c>
      <c r="K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96">
        <f t="shared" ref="AB22" si="21">Y22+Z22+AA22</f>
        <v>0</v>
      </c>
      <c r="AC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96">
        <f t="shared" ref="AF22" si="22">AC22+AD22+AE22</f>
        <v>0</v>
      </c>
      <c r="AG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96">
        <f t="shared" ref="AJ22" si="23">AG22+AH22+AI22</f>
        <v>0</v>
      </c>
      <c r="AK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96">
        <f t="shared" ref="AN22" si="24">AK22+AL22+AM22</f>
        <v>0</v>
      </c>
      <c r="AO22" s="96">
        <f t="shared" ref="AO22" si="25">AB22+AF22+AJ22+AN22</f>
        <v>0</v>
      </c>
    </row>
    <row r="23" spans="2:41" x14ac:dyDescent="0.25">
      <c r="B23" s="94" t="s">
        <v>258</v>
      </c>
      <c r="C23" s="95" t="s">
        <v>141</v>
      </c>
      <c r="D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96">
        <f t="shared" si="10"/>
        <v>0</v>
      </c>
      <c r="G23" s="96"/>
      <c r="H23" s="96">
        <f t="shared" si="11"/>
        <v>0</v>
      </c>
      <c r="I23" s="96"/>
      <c r="J23" s="96">
        <f t="shared" si="12"/>
        <v>0</v>
      </c>
      <c r="K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96">
        <f t="shared" si="13"/>
        <v>0</v>
      </c>
      <c r="AC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96">
        <f t="shared" si="14"/>
        <v>0</v>
      </c>
      <c r="AG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96">
        <f t="shared" si="15"/>
        <v>0</v>
      </c>
      <c r="AK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96">
        <f t="shared" si="16"/>
        <v>0</v>
      </c>
      <c r="AO23" s="96">
        <f t="shared" si="17"/>
        <v>0</v>
      </c>
    </row>
    <row r="24" spans="2:41" x14ac:dyDescent="0.25">
      <c r="B24" s="94" t="s">
        <v>518</v>
      </c>
      <c r="C24" s="95" t="s">
        <v>517</v>
      </c>
      <c r="D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96">
        <f t="shared" ref="F24:F27" si="26">D24+E24</f>
        <v>0</v>
      </c>
      <c r="G24" s="96"/>
      <c r="H24" s="96">
        <f t="shared" ref="H24:H27" si="27">F24-G24</f>
        <v>0</v>
      </c>
      <c r="I24" s="96"/>
      <c r="J24" s="96">
        <f t="shared" ref="J24:J27" si="28">F24-I24</f>
        <v>0</v>
      </c>
      <c r="K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96">
        <f t="shared" ref="AB24:AB27" si="29">Y24+Z24+AA24</f>
        <v>0</v>
      </c>
      <c r="AC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96">
        <f t="shared" ref="AF24:AF27" si="30">AC24+AD24+AE24</f>
        <v>0</v>
      </c>
      <c r="AG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96">
        <f t="shared" ref="AJ24:AJ27" si="31">AG24+AH24+AI24</f>
        <v>0</v>
      </c>
      <c r="AK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96">
        <f t="shared" ref="AN24:AN27" si="32">AK24+AL24+AM24</f>
        <v>0</v>
      </c>
      <c r="AO24" s="96">
        <f t="shared" ref="AO24:AO27" si="33">AB24+AF24+AJ24+AN24</f>
        <v>0</v>
      </c>
    </row>
    <row r="25" spans="2:41" x14ac:dyDescent="0.25">
      <c r="B25" s="94" t="s">
        <v>520</v>
      </c>
      <c r="C25" s="95" t="s">
        <v>519</v>
      </c>
      <c r="D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96">
        <f t="shared" si="26"/>
        <v>0</v>
      </c>
      <c r="G25" s="96"/>
      <c r="H25" s="96">
        <f t="shared" si="27"/>
        <v>0</v>
      </c>
      <c r="I25" s="96"/>
      <c r="J25" s="96">
        <f t="shared" si="28"/>
        <v>0</v>
      </c>
      <c r="K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96">
        <f t="shared" si="29"/>
        <v>0</v>
      </c>
      <c r="AC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96">
        <f t="shared" si="30"/>
        <v>0</v>
      </c>
      <c r="AG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96">
        <f t="shared" si="31"/>
        <v>0</v>
      </c>
      <c r="AK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96">
        <f t="shared" si="32"/>
        <v>0</v>
      </c>
      <c r="AO25" s="96">
        <f t="shared" si="33"/>
        <v>0</v>
      </c>
    </row>
    <row r="26" spans="2:41" x14ac:dyDescent="0.25">
      <c r="B26" s="94" t="s">
        <v>522</v>
      </c>
      <c r="C26" s="95" t="s">
        <v>521</v>
      </c>
      <c r="D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96">
        <f t="shared" si="26"/>
        <v>0</v>
      </c>
      <c r="G26" s="96"/>
      <c r="H26" s="96">
        <f t="shared" si="27"/>
        <v>0</v>
      </c>
      <c r="I26" s="96"/>
      <c r="J26" s="96">
        <f t="shared" si="28"/>
        <v>0</v>
      </c>
      <c r="K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96">
        <f t="shared" si="29"/>
        <v>0</v>
      </c>
      <c r="AC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96">
        <f t="shared" si="30"/>
        <v>0</v>
      </c>
      <c r="AG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96">
        <f t="shared" si="31"/>
        <v>0</v>
      </c>
      <c r="AK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96">
        <f t="shared" si="32"/>
        <v>0</v>
      </c>
      <c r="AO26" s="96">
        <f t="shared" si="33"/>
        <v>0</v>
      </c>
    </row>
    <row r="27" spans="2:41" x14ac:dyDescent="0.25">
      <c r="B27" s="94" t="s">
        <v>259</v>
      </c>
      <c r="C27" s="95" t="s">
        <v>142</v>
      </c>
      <c r="D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96">
        <f t="shared" si="26"/>
        <v>0</v>
      </c>
      <c r="G27" s="96"/>
      <c r="H27" s="96">
        <f t="shared" si="27"/>
        <v>0</v>
      </c>
      <c r="I27" s="96"/>
      <c r="J27" s="96">
        <f t="shared" si="28"/>
        <v>0</v>
      </c>
      <c r="K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96">
        <f t="shared" si="29"/>
        <v>0</v>
      </c>
      <c r="AC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96">
        <f t="shared" si="30"/>
        <v>0</v>
      </c>
      <c r="AG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96">
        <f t="shared" si="31"/>
        <v>0</v>
      </c>
      <c r="AK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96">
        <f t="shared" si="32"/>
        <v>0</v>
      </c>
      <c r="AO27" s="96">
        <f t="shared" si="33"/>
        <v>0</v>
      </c>
    </row>
    <row r="28" spans="2:41" x14ac:dyDescent="0.25">
      <c r="B28" s="94" t="s">
        <v>523</v>
      </c>
      <c r="C28" s="95" t="s">
        <v>524</v>
      </c>
      <c r="D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320000</v>
      </c>
      <c r="F28" s="96">
        <f t="shared" si="10"/>
        <v>320000</v>
      </c>
      <c r="G28" s="96"/>
      <c r="H28" s="96">
        <f t="shared" si="11"/>
        <v>320000</v>
      </c>
      <c r="I28" s="96"/>
      <c r="J28" s="96">
        <f t="shared" si="12"/>
        <v>320000</v>
      </c>
      <c r="K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320000</v>
      </c>
      <c r="L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320000</v>
      </c>
      <c r="Z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96">
        <f t="shared" si="13"/>
        <v>320000</v>
      </c>
      <c r="AC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96">
        <f t="shared" si="14"/>
        <v>0</v>
      </c>
      <c r="AG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96">
        <f t="shared" si="15"/>
        <v>0</v>
      </c>
      <c r="AK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96">
        <f t="shared" si="16"/>
        <v>0</v>
      </c>
      <c r="AO28" s="96">
        <f t="shared" si="17"/>
        <v>320000</v>
      </c>
    </row>
    <row r="29" spans="2:41" x14ac:dyDescent="0.25">
      <c r="B29" s="94" t="s">
        <v>526</v>
      </c>
      <c r="C29" s="95" t="s">
        <v>525</v>
      </c>
      <c r="D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29" s="96">
        <f t="shared" ref="F29:F30" si="34">D29+E29</f>
        <v>160000</v>
      </c>
      <c r="G29" s="96"/>
      <c r="H29" s="96">
        <f t="shared" ref="H29:H30" si="35">F29-G29</f>
        <v>160000</v>
      </c>
      <c r="I29" s="96"/>
      <c r="J29" s="96">
        <f t="shared" ref="J29:J30" si="36">F29-I29</f>
        <v>160000</v>
      </c>
      <c r="K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160000</v>
      </c>
      <c r="L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160000</v>
      </c>
      <c r="Z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96">
        <f t="shared" ref="AB29:AB30" si="37">Y29+Z29+AA29</f>
        <v>160000</v>
      </c>
      <c r="AC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96">
        <f t="shared" ref="AF29:AF30" si="38">AC29+AD29+AE29</f>
        <v>0</v>
      </c>
      <c r="AG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96">
        <f t="shared" ref="AJ29:AJ30" si="39">AG29+AH29+AI29</f>
        <v>0</v>
      </c>
      <c r="AK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96">
        <f t="shared" ref="AN29:AN30" si="40">AK29+AL29+AM29</f>
        <v>0</v>
      </c>
      <c r="AO29" s="96">
        <f t="shared" ref="AO29:AO30" si="41">AB29+AF29+AJ29+AN29</f>
        <v>160000</v>
      </c>
    </row>
    <row r="30" spans="2:41" x14ac:dyDescent="0.25">
      <c r="B30" s="94" t="s">
        <v>260</v>
      </c>
      <c r="C30" s="95" t="s">
        <v>143</v>
      </c>
      <c r="D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96">
        <f t="shared" si="34"/>
        <v>0</v>
      </c>
      <c r="G30" s="96"/>
      <c r="H30" s="96">
        <f t="shared" si="35"/>
        <v>0</v>
      </c>
      <c r="I30" s="96"/>
      <c r="J30" s="96">
        <f t="shared" si="36"/>
        <v>0</v>
      </c>
      <c r="K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96">
        <f t="shared" si="37"/>
        <v>0</v>
      </c>
      <c r="AC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96">
        <f t="shared" si="38"/>
        <v>0</v>
      </c>
      <c r="AG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96">
        <f t="shared" si="39"/>
        <v>0</v>
      </c>
      <c r="AK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96">
        <f t="shared" si="40"/>
        <v>0</v>
      </c>
      <c r="AO30" s="96">
        <f t="shared" si="41"/>
        <v>0</v>
      </c>
    </row>
    <row r="31" spans="2:41" x14ac:dyDescent="0.25">
      <c r="B31" s="94" t="s">
        <v>528</v>
      </c>
      <c r="C31" s="95" t="s">
        <v>527</v>
      </c>
      <c r="D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96">
        <f t="shared" si="10"/>
        <v>0</v>
      </c>
      <c r="G31" s="96"/>
      <c r="H31" s="96">
        <f t="shared" si="11"/>
        <v>0</v>
      </c>
      <c r="I31" s="96"/>
      <c r="J31" s="96">
        <f t="shared" si="12"/>
        <v>0</v>
      </c>
      <c r="K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96">
        <f t="shared" si="13"/>
        <v>0</v>
      </c>
      <c r="AC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96">
        <f t="shared" si="14"/>
        <v>0</v>
      </c>
      <c r="AG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96">
        <f t="shared" si="15"/>
        <v>0</v>
      </c>
      <c r="AK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96">
        <f t="shared" si="16"/>
        <v>0</v>
      </c>
      <c r="AO31" s="96">
        <f t="shared" si="17"/>
        <v>0</v>
      </c>
    </row>
    <row r="32" spans="2:41" x14ac:dyDescent="0.25">
      <c r="B32" s="94" t="s">
        <v>261</v>
      </c>
      <c r="C32" s="95" t="s">
        <v>144</v>
      </c>
      <c r="D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96">
        <f t="shared" si="10"/>
        <v>0</v>
      </c>
      <c r="G32" s="96"/>
      <c r="H32" s="96">
        <f t="shared" si="11"/>
        <v>0</v>
      </c>
      <c r="I32" s="96"/>
      <c r="J32" s="96">
        <f t="shared" si="12"/>
        <v>0</v>
      </c>
      <c r="K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96">
        <f t="shared" si="13"/>
        <v>0</v>
      </c>
      <c r="AC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96">
        <f t="shared" si="14"/>
        <v>0</v>
      </c>
      <c r="AG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96">
        <f t="shared" si="15"/>
        <v>0</v>
      </c>
      <c r="AK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96">
        <f t="shared" si="16"/>
        <v>0</v>
      </c>
      <c r="AO32" s="96">
        <f t="shared" si="17"/>
        <v>0</v>
      </c>
    </row>
    <row r="33" spans="2:41" x14ac:dyDescent="0.25">
      <c r="B33" s="94" t="s">
        <v>529</v>
      </c>
      <c r="C33" s="95" t="s">
        <v>531</v>
      </c>
      <c r="D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96">
        <f t="shared" ref="F33:F34" si="42">D33+E33</f>
        <v>0</v>
      </c>
      <c r="G33" s="96"/>
      <c r="H33" s="96">
        <f t="shared" ref="H33:H34" si="43">F33-G33</f>
        <v>0</v>
      </c>
      <c r="I33" s="96"/>
      <c r="J33" s="96">
        <f t="shared" ref="J33:J34" si="44">F33-I33</f>
        <v>0</v>
      </c>
      <c r="K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96">
        <f t="shared" ref="AB33:AB34" si="45">Y33+Z33+AA33</f>
        <v>0</v>
      </c>
      <c r="AC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96">
        <f t="shared" ref="AF33:AF34" si="46">AC33+AD33+AE33</f>
        <v>0</v>
      </c>
      <c r="AG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96">
        <f t="shared" ref="AJ33:AJ34" si="47">AG33+AH33+AI33</f>
        <v>0</v>
      </c>
      <c r="AK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96">
        <f t="shared" ref="AN33:AN34" si="48">AK33+AL33+AM33</f>
        <v>0</v>
      </c>
      <c r="AO33" s="96">
        <f t="shared" ref="AO33:AO34" si="49">AB33+AF33+AJ33+AN33</f>
        <v>0</v>
      </c>
    </row>
    <row r="34" spans="2:41" x14ac:dyDescent="0.25">
      <c r="B34" s="94" t="s">
        <v>530</v>
      </c>
      <c r="C34" s="95" t="s">
        <v>532</v>
      </c>
      <c r="D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96">
        <f t="shared" si="42"/>
        <v>0</v>
      </c>
      <c r="G34" s="96"/>
      <c r="H34" s="96">
        <f t="shared" si="43"/>
        <v>0</v>
      </c>
      <c r="I34" s="96"/>
      <c r="J34" s="96">
        <f t="shared" si="44"/>
        <v>0</v>
      </c>
      <c r="K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96">
        <f t="shared" si="45"/>
        <v>0</v>
      </c>
      <c r="AC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96">
        <f t="shared" si="46"/>
        <v>0</v>
      </c>
      <c r="AG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96">
        <f t="shared" si="47"/>
        <v>0</v>
      </c>
      <c r="AK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96">
        <f t="shared" si="48"/>
        <v>0</v>
      </c>
      <c r="AO34" s="96">
        <f t="shared" si="49"/>
        <v>0</v>
      </c>
    </row>
    <row r="35" spans="2:41" x14ac:dyDescent="0.25">
      <c r="B35" s="94" t="s">
        <v>534</v>
      </c>
      <c r="C35" s="95" t="s">
        <v>533</v>
      </c>
      <c r="D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96">
        <f t="shared" si="10"/>
        <v>0</v>
      </c>
      <c r="G35" s="96"/>
      <c r="H35" s="96">
        <f t="shared" si="11"/>
        <v>0</v>
      </c>
      <c r="I35" s="96"/>
      <c r="J35" s="96">
        <f t="shared" si="12"/>
        <v>0</v>
      </c>
      <c r="K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96">
        <f t="shared" si="13"/>
        <v>0</v>
      </c>
      <c r="AC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96">
        <f t="shared" si="14"/>
        <v>0</v>
      </c>
      <c r="AG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96">
        <f t="shared" si="15"/>
        <v>0</v>
      </c>
      <c r="AK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96">
        <f t="shared" si="16"/>
        <v>0</v>
      </c>
      <c r="AO35" s="96">
        <f t="shared" si="17"/>
        <v>0</v>
      </c>
    </row>
    <row r="36" spans="2:41" x14ac:dyDescent="0.25">
      <c r="B36" s="94" t="s">
        <v>277</v>
      </c>
      <c r="C36" s="95" t="s">
        <v>161</v>
      </c>
      <c r="D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96">
        <f t="shared" ref="F36:F44" si="50">D36+E36</f>
        <v>0</v>
      </c>
      <c r="G36" s="96"/>
      <c r="H36" s="96">
        <f t="shared" ref="H36:H44" si="51">F36-G36</f>
        <v>0</v>
      </c>
      <c r="I36" s="96"/>
      <c r="J36" s="96">
        <f t="shared" ref="J36:J44" si="52">F36-I36</f>
        <v>0</v>
      </c>
      <c r="K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96">
        <f t="shared" ref="AB36:AB44" si="53">Y36+Z36+AA36</f>
        <v>0</v>
      </c>
      <c r="AC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96">
        <f t="shared" ref="AF36:AF44" si="54">AC36+AD36+AE36</f>
        <v>0</v>
      </c>
      <c r="AG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96">
        <f t="shared" ref="AJ36:AJ44" si="55">AG36+AH36+AI36</f>
        <v>0</v>
      </c>
      <c r="AK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96">
        <f t="shared" ref="AN36:AN44" si="56">AK36+AL36+AM36</f>
        <v>0</v>
      </c>
      <c r="AO36" s="96">
        <f t="shared" ref="AO36:AO44" si="57">AB36+AF36+AJ36+AN36</f>
        <v>0</v>
      </c>
    </row>
    <row r="37" spans="2:41" x14ac:dyDescent="0.25">
      <c r="B37" s="94" t="s">
        <v>535</v>
      </c>
      <c r="C37" s="95" t="s">
        <v>536</v>
      </c>
      <c r="D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96">
        <f t="shared" ref="F37" si="58">D37+E37</f>
        <v>0</v>
      </c>
      <c r="G37" s="96"/>
      <c r="H37" s="96">
        <f t="shared" ref="H37" si="59">F37-G37</f>
        <v>0</v>
      </c>
      <c r="I37" s="96"/>
      <c r="J37" s="96">
        <f t="shared" ref="J37" si="60">F37-I37</f>
        <v>0</v>
      </c>
      <c r="K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96">
        <f t="shared" ref="AB37" si="61">Y37+Z37+AA37</f>
        <v>0</v>
      </c>
      <c r="AC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96">
        <f t="shared" ref="AF37" si="62">AC37+AD37+AE37</f>
        <v>0</v>
      </c>
      <c r="AG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96">
        <f t="shared" ref="AJ37" si="63">AG37+AH37+AI37</f>
        <v>0</v>
      </c>
      <c r="AK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96">
        <f t="shared" ref="AN37" si="64">AK37+AL37+AM37</f>
        <v>0</v>
      </c>
      <c r="AO37" s="96">
        <f t="shared" ref="AO37" si="65">AB37+AF37+AJ37+AN37</f>
        <v>0</v>
      </c>
    </row>
    <row r="38" spans="2:41" x14ac:dyDescent="0.25">
      <c r="B38" s="94" t="s">
        <v>537</v>
      </c>
      <c r="C38" s="95" t="s">
        <v>538</v>
      </c>
      <c r="D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96">
        <f t="shared" si="50"/>
        <v>0</v>
      </c>
      <c r="G38" s="96"/>
      <c r="H38" s="96">
        <f t="shared" si="51"/>
        <v>0</v>
      </c>
      <c r="I38" s="96"/>
      <c r="J38" s="96">
        <f t="shared" si="52"/>
        <v>0</v>
      </c>
      <c r="K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96">
        <f t="shared" si="53"/>
        <v>0</v>
      </c>
      <c r="AC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96">
        <f t="shared" si="54"/>
        <v>0</v>
      </c>
      <c r="AG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96">
        <f t="shared" si="55"/>
        <v>0</v>
      </c>
      <c r="AK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96">
        <f t="shared" si="56"/>
        <v>0</v>
      </c>
      <c r="AO38" s="96">
        <f t="shared" si="57"/>
        <v>0</v>
      </c>
    </row>
    <row r="39" spans="2:41" x14ac:dyDescent="0.25">
      <c r="B39" s="94" t="s">
        <v>539</v>
      </c>
      <c r="C39" s="95" t="s">
        <v>540</v>
      </c>
      <c r="D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96">
        <f t="shared" ref="F39:F43" si="66">D39+E39</f>
        <v>0</v>
      </c>
      <c r="G39" s="96"/>
      <c r="H39" s="96">
        <f t="shared" ref="H39:H43" si="67">F39-G39</f>
        <v>0</v>
      </c>
      <c r="I39" s="96"/>
      <c r="J39" s="96">
        <f t="shared" ref="J39:J43" si="68">F39-I39</f>
        <v>0</v>
      </c>
      <c r="K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96">
        <f t="shared" ref="AB39:AB43" si="69">Y39+Z39+AA39</f>
        <v>0</v>
      </c>
      <c r="AC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96">
        <f t="shared" ref="AF39:AF43" si="70">AC39+AD39+AE39</f>
        <v>0</v>
      </c>
      <c r="AG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96">
        <f t="shared" ref="AJ39:AJ43" si="71">AG39+AH39+AI39</f>
        <v>0</v>
      </c>
      <c r="AK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96">
        <f t="shared" ref="AN39:AN43" si="72">AK39+AL39+AM39</f>
        <v>0</v>
      </c>
      <c r="AO39" s="96">
        <f t="shared" ref="AO39:AO43" si="73">AB39+AF39+AJ39+AN39</f>
        <v>0</v>
      </c>
    </row>
    <row r="40" spans="2:41" x14ac:dyDescent="0.25">
      <c r="B40" s="94" t="s">
        <v>278</v>
      </c>
      <c r="C40" s="95" t="s">
        <v>162</v>
      </c>
      <c r="D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96">
        <f t="shared" ref="F40" si="74">D40+E40</f>
        <v>0</v>
      </c>
      <c r="G40" s="96"/>
      <c r="H40" s="96">
        <f t="shared" ref="H40" si="75">F40-G40</f>
        <v>0</v>
      </c>
      <c r="I40" s="96"/>
      <c r="J40" s="96">
        <f t="shared" ref="J40" si="76">F40-I40</f>
        <v>0</v>
      </c>
      <c r="K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96">
        <f t="shared" ref="AB40" si="77">Y40+Z40+AA40</f>
        <v>0</v>
      </c>
      <c r="AC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96">
        <f t="shared" ref="AF40" si="78">AC40+AD40+AE40</f>
        <v>0</v>
      </c>
      <c r="AG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96">
        <f t="shared" ref="AJ40" si="79">AG40+AH40+AI40</f>
        <v>0</v>
      </c>
      <c r="AK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96">
        <f t="shared" ref="AN40" si="80">AK40+AL40+AM40</f>
        <v>0</v>
      </c>
      <c r="AO40" s="96">
        <f t="shared" ref="AO40" si="81">AB40+AF40+AJ40+AN40</f>
        <v>0</v>
      </c>
    </row>
    <row r="41" spans="2:41" x14ac:dyDescent="0.25">
      <c r="B41" s="94" t="s">
        <v>541</v>
      </c>
      <c r="C41" s="95" t="s">
        <v>542</v>
      </c>
      <c r="D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96">
        <f t="shared" si="66"/>
        <v>0</v>
      </c>
      <c r="G41" s="96"/>
      <c r="H41" s="96">
        <f t="shared" si="67"/>
        <v>0</v>
      </c>
      <c r="I41" s="96"/>
      <c r="J41" s="96">
        <f t="shared" si="68"/>
        <v>0</v>
      </c>
      <c r="K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96">
        <f t="shared" si="69"/>
        <v>0</v>
      </c>
      <c r="AC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96">
        <f t="shared" si="70"/>
        <v>0</v>
      </c>
      <c r="AG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96">
        <f t="shared" si="71"/>
        <v>0</v>
      </c>
      <c r="AK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96">
        <f t="shared" si="72"/>
        <v>0</v>
      </c>
      <c r="AO41" s="96">
        <f t="shared" si="73"/>
        <v>0</v>
      </c>
    </row>
    <row r="42" spans="2:41" x14ac:dyDescent="0.25">
      <c r="B42" s="94" t="s">
        <v>543</v>
      </c>
      <c r="C42" s="95" t="s">
        <v>544</v>
      </c>
      <c r="D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96">
        <f t="shared" ref="F42" si="82">D42+E42</f>
        <v>0</v>
      </c>
      <c r="G42" s="96"/>
      <c r="H42" s="96">
        <f t="shared" ref="H42" si="83">F42-G42</f>
        <v>0</v>
      </c>
      <c r="I42" s="96"/>
      <c r="J42" s="96">
        <f t="shared" ref="J42" si="84">F42-I42</f>
        <v>0</v>
      </c>
      <c r="K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96">
        <f t="shared" ref="AB42" si="85">Y42+Z42+AA42</f>
        <v>0</v>
      </c>
      <c r="AC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96">
        <f t="shared" ref="AF42" si="86">AC42+AD42+AE42</f>
        <v>0</v>
      </c>
      <c r="AG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96">
        <f t="shared" ref="AJ42" si="87">AG42+AH42+AI42</f>
        <v>0</v>
      </c>
      <c r="AK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96">
        <f t="shared" ref="AN42" si="88">AK42+AL42+AM42</f>
        <v>0</v>
      </c>
      <c r="AO42" s="96">
        <f t="shared" ref="AO42" si="89">AB42+AF42+AJ42+AN42</f>
        <v>0</v>
      </c>
    </row>
    <row r="43" spans="2:41" x14ac:dyDescent="0.25">
      <c r="B43" s="94" t="s">
        <v>545</v>
      </c>
      <c r="C43" s="95" t="s">
        <v>546</v>
      </c>
      <c r="D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96">
        <f t="shared" si="66"/>
        <v>0</v>
      </c>
      <c r="G43" s="96"/>
      <c r="H43" s="96">
        <f t="shared" si="67"/>
        <v>0</v>
      </c>
      <c r="I43" s="96"/>
      <c r="J43" s="96">
        <f t="shared" si="68"/>
        <v>0</v>
      </c>
      <c r="K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96">
        <f t="shared" si="69"/>
        <v>0</v>
      </c>
      <c r="AC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96">
        <f t="shared" si="70"/>
        <v>0</v>
      </c>
      <c r="AG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96">
        <f t="shared" si="71"/>
        <v>0</v>
      </c>
      <c r="AK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96">
        <f t="shared" si="72"/>
        <v>0</v>
      </c>
      <c r="AO43" s="96">
        <f t="shared" si="73"/>
        <v>0</v>
      </c>
    </row>
    <row r="44" spans="2:41" x14ac:dyDescent="0.25">
      <c r="B44" s="94" t="s">
        <v>547</v>
      </c>
      <c r="C44" s="95" t="s">
        <v>548</v>
      </c>
      <c r="D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96">
        <f t="shared" si="50"/>
        <v>0</v>
      </c>
      <c r="G44" s="96"/>
      <c r="H44" s="96">
        <f t="shared" si="51"/>
        <v>0</v>
      </c>
      <c r="I44" s="96"/>
      <c r="J44" s="96">
        <f t="shared" si="52"/>
        <v>0</v>
      </c>
      <c r="K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96">
        <f t="shared" si="53"/>
        <v>0</v>
      </c>
      <c r="AC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96">
        <f t="shared" si="54"/>
        <v>0</v>
      </c>
      <c r="AG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96">
        <f t="shared" si="55"/>
        <v>0</v>
      </c>
      <c r="AK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96">
        <f t="shared" si="56"/>
        <v>0</v>
      </c>
      <c r="AO44" s="96">
        <f t="shared" si="57"/>
        <v>0</v>
      </c>
    </row>
    <row r="45" spans="2:41" x14ac:dyDescent="0.25">
      <c r="B45" s="94" t="s">
        <v>253</v>
      </c>
      <c r="C45" s="95" t="s">
        <v>145</v>
      </c>
      <c r="D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96">
        <f t="shared" ref="F45" si="90">D45+E45</f>
        <v>0</v>
      </c>
      <c r="G45" s="96"/>
      <c r="H45" s="96">
        <f t="shared" ref="H45" si="91">F45-G45</f>
        <v>0</v>
      </c>
      <c r="I45" s="96"/>
      <c r="J45" s="96">
        <f t="shared" ref="J45" si="92">F45-I45</f>
        <v>0</v>
      </c>
      <c r="K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96">
        <f t="shared" ref="AB45" si="93">Y45+Z45+AA45</f>
        <v>0</v>
      </c>
      <c r="AC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96">
        <f t="shared" ref="AF45" si="94">AC45+AD45+AE45</f>
        <v>0</v>
      </c>
      <c r="AG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96">
        <f t="shared" ref="AJ45" si="95">AG45+AH45+AI45</f>
        <v>0</v>
      </c>
      <c r="AK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96">
        <f t="shared" ref="AN45" si="96">AK45+AL45+AM45</f>
        <v>0</v>
      </c>
      <c r="AO45" s="96">
        <f t="shared" ref="AO45" si="97">AB45+AF45+AJ45+AN45</f>
        <v>0</v>
      </c>
    </row>
    <row r="46" spans="2:41" x14ac:dyDescent="0.25">
      <c r="B46" s="94" t="s">
        <v>549</v>
      </c>
      <c r="C46" s="95" t="s">
        <v>550</v>
      </c>
      <c r="D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96">
        <f t="shared" si="10"/>
        <v>0</v>
      </c>
      <c r="G46" s="96"/>
      <c r="H46" s="96">
        <f t="shared" si="11"/>
        <v>0</v>
      </c>
      <c r="I46" s="96"/>
      <c r="J46" s="96">
        <f t="shared" si="12"/>
        <v>0</v>
      </c>
      <c r="K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96">
        <f t="shared" si="13"/>
        <v>0</v>
      </c>
      <c r="AC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96">
        <f t="shared" si="14"/>
        <v>0</v>
      </c>
      <c r="AG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96">
        <f t="shared" si="15"/>
        <v>0</v>
      </c>
      <c r="AK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96">
        <f t="shared" si="16"/>
        <v>0</v>
      </c>
      <c r="AO46" s="96">
        <f t="shared" si="17"/>
        <v>0</v>
      </c>
    </row>
    <row r="47" spans="2:41" x14ac:dyDescent="0.25">
      <c r="B47" s="103" t="s">
        <v>262</v>
      </c>
      <c r="C47" s="104" t="s">
        <v>146</v>
      </c>
      <c r="D47" s="105">
        <f>SUM(D48:D82)</f>
        <v>0</v>
      </c>
      <c r="E47" s="105">
        <f>SUM(E48:E82)</f>
        <v>9512780</v>
      </c>
      <c r="F47" s="105">
        <f t="shared" si="0"/>
        <v>9512780</v>
      </c>
      <c r="G47" s="105">
        <f>SUM(G48:G82)</f>
        <v>0</v>
      </c>
      <c r="H47" s="105">
        <f t="shared" si="2"/>
        <v>9512780</v>
      </c>
      <c r="I47" s="105">
        <f t="shared" ref="I47:AA47" si="98">SUM(I48:I82)</f>
        <v>0</v>
      </c>
      <c r="J47" s="105">
        <f t="shared" si="98"/>
        <v>9512780</v>
      </c>
      <c r="K47" s="105">
        <f t="shared" si="98"/>
        <v>9372780</v>
      </c>
      <c r="L47" s="105">
        <f t="shared" si="98"/>
        <v>0</v>
      </c>
      <c r="M47" s="105">
        <f t="shared" si="98"/>
        <v>0</v>
      </c>
      <c r="N47" s="105">
        <f t="shared" si="98"/>
        <v>0</v>
      </c>
      <c r="O47" s="105">
        <f t="shared" si="98"/>
        <v>0</v>
      </c>
      <c r="P47" s="105">
        <f t="shared" si="98"/>
        <v>0</v>
      </c>
      <c r="Q47" s="105">
        <f t="shared" si="98"/>
        <v>0</v>
      </c>
      <c r="R47" s="105">
        <f t="shared" si="98"/>
        <v>0</v>
      </c>
      <c r="S47" s="105">
        <f t="shared" si="98"/>
        <v>0</v>
      </c>
      <c r="T47" s="105">
        <f t="shared" si="98"/>
        <v>0</v>
      </c>
      <c r="U47" s="105">
        <f t="shared" si="98"/>
        <v>0</v>
      </c>
      <c r="V47" s="105">
        <f t="shared" si="98"/>
        <v>0</v>
      </c>
      <c r="W47" s="105">
        <f t="shared" si="98"/>
        <v>0</v>
      </c>
      <c r="X47" s="105">
        <f t="shared" si="98"/>
        <v>140000</v>
      </c>
      <c r="Y47" s="105">
        <f t="shared" si="98"/>
        <v>834280</v>
      </c>
      <c r="Z47" s="105">
        <f t="shared" si="98"/>
        <v>0</v>
      </c>
      <c r="AA47" s="105">
        <f t="shared" si="98"/>
        <v>8331360</v>
      </c>
      <c r="AB47" s="105">
        <f t="shared" si="13"/>
        <v>9165640</v>
      </c>
      <c r="AC47" s="105">
        <f>SUM(AC48:AC82)</f>
        <v>0</v>
      </c>
      <c r="AD47" s="105">
        <f>SUM(AD48:AD82)</f>
        <v>0</v>
      </c>
      <c r="AE47" s="105">
        <f>SUM(AE48:AE82)</f>
        <v>0</v>
      </c>
      <c r="AF47" s="105">
        <f t="shared" si="6"/>
        <v>0</v>
      </c>
      <c r="AG47" s="105">
        <f>SUM(AG48:AG82)</f>
        <v>347140</v>
      </c>
      <c r="AH47" s="105">
        <f>SUM(AH48:AH82)</f>
        <v>0</v>
      </c>
      <c r="AI47" s="105">
        <f>SUM(AI48:AI82)</f>
        <v>0</v>
      </c>
      <c r="AJ47" s="105">
        <f t="shared" si="7"/>
        <v>347140</v>
      </c>
      <c r="AK47" s="105">
        <f>SUM(AK48:AK82)</f>
        <v>0</v>
      </c>
      <c r="AL47" s="105">
        <f>SUM(AL48:AL82)</f>
        <v>0</v>
      </c>
      <c r="AM47" s="105">
        <f>SUM(AM48:AM82)</f>
        <v>0</v>
      </c>
      <c r="AN47" s="105">
        <f t="shared" si="8"/>
        <v>0</v>
      </c>
      <c r="AO47" s="105">
        <f t="shared" si="9"/>
        <v>9512780</v>
      </c>
    </row>
    <row r="48" spans="2:41" x14ac:dyDescent="0.25">
      <c r="B48" s="94" t="s">
        <v>551</v>
      </c>
      <c r="C48" s="95" t="s">
        <v>552</v>
      </c>
      <c r="D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96">
        <f t="shared" ref="F48" si="99">D48+E48</f>
        <v>0</v>
      </c>
      <c r="G48" s="96"/>
      <c r="H48" s="96">
        <f t="shared" ref="H48" si="100">F48-G48</f>
        <v>0</v>
      </c>
      <c r="I48" s="96"/>
      <c r="J48" s="96">
        <f t="shared" ref="J48" si="101">F48-I48</f>
        <v>0</v>
      </c>
      <c r="K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96">
        <f t="shared" ref="AB48" si="102">Y48+Z48+AA48</f>
        <v>0</v>
      </c>
      <c r="AC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96">
        <f t="shared" ref="AF48" si="103">AC48+AD48+AE48</f>
        <v>0</v>
      </c>
      <c r="AG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96">
        <f t="shared" ref="AJ48" si="104">AG48+AH48+AI48</f>
        <v>0</v>
      </c>
      <c r="AK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96">
        <f t="shared" ref="AN48" si="105">AK48+AL48+AM48</f>
        <v>0</v>
      </c>
      <c r="AO48" s="96">
        <f t="shared" ref="AO48" si="106">AB48+AF48+AJ48+AN48</f>
        <v>0</v>
      </c>
    </row>
    <row r="49" spans="2:41" x14ac:dyDescent="0.25">
      <c r="B49" s="94" t="s">
        <v>263</v>
      </c>
      <c r="C49" s="95" t="s">
        <v>147</v>
      </c>
      <c r="D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96">
        <f t="shared" si="0"/>
        <v>0</v>
      </c>
      <c r="G49" s="96"/>
      <c r="H49" s="96">
        <f t="shared" si="2"/>
        <v>0</v>
      </c>
      <c r="I49" s="96"/>
      <c r="J49" s="96">
        <f t="shared" si="3"/>
        <v>0</v>
      </c>
      <c r="K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96">
        <f t="shared" si="5"/>
        <v>0</v>
      </c>
      <c r="AC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96">
        <f t="shared" si="6"/>
        <v>0</v>
      </c>
      <c r="AG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96">
        <f t="shared" si="7"/>
        <v>0</v>
      </c>
      <c r="AK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96">
        <f t="shared" si="8"/>
        <v>0</v>
      </c>
      <c r="AO49" s="96">
        <f t="shared" si="9"/>
        <v>0</v>
      </c>
    </row>
    <row r="50" spans="2:41" x14ac:dyDescent="0.25">
      <c r="B50" s="94" t="s">
        <v>553</v>
      </c>
      <c r="C50" s="95" t="s">
        <v>554</v>
      </c>
      <c r="D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96">
        <f t="shared" si="0"/>
        <v>0</v>
      </c>
      <c r="G50" s="96"/>
      <c r="H50" s="96">
        <f t="shared" si="2"/>
        <v>0</v>
      </c>
      <c r="I50" s="96"/>
      <c r="J50" s="96">
        <f t="shared" si="3"/>
        <v>0</v>
      </c>
      <c r="K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96">
        <f t="shared" si="5"/>
        <v>0</v>
      </c>
      <c r="AC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96">
        <f t="shared" si="6"/>
        <v>0</v>
      </c>
      <c r="AG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96">
        <f t="shared" si="7"/>
        <v>0</v>
      </c>
      <c r="AK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96">
        <f t="shared" si="8"/>
        <v>0</v>
      </c>
      <c r="AO50" s="96">
        <f t="shared" si="9"/>
        <v>0</v>
      </c>
    </row>
    <row r="51" spans="2:41" x14ac:dyDescent="0.25">
      <c r="B51" s="94" t="s">
        <v>555</v>
      </c>
      <c r="C51" s="95" t="s">
        <v>556</v>
      </c>
      <c r="D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96">
        <f t="shared" ref="F51:F69" si="107">D51+E51</f>
        <v>0</v>
      </c>
      <c r="G51" s="96"/>
      <c r="H51" s="96">
        <f t="shared" ref="H51:H69" si="108">F51-G51</f>
        <v>0</v>
      </c>
      <c r="I51" s="96"/>
      <c r="J51" s="96">
        <f t="shared" ref="J51:J69" si="109">F51-I51</f>
        <v>0</v>
      </c>
      <c r="K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96">
        <f t="shared" ref="AB51:AB69" si="110">Y51+Z51+AA51</f>
        <v>0</v>
      </c>
      <c r="AC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96">
        <f t="shared" ref="AF51:AF69" si="111">AC51+AD51+AE51</f>
        <v>0</v>
      </c>
      <c r="AG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96">
        <f t="shared" ref="AJ51:AJ69" si="112">AG51+AH51+AI51</f>
        <v>0</v>
      </c>
      <c r="AK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96">
        <f t="shared" ref="AN51:AN69" si="113">AK51+AL51+AM51</f>
        <v>0</v>
      </c>
      <c r="AO51" s="96">
        <f t="shared" ref="AO51:AO69" si="114">AB51+AF51+AJ51+AN51</f>
        <v>0</v>
      </c>
    </row>
    <row r="52" spans="2:41" x14ac:dyDescent="0.25">
      <c r="B52" s="94" t="s">
        <v>264</v>
      </c>
      <c r="C52" s="95" t="s">
        <v>148</v>
      </c>
      <c r="D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96">
        <f t="shared" si="107"/>
        <v>0</v>
      </c>
      <c r="G52" s="96"/>
      <c r="H52" s="96">
        <f t="shared" si="108"/>
        <v>0</v>
      </c>
      <c r="I52" s="96"/>
      <c r="J52" s="96">
        <f t="shared" si="109"/>
        <v>0</v>
      </c>
      <c r="K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96">
        <f t="shared" si="110"/>
        <v>0</v>
      </c>
      <c r="AC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96">
        <f t="shared" si="111"/>
        <v>0</v>
      </c>
      <c r="AG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96">
        <f t="shared" si="112"/>
        <v>0</v>
      </c>
      <c r="AK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96">
        <f t="shared" si="113"/>
        <v>0</v>
      </c>
      <c r="AO52" s="96">
        <f t="shared" si="114"/>
        <v>0</v>
      </c>
    </row>
    <row r="53" spans="2:41" x14ac:dyDescent="0.25">
      <c r="B53" s="94" t="s">
        <v>557</v>
      </c>
      <c r="C53" s="95" t="s">
        <v>558</v>
      </c>
      <c r="D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96">
        <f t="shared" ref="F53" si="115">D53+E53</f>
        <v>0</v>
      </c>
      <c r="G53" s="96"/>
      <c r="H53" s="96">
        <f t="shared" ref="H53" si="116">F53-G53</f>
        <v>0</v>
      </c>
      <c r="I53" s="96"/>
      <c r="J53" s="96">
        <f t="shared" ref="J53" si="117">F53-I53</f>
        <v>0</v>
      </c>
      <c r="K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96">
        <f t="shared" ref="AB53" si="118">Y53+Z53+AA53</f>
        <v>0</v>
      </c>
      <c r="AC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96">
        <f t="shared" ref="AF53" si="119">AC53+AD53+AE53</f>
        <v>0</v>
      </c>
      <c r="AG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96">
        <f t="shared" ref="AJ53" si="120">AG53+AH53+AI53</f>
        <v>0</v>
      </c>
      <c r="AK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96">
        <f t="shared" ref="AN53" si="121">AK53+AL53+AM53</f>
        <v>0</v>
      </c>
      <c r="AO53" s="96">
        <f t="shared" ref="AO53" si="122">AB53+AF53+AJ53+AN53</f>
        <v>0</v>
      </c>
    </row>
    <row r="54" spans="2:41" x14ac:dyDescent="0.25">
      <c r="B54" s="94" t="s">
        <v>559</v>
      </c>
      <c r="C54" s="95" t="s">
        <v>525</v>
      </c>
      <c r="D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96">
        <f t="shared" si="107"/>
        <v>0</v>
      </c>
      <c r="G54" s="96"/>
      <c r="H54" s="96">
        <f t="shared" si="108"/>
        <v>0</v>
      </c>
      <c r="I54" s="96"/>
      <c r="J54" s="96">
        <f t="shared" si="109"/>
        <v>0</v>
      </c>
      <c r="K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96">
        <f t="shared" si="110"/>
        <v>0</v>
      </c>
      <c r="AC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96">
        <f t="shared" si="111"/>
        <v>0</v>
      </c>
      <c r="AG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96">
        <f t="shared" si="112"/>
        <v>0</v>
      </c>
      <c r="AK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96">
        <f t="shared" si="113"/>
        <v>0</v>
      </c>
      <c r="AO54" s="96">
        <f t="shared" si="114"/>
        <v>0</v>
      </c>
    </row>
    <row r="55" spans="2:41" x14ac:dyDescent="0.25">
      <c r="B55" s="94" t="s">
        <v>265</v>
      </c>
      <c r="C55" s="95" t="s">
        <v>149</v>
      </c>
      <c r="D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96">
        <f t="shared" ref="F55" si="123">D55+E55</f>
        <v>0</v>
      </c>
      <c r="G55" s="96"/>
      <c r="H55" s="96">
        <f t="shared" ref="H55" si="124">F55-G55</f>
        <v>0</v>
      </c>
      <c r="I55" s="96"/>
      <c r="J55" s="96">
        <f t="shared" ref="J55" si="125">F55-I55</f>
        <v>0</v>
      </c>
      <c r="K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96">
        <f t="shared" ref="AB55" si="126">Y55+Z55+AA55</f>
        <v>0</v>
      </c>
      <c r="AC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96">
        <f t="shared" ref="AF55" si="127">AC55+AD55+AE55</f>
        <v>0</v>
      </c>
      <c r="AG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96">
        <f t="shared" ref="AJ55" si="128">AG55+AH55+AI55</f>
        <v>0</v>
      </c>
      <c r="AK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96">
        <f t="shared" ref="AN55" si="129">AK55+AL55+AM55</f>
        <v>0</v>
      </c>
      <c r="AO55" s="96">
        <f t="shared" ref="AO55" si="130">AB55+AF55+AJ55+AN55</f>
        <v>0</v>
      </c>
    </row>
    <row r="56" spans="2:41" x14ac:dyDescent="0.25">
      <c r="B56" s="94" t="s">
        <v>560</v>
      </c>
      <c r="C56" s="95" t="s">
        <v>561</v>
      </c>
      <c r="D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96">
        <f t="shared" si="107"/>
        <v>0</v>
      </c>
      <c r="G56" s="96"/>
      <c r="H56" s="96">
        <f t="shared" si="108"/>
        <v>0</v>
      </c>
      <c r="I56" s="96"/>
      <c r="J56" s="96">
        <f t="shared" si="109"/>
        <v>0</v>
      </c>
      <c r="K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96">
        <f t="shared" si="110"/>
        <v>0</v>
      </c>
      <c r="AC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96">
        <f t="shared" si="111"/>
        <v>0</v>
      </c>
      <c r="AG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96">
        <f t="shared" si="112"/>
        <v>0</v>
      </c>
      <c r="AK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96">
        <f t="shared" si="113"/>
        <v>0</v>
      </c>
      <c r="AO56" s="96">
        <f t="shared" si="114"/>
        <v>0</v>
      </c>
    </row>
    <row r="57" spans="2:41" x14ac:dyDescent="0.25">
      <c r="B57" s="94" t="s">
        <v>562</v>
      </c>
      <c r="C57" s="95" t="s">
        <v>532</v>
      </c>
      <c r="D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96">
        <f t="shared" ref="F57" si="131">D57+E57</f>
        <v>0</v>
      </c>
      <c r="G57" s="96"/>
      <c r="H57" s="96">
        <f t="shared" ref="H57" si="132">F57-G57</f>
        <v>0</v>
      </c>
      <c r="I57" s="96"/>
      <c r="J57" s="96">
        <f t="shared" ref="J57" si="133">F57-I57</f>
        <v>0</v>
      </c>
      <c r="K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96">
        <f t="shared" ref="AB57" si="134">Y57+Z57+AA57</f>
        <v>0</v>
      </c>
      <c r="AC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96">
        <f t="shared" ref="AF57" si="135">AC57+AD57+AE57</f>
        <v>0</v>
      </c>
      <c r="AG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96">
        <f t="shared" ref="AJ57" si="136">AG57+AH57+AI57</f>
        <v>0</v>
      </c>
      <c r="AK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96">
        <f t="shared" ref="AN57" si="137">AK57+AL57+AM57</f>
        <v>0</v>
      </c>
      <c r="AO57" s="96">
        <f t="shared" ref="AO57" si="138">AB57+AF57+AJ57+AN57</f>
        <v>0</v>
      </c>
    </row>
    <row r="58" spans="2:41" x14ac:dyDescent="0.25">
      <c r="B58" s="94" t="s">
        <v>563</v>
      </c>
      <c r="C58" s="95" t="s">
        <v>533</v>
      </c>
      <c r="D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96">
        <f t="shared" si="107"/>
        <v>0</v>
      </c>
      <c r="G58" s="96"/>
      <c r="H58" s="96">
        <f t="shared" si="108"/>
        <v>0</v>
      </c>
      <c r="I58" s="96"/>
      <c r="J58" s="96">
        <f t="shared" si="109"/>
        <v>0</v>
      </c>
      <c r="K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96">
        <f t="shared" si="110"/>
        <v>0</v>
      </c>
      <c r="AC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96">
        <f t="shared" si="111"/>
        <v>0</v>
      </c>
      <c r="AG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96">
        <f t="shared" si="112"/>
        <v>0</v>
      </c>
      <c r="AK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96">
        <f t="shared" si="113"/>
        <v>0</v>
      </c>
      <c r="AO58" s="96">
        <f t="shared" si="114"/>
        <v>0</v>
      </c>
    </row>
    <row r="59" spans="2:41" x14ac:dyDescent="0.25">
      <c r="B59" s="94" t="s">
        <v>564</v>
      </c>
      <c r="C59" s="95" t="s">
        <v>565</v>
      </c>
      <c r="D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96">
        <f t="shared" ref="F59" si="139">D59+E59</f>
        <v>0</v>
      </c>
      <c r="G59" s="96"/>
      <c r="H59" s="96">
        <f t="shared" ref="H59" si="140">F59-G59</f>
        <v>0</v>
      </c>
      <c r="I59" s="96"/>
      <c r="J59" s="96">
        <f t="shared" ref="J59" si="141">F59-I59</f>
        <v>0</v>
      </c>
      <c r="K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96">
        <f t="shared" ref="AB59" si="142">Y59+Z59+AA59</f>
        <v>0</v>
      </c>
      <c r="AC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96">
        <f t="shared" ref="AF59" si="143">AC59+AD59+AE59</f>
        <v>0</v>
      </c>
      <c r="AG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96">
        <f t="shared" ref="AJ59" si="144">AG59+AH59+AI59</f>
        <v>0</v>
      </c>
      <c r="AK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96">
        <f t="shared" ref="AN59" si="145">AK59+AL59+AM59</f>
        <v>0</v>
      </c>
      <c r="AO59" s="96">
        <f t="shared" ref="AO59" si="146">AB59+AF59+AJ59+AN59</f>
        <v>0</v>
      </c>
    </row>
    <row r="60" spans="2:41" x14ac:dyDescent="0.25">
      <c r="B60" s="94" t="s">
        <v>566</v>
      </c>
      <c r="C60" s="95" t="s">
        <v>567</v>
      </c>
      <c r="D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96">
        <f t="shared" si="107"/>
        <v>0</v>
      </c>
      <c r="G60" s="96"/>
      <c r="H60" s="96">
        <f t="shared" si="108"/>
        <v>0</v>
      </c>
      <c r="I60" s="96"/>
      <c r="J60" s="96">
        <f t="shared" si="109"/>
        <v>0</v>
      </c>
      <c r="K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96">
        <f t="shared" si="110"/>
        <v>0</v>
      </c>
      <c r="AC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96">
        <f t="shared" si="111"/>
        <v>0</v>
      </c>
      <c r="AG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96">
        <f t="shared" si="112"/>
        <v>0</v>
      </c>
      <c r="AK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96">
        <f t="shared" si="113"/>
        <v>0</v>
      </c>
      <c r="AO60" s="96">
        <f t="shared" si="114"/>
        <v>0</v>
      </c>
    </row>
    <row r="61" spans="2:41" x14ac:dyDescent="0.25">
      <c r="B61" s="94" t="s">
        <v>568</v>
      </c>
      <c r="C61" s="95" t="s">
        <v>540</v>
      </c>
      <c r="D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96">
        <f t="shared" ref="F61" si="147">D61+E61</f>
        <v>0</v>
      </c>
      <c r="G61" s="96"/>
      <c r="H61" s="96">
        <f t="shared" ref="H61" si="148">F61-G61</f>
        <v>0</v>
      </c>
      <c r="I61" s="96"/>
      <c r="J61" s="96">
        <f t="shared" ref="J61" si="149">F61-I61</f>
        <v>0</v>
      </c>
      <c r="K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96">
        <f t="shared" ref="AB61" si="150">Y61+Z61+AA61</f>
        <v>0</v>
      </c>
      <c r="AC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96">
        <f t="shared" ref="AF61" si="151">AC61+AD61+AE61</f>
        <v>0</v>
      </c>
      <c r="AG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96">
        <f t="shared" ref="AJ61" si="152">AG61+AH61+AI61</f>
        <v>0</v>
      </c>
      <c r="AK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96">
        <f t="shared" ref="AN61" si="153">AK61+AL61+AM61</f>
        <v>0</v>
      </c>
      <c r="AO61" s="96">
        <f t="shared" ref="AO61" si="154">AB61+AF61+AJ61+AN61</f>
        <v>0</v>
      </c>
    </row>
    <row r="62" spans="2:41" x14ac:dyDescent="0.25">
      <c r="B62" s="94" t="s">
        <v>569</v>
      </c>
      <c r="C62" s="95" t="s">
        <v>570</v>
      </c>
      <c r="D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96">
        <f t="shared" si="107"/>
        <v>0</v>
      </c>
      <c r="G62" s="96"/>
      <c r="H62" s="96">
        <f t="shared" si="108"/>
        <v>0</v>
      </c>
      <c r="I62" s="96"/>
      <c r="J62" s="96">
        <f t="shared" si="109"/>
        <v>0</v>
      </c>
      <c r="K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96">
        <f t="shared" si="110"/>
        <v>0</v>
      </c>
      <c r="AC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96">
        <f t="shared" si="111"/>
        <v>0</v>
      </c>
      <c r="AG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96">
        <f t="shared" si="112"/>
        <v>0</v>
      </c>
      <c r="AK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96">
        <f t="shared" si="113"/>
        <v>0</v>
      </c>
      <c r="AO62" s="96">
        <f t="shared" si="114"/>
        <v>0</v>
      </c>
    </row>
    <row r="63" spans="2:41" x14ac:dyDescent="0.25">
      <c r="B63" s="94" t="s">
        <v>266</v>
      </c>
      <c r="C63" s="95" t="s">
        <v>150</v>
      </c>
      <c r="D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v>
      </c>
      <c r="F63" s="96">
        <f t="shared" si="107"/>
        <v>140000</v>
      </c>
      <c r="G63" s="96"/>
      <c r="H63" s="96">
        <f t="shared" si="108"/>
        <v>140000</v>
      </c>
      <c r="I63" s="96"/>
      <c r="J63" s="96">
        <f t="shared" si="109"/>
        <v>140000</v>
      </c>
      <c r="K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140000</v>
      </c>
      <c r="Y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140000</v>
      </c>
      <c r="Z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96">
        <f t="shared" si="110"/>
        <v>140000</v>
      </c>
      <c r="AC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96">
        <f t="shared" si="111"/>
        <v>0</v>
      </c>
      <c r="AG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96">
        <f t="shared" si="112"/>
        <v>0</v>
      </c>
      <c r="AK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96">
        <f t="shared" si="113"/>
        <v>0</v>
      </c>
      <c r="AO63" s="96">
        <f t="shared" si="114"/>
        <v>140000</v>
      </c>
    </row>
    <row r="64" spans="2:41" x14ac:dyDescent="0.25">
      <c r="B64" s="94" t="s">
        <v>571</v>
      </c>
      <c r="C64" s="95" t="s">
        <v>572</v>
      </c>
      <c r="D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9372780</v>
      </c>
      <c r="F64" s="96">
        <f t="shared" ref="F64" si="155">D64+E64</f>
        <v>9372780</v>
      </c>
      <c r="G64" s="96"/>
      <c r="H64" s="96">
        <f t="shared" ref="H64" si="156">F64-G64</f>
        <v>9372780</v>
      </c>
      <c r="I64" s="96"/>
      <c r="J64" s="96">
        <f t="shared" ref="J64" si="157">F64-I64</f>
        <v>9372780</v>
      </c>
      <c r="K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9372780</v>
      </c>
      <c r="L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694280</v>
      </c>
      <c r="Z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8331360</v>
      </c>
      <c r="AB64" s="96">
        <f t="shared" ref="AB64" si="158">Y64+Z64+AA64</f>
        <v>9025640</v>
      </c>
      <c r="AC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96">
        <f t="shared" ref="AF64" si="159">AC64+AD64+AE64</f>
        <v>0</v>
      </c>
      <c r="AG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347140</v>
      </c>
      <c r="AH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96">
        <f t="shared" ref="AJ64" si="160">AG64+AH64+AI64</f>
        <v>347140</v>
      </c>
      <c r="AK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96">
        <f t="shared" ref="AN64" si="161">AK64+AL64+AM64</f>
        <v>0</v>
      </c>
      <c r="AO64" s="96">
        <f t="shared" ref="AO64" si="162">AB64+AF64+AJ64+AN64</f>
        <v>9372780</v>
      </c>
    </row>
    <row r="65" spans="2:41" x14ac:dyDescent="0.25">
      <c r="B65" s="94" t="s">
        <v>573</v>
      </c>
      <c r="C65" s="95" t="s">
        <v>574</v>
      </c>
      <c r="D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96">
        <f t="shared" si="107"/>
        <v>0</v>
      </c>
      <c r="G65" s="96"/>
      <c r="H65" s="96">
        <f t="shared" si="108"/>
        <v>0</v>
      </c>
      <c r="I65" s="96"/>
      <c r="J65" s="96">
        <f t="shared" si="109"/>
        <v>0</v>
      </c>
      <c r="K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96">
        <f t="shared" si="110"/>
        <v>0</v>
      </c>
      <c r="AC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96">
        <f t="shared" si="111"/>
        <v>0</v>
      </c>
      <c r="AG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96">
        <f t="shared" si="112"/>
        <v>0</v>
      </c>
      <c r="AK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96">
        <f t="shared" si="113"/>
        <v>0</v>
      </c>
      <c r="AO65" s="96">
        <f t="shared" si="114"/>
        <v>0</v>
      </c>
    </row>
    <row r="66" spans="2:41" x14ac:dyDescent="0.25">
      <c r="B66" s="94" t="s">
        <v>575</v>
      </c>
      <c r="C66" s="95" t="s">
        <v>576</v>
      </c>
      <c r="D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96">
        <f t="shared" ref="F66" si="163">D66+E66</f>
        <v>0</v>
      </c>
      <c r="G66" s="96"/>
      <c r="H66" s="96">
        <f t="shared" ref="H66" si="164">F66-G66</f>
        <v>0</v>
      </c>
      <c r="I66" s="96"/>
      <c r="J66" s="96">
        <f t="shared" ref="J66" si="165">F66-I66</f>
        <v>0</v>
      </c>
      <c r="K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96">
        <f t="shared" ref="AB66" si="166">Y66+Z66+AA66</f>
        <v>0</v>
      </c>
      <c r="AC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96">
        <f t="shared" ref="AF66" si="167">AC66+AD66+AE66</f>
        <v>0</v>
      </c>
      <c r="AG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96">
        <f t="shared" ref="AJ66" si="168">AG66+AH66+AI66</f>
        <v>0</v>
      </c>
      <c r="AK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96">
        <f t="shared" ref="AN66" si="169">AK66+AL66+AM66</f>
        <v>0</v>
      </c>
      <c r="AO66" s="96">
        <f t="shared" ref="AO66" si="170">AB66+AF66+AJ66+AN66</f>
        <v>0</v>
      </c>
    </row>
    <row r="67" spans="2:41" x14ac:dyDescent="0.25">
      <c r="B67" s="94" t="s">
        <v>577</v>
      </c>
      <c r="C67" s="95" t="s">
        <v>578</v>
      </c>
      <c r="D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96">
        <f t="shared" si="107"/>
        <v>0</v>
      </c>
      <c r="G67" s="96"/>
      <c r="H67" s="96">
        <f t="shared" si="108"/>
        <v>0</v>
      </c>
      <c r="I67" s="96"/>
      <c r="J67" s="96">
        <f t="shared" si="109"/>
        <v>0</v>
      </c>
      <c r="K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96">
        <f t="shared" si="110"/>
        <v>0</v>
      </c>
      <c r="AC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96">
        <f t="shared" si="111"/>
        <v>0</v>
      </c>
      <c r="AG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96">
        <f t="shared" si="112"/>
        <v>0</v>
      </c>
      <c r="AK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96">
        <f t="shared" si="113"/>
        <v>0</v>
      </c>
      <c r="AO67" s="96">
        <f t="shared" si="114"/>
        <v>0</v>
      </c>
    </row>
    <row r="68" spans="2:41" x14ac:dyDescent="0.25">
      <c r="B68" s="94" t="s">
        <v>579</v>
      </c>
      <c r="C68" s="95" t="s">
        <v>580</v>
      </c>
      <c r="D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96">
        <f t="shared" ref="F68" si="171">D68+E68</f>
        <v>0</v>
      </c>
      <c r="G68" s="96"/>
      <c r="H68" s="96">
        <f t="shared" ref="H68" si="172">F68-G68</f>
        <v>0</v>
      </c>
      <c r="I68" s="96"/>
      <c r="J68" s="96">
        <f t="shared" ref="J68" si="173">F68-I68</f>
        <v>0</v>
      </c>
      <c r="K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96">
        <f t="shared" ref="AB68" si="174">Y68+Z68+AA68</f>
        <v>0</v>
      </c>
      <c r="AC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96">
        <f t="shared" ref="AF68" si="175">AC68+AD68+AE68</f>
        <v>0</v>
      </c>
      <c r="AG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96">
        <f t="shared" ref="AJ68" si="176">AG68+AH68+AI68</f>
        <v>0</v>
      </c>
      <c r="AK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96">
        <f t="shared" ref="AN68" si="177">AK68+AL68+AM68</f>
        <v>0</v>
      </c>
      <c r="AO68" s="96">
        <f t="shared" ref="AO68" si="178">AB68+AF68+AJ68+AN68</f>
        <v>0</v>
      </c>
    </row>
    <row r="69" spans="2:41" x14ac:dyDescent="0.25">
      <c r="B69" s="94" t="s">
        <v>581</v>
      </c>
      <c r="C69" s="95" t="s">
        <v>582</v>
      </c>
      <c r="D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96">
        <f t="shared" si="107"/>
        <v>0</v>
      </c>
      <c r="G69" s="96"/>
      <c r="H69" s="96">
        <f t="shared" si="108"/>
        <v>0</v>
      </c>
      <c r="I69" s="96"/>
      <c r="J69" s="96">
        <f t="shared" si="109"/>
        <v>0</v>
      </c>
      <c r="K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96">
        <f t="shared" si="110"/>
        <v>0</v>
      </c>
      <c r="AC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96">
        <f t="shared" si="111"/>
        <v>0</v>
      </c>
      <c r="AG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96">
        <f t="shared" si="112"/>
        <v>0</v>
      </c>
      <c r="AK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96">
        <f t="shared" si="113"/>
        <v>0</v>
      </c>
      <c r="AO69" s="96">
        <f t="shared" si="114"/>
        <v>0</v>
      </c>
    </row>
    <row r="70" spans="2:41" x14ac:dyDescent="0.25">
      <c r="B70" s="94" t="s">
        <v>583</v>
      </c>
      <c r="C70" s="95" t="s">
        <v>584</v>
      </c>
      <c r="D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96">
        <f t="shared" ref="F70" si="179">D70+E70</f>
        <v>0</v>
      </c>
      <c r="G70" s="96"/>
      <c r="H70" s="96">
        <f t="shared" ref="H70" si="180">F70-G70</f>
        <v>0</v>
      </c>
      <c r="I70" s="96"/>
      <c r="J70" s="96">
        <f t="shared" ref="J70" si="181">F70-I70</f>
        <v>0</v>
      </c>
      <c r="K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96">
        <f t="shared" ref="AB70" si="182">Y70+Z70+AA70</f>
        <v>0</v>
      </c>
      <c r="AC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96">
        <f t="shared" ref="AF70" si="183">AC70+AD70+AE70</f>
        <v>0</v>
      </c>
      <c r="AG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96">
        <f t="shared" ref="AJ70" si="184">AG70+AH70+AI70</f>
        <v>0</v>
      </c>
      <c r="AK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96">
        <f t="shared" ref="AN70" si="185">AK70+AL70+AM70</f>
        <v>0</v>
      </c>
      <c r="AO70" s="96">
        <f t="shared" ref="AO70" si="186">AB70+AF70+AJ70+AN70</f>
        <v>0</v>
      </c>
    </row>
    <row r="71" spans="2:41" x14ac:dyDescent="0.25">
      <c r="B71" s="94" t="s">
        <v>585</v>
      </c>
      <c r="C71" s="95" t="s">
        <v>586</v>
      </c>
      <c r="D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96">
        <f t="shared" ref="F71:F82" si="187">D71+E71</f>
        <v>0</v>
      </c>
      <c r="G71" s="96"/>
      <c r="H71" s="96">
        <f t="shared" ref="H71:H82" si="188">F71-G71</f>
        <v>0</v>
      </c>
      <c r="I71" s="96"/>
      <c r="J71" s="96">
        <f t="shared" ref="J71:J82" si="189">F71-I71</f>
        <v>0</v>
      </c>
      <c r="K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96">
        <f t="shared" ref="AB71:AB82" si="190">Y71+Z71+AA71</f>
        <v>0</v>
      </c>
      <c r="AC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96">
        <f t="shared" ref="AF71:AF82" si="191">AC71+AD71+AE71</f>
        <v>0</v>
      </c>
      <c r="AG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96">
        <f t="shared" ref="AJ71:AJ82" si="192">AG71+AH71+AI71</f>
        <v>0</v>
      </c>
      <c r="AK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96">
        <f t="shared" ref="AN71:AN82" si="193">AK71+AL71+AM71</f>
        <v>0</v>
      </c>
      <c r="AO71" s="96">
        <f t="shared" ref="AO71:AO82" si="194">AB71+AF71+AJ71+AN71</f>
        <v>0</v>
      </c>
    </row>
    <row r="72" spans="2:41" x14ac:dyDescent="0.25">
      <c r="B72" s="94" t="s">
        <v>279</v>
      </c>
      <c r="C72" s="95" t="s">
        <v>163</v>
      </c>
      <c r="D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96">
        <f t="shared" si="187"/>
        <v>0</v>
      </c>
      <c r="G72" s="96"/>
      <c r="H72" s="96">
        <f t="shared" si="188"/>
        <v>0</v>
      </c>
      <c r="I72" s="96"/>
      <c r="J72" s="96">
        <f t="shared" si="189"/>
        <v>0</v>
      </c>
      <c r="K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96">
        <f t="shared" si="190"/>
        <v>0</v>
      </c>
      <c r="AC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96">
        <f t="shared" si="191"/>
        <v>0</v>
      </c>
      <c r="AG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96">
        <f t="shared" si="192"/>
        <v>0</v>
      </c>
      <c r="AK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96">
        <f t="shared" si="193"/>
        <v>0</v>
      </c>
      <c r="AO72" s="96">
        <f t="shared" si="194"/>
        <v>0</v>
      </c>
    </row>
    <row r="73" spans="2:41" x14ac:dyDescent="0.25">
      <c r="B73" s="94" t="s">
        <v>587</v>
      </c>
      <c r="C73" s="95" t="s">
        <v>588</v>
      </c>
      <c r="D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96">
        <f t="shared" si="187"/>
        <v>0</v>
      </c>
      <c r="G73" s="96"/>
      <c r="H73" s="96">
        <f t="shared" si="188"/>
        <v>0</v>
      </c>
      <c r="I73" s="96"/>
      <c r="J73" s="96">
        <f t="shared" si="189"/>
        <v>0</v>
      </c>
      <c r="K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96">
        <f t="shared" si="190"/>
        <v>0</v>
      </c>
      <c r="AC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96">
        <f t="shared" si="191"/>
        <v>0</v>
      </c>
      <c r="AG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96">
        <f t="shared" si="192"/>
        <v>0</v>
      </c>
      <c r="AK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96">
        <f t="shared" si="193"/>
        <v>0</v>
      </c>
      <c r="AO73" s="96">
        <f t="shared" si="194"/>
        <v>0</v>
      </c>
    </row>
    <row r="74" spans="2:41" x14ac:dyDescent="0.25">
      <c r="B74" s="94" t="s">
        <v>589</v>
      </c>
      <c r="C74" s="95" t="s">
        <v>590</v>
      </c>
      <c r="D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96">
        <f t="shared" si="187"/>
        <v>0</v>
      </c>
      <c r="G74" s="96"/>
      <c r="H74" s="96">
        <f t="shared" si="188"/>
        <v>0</v>
      </c>
      <c r="I74" s="96"/>
      <c r="J74" s="96">
        <f t="shared" si="189"/>
        <v>0</v>
      </c>
      <c r="K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96">
        <f t="shared" si="190"/>
        <v>0</v>
      </c>
      <c r="AC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96">
        <f t="shared" si="191"/>
        <v>0</v>
      </c>
      <c r="AG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96">
        <f t="shared" si="192"/>
        <v>0</v>
      </c>
      <c r="AK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96">
        <f t="shared" si="193"/>
        <v>0</v>
      </c>
      <c r="AO74" s="96">
        <f t="shared" si="194"/>
        <v>0</v>
      </c>
    </row>
    <row r="75" spans="2:41" x14ac:dyDescent="0.25">
      <c r="B75" s="94" t="s">
        <v>591</v>
      </c>
      <c r="C75" s="95" t="s">
        <v>592</v>
      </c>
      <c r="D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96">
        <f t="shared" si="187"/>
        <v>0</v>
      </c>
      <c r="G75" s="96"/>
      <c r="H75" s="96">
        <f t="shared" si="188"/>
        <v>0</v>
      </c>
      <c r="I75" s="96"/>
      <c r="J75" s="96">
        <f t="shared" si="189"/>
        <v>0</v>
      </c>
      <c r="K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96">
        <f t="shared" si="190"/>
        <v>0</v>
      </c>
      <c r="AC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96">
        <f t="shared" si="191"/>
        <v>0</v>
      </c>
      <c r="AG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96">
        <f t="shared" si="192"/>
        <v>0</v>
      </c>
      <c r="AK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96">
        <f t="shared" si="193"/>
        <v>0</v>
      </c>
      <c r="AO75" s="96">
        <f t="shared" si="194"/>
        <v>0</v>
      </c>
    </row>
    <row r="76" spans="2:41" x14ac:dyDescent="0.25">
      <c r="B76" s="94" t="s">
        <v>593</v>
      </c>
      <c r="C76" s="95" t="s">
        <v>594</v>
      </c>
      <c r="D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96">
        <f t="shared" si="187"/>
        <v>0</v>
      </c>
      <c r="G76" s="96"/>
      <c r="H76" s="96">
        <f t="shared" si="188"/>
        <v>0</v>
      </c>
      <c r="I76" s="96"/>
      <c r="J76" s="96">
        <f t="shared" si="189"/>
        <v>0</v>
      </c>
      <c r="K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96">
        <f t="shared" si="190"/>
        <v>0</v>
      </c>
      <c r="AC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96">
        <f t="shared" si="191"/>
        <v>0</v>
      </c>
      <c r="AG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96">
        <f t="shared" si="192"/>
        <v>0</v>
      </c>
      <c r="AK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96">
        <f t="shared" si="193"/>
        <v>0</v>
      </c>
      <c r="AO76" s="96">
        <f t="shared" si="194"/>
        <v>0</v>
      </c>
    </row>
    <row r="77" spans="2:41" x14ac:dyDescent="0.25">
      <c r="B77" s="94" t="s">
        <v>595</v>
      </c>
      <c r="C77" s="95" t="s">
        <v>596</v>
      </c>
      <c r="D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96">
        <f t="shared" si="187"/>
        <v>0</v>
      </c>
      <c r="G77" s="96"/>
      <c r="H77" s="96">
        <f t="shared" si="188"/>
        <v>0</v>
      </c>
      <c r="I77" s="96"/>
      <c r="J77" s="96">
        <f t="shared" si="189"/>
        <v>0</v>
      </c>
      <c r="K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96">
        <f t="shared" si="190"/>
        <v>0</v>
      </c>
      <c r="AC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96">
        <f t="shared" si="191"/>
        <v>0</v>
      </c>
      <c r="AG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96">
        <f t="shared" si="192"/>
        <v>0</v>
      </c>
      <c r="AK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96">
        <f t="shared" si="193"/>
        <v>0</v>
      </c>
      <c r="AO77" s="96">
        <f t="shared" si="194"/>
        <v>0</v>
      </c>
    </row>
    <row r="78" spans="2:41" x14ac:dyDescent="0.25">
      <c r="B78" s="94" t="s">
        <v>597</v>
      </c>
      <c r="C78" s="95" t="s">
        <v>598</v>
      </c>
      <c r="D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96">
        <f t="shared" si="187"/>
        <v>0</v>
      </c>
      <c r="G78" s="96"/>
      <c r="H78" s="96">
        <f t="shared" si="188"/>
        <v>0</v>
      </c>
      <c r="I78" s="96"/>
      <c r="J78" s="96">
        <f t="shared" si="189"/>
        <v>0</v>
      </c>
      <c r="K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96">
        <f t="shared" si="190"/>
        <v>0</v>
      </c>
      <c r="AC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96">
        <f t="shared" si="191"/>
        <v>0</v>
      </c>
      <c r="AG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96">
        <f t="shared" si="192"/>
        <v>0</v>
      </c>
      <c r="AK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96">
        <f t="shared" si="193"/>
        <v>0</v>
      </c>
      <c r="AO78" s="96">
        <f t="shared" si="194"/>
        <v>0</v>
      </c>
    </row>
    <row r="79" spans="2:41" x14ac:dyDescent="0.25">
      <c r="B79" s="94" t="s">
        <v>599</v>
      </c>
      <c r="C79" s="95" t="s">
        <v>600</v>
      </c>
      <c r="D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96">
        <f t="shared" si="187"/>
        <v>0</v>
      </c>
      <c r="G79" s="96"/>
      <c r="H79" s="96">
        <f t="shared" si="188"/>
        <v>0</v>
      </c>
      <c r="I79" s="96"/>
      <c r="J79" s="96">
        <f t="shared" si="189"/>
        <v>0</v>
      </c>
      <c r="K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96">
        <f t="shared" si="190"/>
        <v>0</v>
      </c>
      <c r="AC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96">
        <f t="shared" si="191"/>
        <v>0</v>
      </c>
      <c r="AG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96">
        <f t="shared" si="192"/>
        <v>0</v>
      </c>
      <c r="AK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96">
        <f t="shared" si="193"/>
        <v>0</v>
      </c>
      <c r="AO79" s="96">
        <f t="shared" si="194"/>
        <v>0</v>
      </c>
    </row>
    <row r="80" spans="2:41" x14ac:dyDescent="0.25">
      <c r="B80" s="94" t="s">
        <v>601</v>
      </c>
      <c r="C80" s="95" t="s">
        <v>602</v>
      </c>
      <c r="D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96">
        <f t="shared" si="187"/>
        <v>0</v>
      </c>
      <c r="G80" s="96"/>
      <c r="H80" s="96">
        <f t="shared" si="188"/>
        <v>0</v>
      </c>
      <c r="I80" s="96"/>
      <c r="J80" s="96">
        <f t="shared" si="189"/>
        <v>0</v>
      </c>
      <c r="K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96">
        <f t="shared" si="190"/>
        <v>0</v>
      </c>
      <c r="AC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96">
        <f t="shared" si="191"/>
        <v>0</v>
      </c>
      <c r="AG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96">
        <f t="shared" si="192"/>
        <v>0</v>
      </c>
      <c r="AK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96">
        <f t="shared" si="193"/>
        <v>0</v>
      </c>
      <c r="AO80" s="96">
        <f t="shared" si="194"/>
        <v>0</v>
      </c>
    </row>
    <row r="81" spans="2:41" x14ac:dyDescent="0.25">
      <c r="B81" s="94" t="s">
        <v>603</v>
      </c>
      <c r="C81" s="95" t="s">
        <v>604</v>
      </c>
      <c r="D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96">
        <f t="shared" si="187"/>
        <v>0</v>
      </c>
      <c r="G81" s="96"/>
      <c r="H81" s="96">
        <f t="shared" si="188"/>
        <v>0</v>
      </c>
      <c r="I81" s="96"/>
      <c r="J81" s="96">
        <f t="shared" si="189"/>
        <v>0</v>
      </c>
      <c r="K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96">
        <f t="shared" si="190"/>
        <v>0</v>
      </c>
      <c r="AC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96">
        <f t="shared" si="191"/>
        <v>0</v>
      </c>
      <c r="AG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96">
        <f t="shared" si="192"/>
        <v>0</v>
      </c>
      <c r="AK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96">
        <f t="shared" si="193"/>
        <v>0</v>
      </c>
      <c r="AO81" s="96">
        <f t="shared" si="194"/>
        <v>0</v>
      </c>
    </row>
    <row r="82" spans="2:41" x14ac:dyDescent="0.25">
      <c r="B82" s="94" t="s">
        <v>605</v>
      </c>
      <c r="C82" s="95" t="s">
        <v>606</v>
      </c>
      <c r="D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96">
        <f t="shared" si="187"/>
        <v>0</v>
      </c>
      <c r="G82" s="96"/>
      <c r="H82" s="96">
        <f t="shared" si="188"/>
        <v>0</v>
      </c>
      <c r="I82" s="96"/>
      <c r="J82" s="96">
        <f t="shared" si="189"/>
        <v>0</v>
      </c>
      <c r="K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96">
        <f t="shared" si="190"/>
        <v>0</v>
      </c>
      <c r="AC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96">
        <f t="shared" si="191"/>
        <v>0</v>
      </c>
      <c r="AG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96">
        <f t="shared" si="192"/>
        <v>0</v>
      </c>
      <c r="AK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96">
        <f t="shared" si="193"/>
        <v>0</v>
      </c>
      <c r="AO82" s="96">
        <f t="shared" si="194"/>
        <v>0</v>
      </c>
    </row>
    <row r="83" spans="2:41" x14ac:dyDescent="0.25">
      <c r="B83" s="103" t="s">
        <v>267</v>
      </c>
      <c r="C83" s="104" t="s">
        <v>151</v>
      </c>
      <c r="D83" s="105">
        <f>SUM(D84:D88)</f>
        <v>0</v>
      </c>
      <c r="E83" s="105">
        <f>SUM(E84:E88)</f>
        <v>0</v>
      </c>
      <c r="F83" s="105">
        <f t="shared" si="0"/>
        <v>0</v>
      </c>
      <c r="G83" s="105">
        <f>SUM(G84:G88)</f>
        <v>0</v>
      </c>
      <c r="H83" s="105">
        <f t="shared" si="2"/>
        <v>0</v>
      </c>
      <c r="I83" s="105">
        <f>SUM(I84:I88)</f>
        <v>0</v>
      </c>
      <c r="J83" s="105">
        <f t="shared" si="3"/>
        <v>0</v>
      </c>
      <c r="K83" s="105">
        <f t="shared" ref="K83:AA83" si="195">SUM(K84:K88)</f>
        <v>0</v>
      </c>
      <c r="L83" s="105">
        <f t="shared" si="195"/>
        <v>0</v>
      </c>
      <c r="M83" s="105">
        <f t="shared" si="195"/>
        <v>0</v>
      </c>
      <c r="N83" s="105">
        <f t="shared" si="195"/>
        <v>0</v>
      </c>
      <c r="O83" s="105">
        <f t="shared" si="195"/>
        <v>0</v>
      </c>
      <c r="P83" s="105">
        <f t="shared" ref="P83:Q83" si="196">SUM(P84:P88)</f>
        <v>0</v>
      </c>
      <c r="Q83" s="105">
        <f t="shared" si="196"/>
        <v>0</v>
      </c>
      <c r="R83" s="105">
        <f t="shared" si="195"/>
        <v>0</v>
      </c>
      <c r="S83" s="105">
        <f t="shared" si="195"/>
        <v>0</v>
      </c>
      <c r="T83" s="105">
        <f t="shared" si="195"/>
        <v>0</v>
      </c>
      <c r="U83" s="105">
        <f t="shared" si="195"/>
        <v>0</v>
      </c>
      <c r="V83" s="105">
        <f t="shared" ref="V83" si="197">SUM(V84:V88)</f>
        <v>0</v>
      </c>
      <c r="W83" s="105">
        <f t="shared" si="195"/>
        <v>0</v>
      </c>
      <c r="X83" s="105">
        <f t="shared" si="195"/>
        <v>0</v>
      </c>
      <c r="Y83" s="105">
        <f t="shared" si="195"/>
        <v>0</v>
      </c>
      <c r="Z83" s="105">
        <f t="shared" si="195"/>
        <v>0</v>
      </c>
      <c r="AA83" s="105">
        <f t="shared" si="195"/>
        <v>0</v>
      </c>
      <c r="AB83" s="105">
        <f t="shared" si="5"/>
        <v>0</v>
      </c>
      <c r="AC83" s="105">
        <f>SUM(AC84:AC88)</f>
        <v>0</v>
      </c>
      <c r="AD83" s="105">
        <f>SUM(AD84:AD88)</f>
        <v>0</v>
      </c>
      <c r="AE83" s="105">
        <f>SUM(AE84:AE88)</f>
        <v>0</v>
      </c>
      <c r="AF83" s="105">
        <f t="shared" si="6"/>
        <v>0</v>
      </c>
      <c r="AG83" s="105">
        <f>SUM(AG84:AG88)</f>
        <v>0</v>
      </c>
      <c r="AH83" s="105">
        <f>SUM(AH84:AH88)</f>
        <v>0</v>
      </c>
      <c r="AI83" s="105">
        <f>SUM(AI84:AI88)</f>
        <v>0</v>
      </c>
      <c r="AJ83" s="105">
        <f t="shared" si="7"/>
        <v>0</v>
      </c>
      <c r="AK83" s="105">
        <f>SUM(AK84:AK88)</f>
        <v>0</v>
      </c>
      <c r="AL83" s="105">
        <f>SUM(AL84:AL88)</f>
        <v>0</v>
      </c>
      <c r="AM83" s="105">
        <f>SUM(AM84:AM88)</f>
        <v>0</v>
      </c>
      <c r="AN83" s="105">
        <f t="shared" si="8"/>
        <v>0</v>
      </c>
      <c r="AO83" s="105">
        <f t="shared" si="9"/>
        <v>0</v>
      </c>
    </row>
    <row r="84" spans="2:41" x14ac:dyDescent="0.25">
      <c r="B84" s="94" t="s">
        <v>268</v>
      </c>
      <c r="C84" s="95" t="s">
        <v>152</v>
      </c>
      <c r="D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96">
        <f t="shared" si="0"/>
        <v>0</v>
      </c>
      <c r="G84" s="96"/>
      <c r="H84" s="96">
        <f t="shared" si="2"/>
        <v>0</v>
      </c>
      <c r="I84" s="96"/>
      <c r="J84" s="96">
        <f t="shared" si="3"/>
        <v>0</v>
      </c>
      <c r="K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96">
        <f t="shared" si="5"/>
        <v>0</v>
      </c>
      <c r="AC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96">
        <f t="shared" si="6"/>
        <v>0</v>
      </c>
      <c r="AG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96">
        <f t="shared" si="7"/>
        <v>0</v>
      </c>
      <c r="AK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96">
        <f t="shared" si="8"/>
        <v>0</v>
      </c>
      <c r="AO84" s="96">
        <f t="shared" si="9"/>
        <v>0</v>
      </c>
    </row>
    <row r="85" spans="2:41" x14ac:dyDescent="0.25">
      <c r="B85" s="94" t="s">
        <v>607</v>
      </c>
      <c r="C85" s="95" t="s">
        <v>608</v>
      </c>
      <c r="D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96">
        <f t="shared" ref="F85:F88" si="198">D85+E85</f>
        <v>0</v>
      </c>
      <c r="G85" s="96"/>
      <c r="H85" s="96">
        <f t="shared" ref="H85:H88" si="199">F85-G85</f>
        <v>0</v>
      </c>
      <c r="I85" s="96"/>
      <c r="J85" s="96">
        <f t="shared" ref="J85:J88" si="200">F85-I85</f>
        <v>0</v>
      </c>
      <c r="K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96">
        <f t="shared" ref="AB85:AB88" si="201">Y85+Z85+AA85</f>
        <v>0</v>
      </c>
      <c r="AC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96">
        <f t="shared" ref="AF85:AF88" si="202">AC85+AD85+AE85</f>
        <v>0</v>
      </c>
      <c r="AG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96">
        <f t="shared" ref="AJ85:AJ88" si="203">AG85+AH85+AI85</f>
        <v>0</v>
      </c>
      <c r="AK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96">
        <f t="shared" ref="AN85:AN88" si="204">AK85+AL85+AM85</f>
        <v>0</v>
      </c>
      <c r="AO85" s="96">
        <f t="shared" ref="AO85:AO88" si="205">AB85+AF85+AJ85+AN85</f>
        <v>0</v>
      </c>
    </row>
    <row r="86" spans="2:41" x14ac:dyDescent="0.25">
      <c r="B86" s="94" t="s">
        <v>269</v>
      </c>
      <c r="C86" s="95" t="s">
        <v>153</v>
      </c>
      <c r="D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96">
        <f t="shared" si="198"/>
        <v>0</v>
      </c>
      <c r="G86" s="96"/>
      <c r="H86" s="96">
        <f t="shared" si="199"/>
        <v>0</v>
      </c>
      <c r="I86" s="96"/>
      <c r="J86" s="96">
        <f t="shared" si="200"/>
        <v>0</v>
      </c>
      <c r="K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96">
        <f t="shared" si="201"/>
        <v>0</v>
      </c>
      <c r="AC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96">
        <f t="shared" si="202"/>
        <v>0</v>
      </c>
      <c r="AG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96">
        <f t="shared" si="203"/>
        <v>0</v>
      </c>
      <c r="AK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96">
        <f t="shared" si="204"/>
        <v>0</v>
      </c>
      <c r="AO86" s="96">
        <f t="shared" si="205"/>
        <v>0</v>
      </c>
    </row>
    <row r="87" spans="2:41" x14ac:dyDescent="0.25">
      <c r="B87" s="94" t="s">
        <v>609</v>
      </c>
      <c r="C87" s="95" t="s">
        <v>610</v>
      </c>
      <c r="D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96">
        <f t="shared" ref="F87" si="206">D87+E87</f>
        <v>0</v>
      </c>
      <c r="G87" s="96"/>
      <c r="H87" s="96">
        <f t="shared" ref="H87" si="207">F87-G87</f>
        <v>0</v>
      </c>
      <c r="I87" s="96"/>
      <c r="J87" s="96">
        <f t="shared" ref="J87" si="208">F87-I87</f>
        <v>0</v>
      </c>
      <c r="K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96">
        <f t="shared" ref="AB87" si="209">Y87+Z87+AA87</f>
        <v>0</v>
      </c>
      <c r="AC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96">
        <f t="shared" ref="AF87" si="210">AC87+AD87+AE87</f>
        <v>0</v>
      </c>
      <c r="AG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96">
        <f t="shared" ref="AJ87" si="211">AG87+AH87+AI87</f>
        <v>0</v>
      </c>
      <c r="AK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96">
        <f t="shared" ref="AN87" si="212">AK87+AL87+AM87</f>
        <v>0</v>
      </c>
      <c r="AO87" s="96">
        <f t="shared" ref="AO87" si="213">AB87+AF87+AJ87+AN87</f>
        <v>0</v>
      </c>
    </row>
    <row r="88" spans="2:41" x14ac:dyDescent="0.25">
      <c r="B88" s="94" t="s">
        <v>611</v>
      </c>
      <c r="C88" s="95" t="s">
        <v>612</v>
      </c>
      <c r="D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96">
        <f t="shared" si="198"/>
        <v>0</v>
      </c>
      <c r="G88" s="96"/>
      <c r="H88" s="96">
        <f t="shared" si="199"/>
        <v>0</v>
      </c>
      <c r="I88" s="96"/>
      <c r="J88" s="96">
        <f t="shared" si="200"/>
        <v>0</v>
      </c>
      <c r="K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96">
        <f t="shared" si="201"/>
        <v>0</v>
      </c>
      <c r="AC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96">
        <f t="shared" si="202"/>
        <v>0</v>
      </c>
      <c r="AG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96">
        <f t="shared" si="203"/>
        <v>0</v>
      </c>
      <c r="AK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96">
        <f t="shared" si="204"/>
        <v>0</v>
      </c>
      <c r="AO88" s="96">
        <f t="shared" si="205"/>
        <v>0</v>
      </c>
    </row>
    <row r="89" spans="2:41" x14ac:dyDescent="0.25">
      <c r="B89" s="103" t="s">
        <v>270</v>
      </c>
      <c r="C89" s="104" t="s">
        <v>154</v>
      </c>
      <c r="D89" s="105">
        <f>SUM(D90:D95)</f>
        <v>0</v>
      </c>
      <c r="E89" s="105">
        <f>SUM(E90:E95)</f>
        <v>0</v>
      </c>
      <c r="F89" s="105">
        <f t="shared" si="0"/>
        <v>0</v>
      </c>
      <c r="G89" s="105">
        <f t="shared" ref="G89:I89" si="214">SUM(G90:G95)</f>
        <v>0</v>
      </c>
      <c r="H89" s="105">
        <f t="shared" si="2"/>
        <v>0</v>
      </c>
      <c r="I89" s="105">
        <f t="shared" si="214"/>
        <v>0</v>
      </c>
      <c r="J89" s="105">
        <f t="shared" si="3"/>
        <v>0</v>
      </c>
      <c r="K89" s="105">
        <f t="shared" ref="K89:AM89" si="215">SUM(K90:K95)</f>
        <v>0</v>
      </c>
      <c r="L89" s="105">
        <f t="shared" si="215"/>
        <v>0</v>
      </c>
      <c r="M89" s="105">
        <f t="shared" si="215"/>
        <v>0</v>
      </c>
      <c r="N89" s="105">
        <f t="shared" si="215"/>
        <v>0</v>
      </c>
      <c r="O89" s="105">
        <f t="shared" si="215"/>
        <v>0</v>
      </c>
      <c r="P89" s="105">
        <f t="shared" ref="P89:Q89" si="216">SUM(P90:P95)</f>
        <v>0</v>
      </c>
      <c r="Q89" s="105">
        <f t="shared" si="216"/>
        <v>0</v>
      </c>
      <c r="R89" s="105">
        <f t="shared" si="215"/>
        <v>0</v>
      </c>
      <c r="S89" s="105">
        <f t="shared" si="215"/>
        <v>0</v>
      </c>
      <c r="T89" s="105">
        <f t="shared" si="215"/>
        <v>0</v>
      </c>
      <c r="U89" s="105">
        <f t="shared" si="215"/>
        <v>0</v>
      </c>
      <c r="V89" s="105">
        <f t="shared" ref="V89" si="217">SUM(V90:V95)</f>
        <v>0</v>
      </c>
      <c r="W89" s="105">
        <f t="shared" si="215"/>
        <v>0</v>
      </c>
      <c r="X89" s="105">
        <f t="shared" si="215"/>
        <v>0</v>
      </c>
      <c r="Y89" s="105">
        <f t="shared" si="215"/>
        <v>0</v>
      </c>
      <c r="Z89" s="105">
        <f t="shared" si="215"/>
        <v>0</v>
      </c>
      <c r="AA89" s="105">
        <f t="shared" si="215"/>
        <v>0</v>
      </c>
      <c r="AB89" s="105">
        <f t="shared" si="5"/>
        <v>0</v>
      </c>
      <c r="AC89" s="105">
        <f t="shared" si="215"/>
        <v>0</v>
      </c>
      <c r="AD89" s="105">
        <f t="shared" si="215"/>
        <v>0</v>
      </c>
      <c r="AE89" s="105">
        <f t="shared" si="215"/>
        <v>0</v>
      </c>
      <c r="AF89" s="105">
        <f t="shared" si="6"/>
        <v>0</v>
      </c>
      <c r="AG89" s="105">
        <f t="shared" si="215"/>
        <v>0</v>
      </c>
      <c r="AH89" s="105">
        <f t="shared" si="215"/>
        <v>0</v>
      </c>
      <c r="AI89" s="105">
        <f t="shared" si="215"/>
        <v>0</v>
      </c>
      <c r="AJ89" s="105">
        <f t="shared" si="7"/>
        <v>0</v>
      </c>
      <c r="AK89" s="105">
        <f t="shared" si="215"/>
        <v>0</v>
      </c>
      <c r="AL89" s="105">
        <f t="shared" si="215"/>
        <v>0</v>
      </c>
      <c r="AM89" s="105">
        <f t="shared" si="215"/>
        <v>0</v>
      </c>
      <c r="AN89" s="105">
        <f t="shared" si="8"/>
        <v>0</v>
      </c>
      <c r="AO89" s="105">
        <f t="shared" si="9"/>
        <v>0</v>
      </c>
    </row>
    <row r="90" spans="2:41" x14ac:dyDescent="0.25">
      <c r="B90" s="94" t="s">
        <v>271</v>
      </c>
      <c r="C90" s="95" t="s">
        <v>155</v>
      </c>
      <c r="D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96">
        <f t="shared" ref="F90:F95" si="218">D90+E90</f>
        <v>0</v>
      </c>
      <c r="G90" s="96"/>
      <c r="H90" s="96">
        <f t="shared" ref="H90:H95" si="219">F90-G90</f>
        <v>0</v>
      </c>
      <c r="I90" s="96"/>
      <c r="J90" s="96">
        <f t="shared" ref="J90:J95" si="220">F90-I90</f>
        <v>0</v>
      </c>
      <c r="K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96">
        <f t="shared" ref="AB90:AB95" si="221">Y90+Z90+AA90</f>
        <v>0</v>
      </c>
      <c r="AC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96">
        <f t="shared" ref="AF90:AF95" si="222">AC90+AD90+AE90</f>
        <v>0</v>
      </c>
      <c r="AG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96">
        <f t="shared" ref="AJ90:AJ95" si="223">AG90+AH90+AI90</f>
        <v>0</v>
      </c>
      <c r="AK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96">
        <f t="shared" ref="AN90:AN95" si="224">AK90+AL90+AM90</f>
        <v>0</v>
      </c>
      <c r="AO90" s="96">
        <f t="shared" ref="AO90:AO95" si="225">AB90+AF90+AJ90+AN90</f>
        <v>0</v>
      </c>
    </row>
    <row r="91" spans="2:41" x14ac:dyDescent="0.25">
      <c r="B91" s="94" t="s">
        <v>613</v>
      </c>
      <c r="C91" s="95" t="s">
        <v>614</v>
      </c>
      <c r="D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96">
        <f t="shared" si="218"/>
        <v>0</v>
      </c>
      <c r="G91" s="96"/>
      <c r="H91" s="96">
        <f t="shared" si="219"/>
        <v>0</v>
      </c>
      <c r="I91" s="96"/>
      <c r="J91" s="96">
        <f t="shared" si="220"/>
        <v>0</v>
      </c>
      <c r="K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96">
        <f t="shared" si="221"/>
        <v>0</v>
      </c>
      <c r="AC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96">
        <f t="shared" si="222"/>
        <v>0</v>
      </c>
      <c r="AG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96">
        <f t="shared" si="223"/>
        <v>0</v>
      </c>
      <c r="AK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96">
        <f t="shared" si="224"/>
        <v>0</v>
      </c>
      <c r="AO91" s="96">
        <f t="shared" si="225"/>
        <v>0</v>
      </c>
    </row>
    <row r="92" spans="2:41" x14ac:dyDescent="0.25">
      <c r="B92" s="94" t="s">
        <v>272</v>
      </c>
      <c r="C92" s="95" t="s">
        <v>156</v>
      </c>
      <c r="D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96">
        <f t="shared" ref="F92:F93" si="226">D92+E92</f>
        <v>0</v>
      </c>
      <c r="G92" s="96"/>
      <c r="H92" s="96">
        <f t="shared" ref="H92:H93" si="227">F92-G92</f>
        <v>0</v>
      </c>
      <c r="I92" s="96"/>
      <c r="J92" s="96">
        <f t="shared" ref="J92:J93" si="228">F92-I92</f>
        <v>0</v>
      </c>
      <c r="K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96">
        <f t="shared" ref="AB92:AB93" si="229">Y92+Z92+AA92</f>
        <v>0</v>
      </c>
      <c r="AC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96">
        <f t="shared" ref="AF92:AF93" si="230">AC92+AD92+AE92</f>
        <v>0</v>
      </c>
      <c r="AG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96">
        <f t="shared" ref="AJ92:AJ93" si="231">AG92+AH92+AI92</f>
        <v>0</v>
      </c>
      <c r="AK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96">
        <f t="shared" ref="AN92:AN93" si="232">AK92+AL92+AM92</f>
        <v>0</v>
      </c>
      <c r="AO92" s="96">
        <f t="shared" ref="AO92:AO93" si="233">AB92+AF92+AJ92+AN92</f>
        <v>0</v>
      </c>
    </row>
    <row r="93" spans="2:41" x14ac:dyDescent="0.25">
      <c r="B93" s="94" t="s">
        <v>615</v>
      </c>
      <c r="C93" s="95" t="s">
        <v>616</v>
      </c>
      <c r="D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96">
        <f t="shared" si="226"/>
        <v>0</v>
      </c>
      <c r="G93" s="96"/>
      <c r="H93" s="96">
        <f t="shared" si="227"/>
        <v>0</v>
      </c>
      <c r="I93" s="96"/>
      <c r="J93" s="96">
        <f t="shared" si="228"/>
        <v>0</v>
      </c>
      <c r="K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96">
        <f t="shared" si="229"/>
        <v>0</v>
      </c>
      <c r="AC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96">
        <f t="shared" si="230"/>
        <v>0</v>
      </c>
      <c r="AG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96">
        <f t="shared" si="231"/>
        <v>0</v>
      </c>
      <c r="AK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96">
        <f t="shared" si="232"/>
        <v>0</v>
      </c>
      <c r="AO93" s="96">
        <f t="shared" si="233"/>
        <v>0</v>
      </c>
    </row>
    <row r="94" spans="2:41" x14ac:dyDescent="0.25">
      <c r="B94" s="94" t="s">
        <v>617</v>
      </c>
      <c r="C94" s="95" t="s">
        <v>618</v>
      </c>
      <c r="D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96">
        <f t="shared" ref="F94" si="234">D94+E94</f>
        <v>0</v>
      </c>
      <c r="G94" s="96"/>
      <c r="H94" s="96">
        <f t="shared" ref="H94" si="235">F94-G94</f>
        <v>0</v>
      </c>
      <c r="I94" s="96"/>
      <c r="J94" s="96">
        <f t="shared" ref="J94" si="236">F94-I94</f>
        <v>0</v>
      </c>
      <c r="K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96">
        <f t="shared" ref="AB94" si="237">Y94+Z94+AA94</f>
        <v>0</v>
      </c>
      <c r="AC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96">
        <f t="shared" ref="AF94" si="238">AC94+AD94+AE94</f>
        <v>0</v>
      </c>
      <c r="AG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96">
        <f t="shared" ref="AJ94" si="239">AG94+AH94+AI94</f>
        <v>0</v>
      </c>
      <c r="AK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96">
        <f t="shared" ref="AN94" si="240">AK94+AL94+AM94</f>
        <v>0</v>
      </c>
      <c r="AO94" s="96">
        <f t="shared" ref="AO94" si="241">AB94+AF94+AJ94+AN94</f>
        <v>0</v>
      </c>
    </row>
    <row r="95" spans="2:41" x14ac:dyDescent="0.25">
      <c r="B95" s="94" t="s">
        <v>619</v>
      </c>
      <c r="C95" s="95" t="s">
        <v>620</v>
      </c>
      <c r="D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96">
        <f t="shared" si="218"/>
        <v>0</v>
      </c>
      <c r="G95" s="96"/>
      <c r="H95" s="96">
        <f t="shared" si="219"/>
        <v>0</v>
      </c>
      <c r="I95" s="96"/>
      <c r="J95" s="96">
        <f t="shared" si="220"/>
        <v>0</v>
      </c>
      <c r="K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96">
        <f t="shared" si="221"/>
        <v>0</v>
      </c>
      <c r="AC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96">
        <f t="shared" si="222"/>
        <v>0</v>
      </c>
      <c r="AG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96">
        <f t="shared" si="223"/>
        <v>0</v>
      </c>
      <c r="AK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96">
        <f t="shared" si="224"/>
        <v>0</v>
      </c>
      <c r="AO95" s="96">
        <f t="shared" si="225"/>
        <v>0</v>
      </c>
    </row>
    <row r="96" spans="2:41" x14ac:dyDescent="0.25">
      <c r="B96" s="103" t="s">
        <v>273</v>
      </c>
      <c r="C96" s="104" t="s">
        <v>157</v>
      </c>
      <c r="D96" s="105">
        <f>SUM(D97:D105)</f>
        <v>0</v>
      </c>
      <c r="E96" s="105">
        <f>SUM(E97:E105)</f>
        <v>0</v>
      </c>
      <c r="F96" s="105">
        <f t="shared" si="0"/>
        <v>0</v>
      </c>
      <c r="G96" s="105">
        <f>SUM(G97:G105)</f>
        <v>0</v>
      </c>
      <c r="H96" s="105">
        <f t="shared" si="2"/>
        <v>0</v>
      </c>
      <c r="I96" s="105">
        <f>SUM(I97:I105)</f>
        <v>0</v>
      </c>
      <c r="J96" s="105">
        <f t="shared" si="3"/>
        <v>0</v>
      </c>
      <c r="K96" s="105">
        <f t="shared" ref="K96:AA96" si="242">SUM(K97:K105)</f>
        <v>0</v>
      </c>
      <c r="L96" s="105">
        <f t="shared" si="242"/>
        <v>0</v>
      </c>
      <c r="M96" s="105">
        <f t="shared" si="242"/>
        <v>0</v>
      </c>
      <c r="N96" s="105">
        <f t="shared" si="242"/>
        <v>0</v>
      </c>
      <c r="O96" s="105">
        <f t="shared" si="242"/>
        <v>0</v>
      </c>
      <c r="P96" s="105">
        <f t="shared" ref="P96:Q96" si="243">SUM(P97:P105)</f>
        <v>0</v>
      </c>
      <c r="Q96" s="105">
        <f t="shared" si="243"/>
        <v>0</v>
      </c>
      <c r="R96" s="105">
        <f t="shared" si="242"/>
        <v>0</v>
      </c>
      <c r="S96" s="105">
        <f t="shared" si="242"/>
        <v>0</v>
      </c>
      <c r="T96" s="105">
        <f t="shared" si="242"/>
        <v>0</v>
      </c>
      <c r="U96" s="105">
        <f t="shared" si="242"/>
        <v>0</v>
      </c>
      <c r="V96" s="105">
        <f t="shared" ref="V96" si="244">SUM(V97:V105)</f>
        <v>0</v>
      </c>
      <c r="W96" s="105">
        <f t="shared" si="242"/>
        <v>0</v>
      </c>
      <c r="X96" s="105">
        <f t="shared" si="242"/>
        <v>0</v>
      </c>
      <c r="Y96" s="105">
        <f t="shared" si="242"/>
        <v>0</v>
      </c>
      <c r="Z96" s="105">
        <f t="shared" si="242"/>
        <v>0</v>
      </c>
      <c r="AA96" s="105">
        <f t="shared" si="242"/>
        <v>0</v>
      </c>
      <c r="AB96" s="105">
        <f t="shared" si="5"/>
        <v>0</v>
      </c>
      <c r="AC96" s="105">
        <f>SUM(AC97:AC105)</f>
        <v>0</v>
      </c>
      <c r="AD96" s="105">
        <f>SUM(AD97:AD105)</f>
        <v>0</v>
      </c>
      <c r="AE96" s="105">
        <f>SUM(AE97:AE105)</f>
        <v>0</v>
      </c>
      <c r="AF96" s="105">
        <f t="shared" si="6"/>
        <v>0</v>
      </c>
      <c r="AG96" s="105">
        <f>SUM(AG97:AG105)</f>
        <v>0</v>
      </c>
      <c r="AH96" s="105">
        <f>SUM(AH97:AH105)</f>
        <v>0</v>
      </c>
      <c r="AI96" s="105">
        <f>SUM(AI97:AI105)</f>
        <v>0</v>
      </c>
      <c r="AJ96" s="105">
        <f t="shared" si="7"/>
        <v>0</v>
      </c>
      <c r="AK96" s="105">
        <f>SUM(AK97:AK105)</f>
        <v>0</v>
      </c>
      <c r="AL96" s="105">
        <f>SUM(AL97:AL105)</f>
        <v>0</v>
      </c>
      <c r="AM96" s="105">
        <f>SUM(AM97:AM105)</f>
        <v>0</v>
      </c>
      <c r="AN96" s="105">
        <f t="shared" si="8"/>
        <v>0</v>
      </c>
      <c r="AO96" s="105">
        <f t="shared" si="9"/>
        <v>0</v>
      </c>
    </row>
    <row r="97" spans="2:41" x14ac:dyDescent="0.25">
      <c r="B97" s="94" t="s">
        <v>625</v>
      </c>
      <c r="C97" s="95" t="s">
        <v>626</v>
      </c>
      <c r="D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96">
        <f>D97+E97</f>
        <v>0</v>
      </c>
      <c r="G97" s="96"/>
      <c r="H97" s="96">
        <f>F97-G97</f>
        <v>0</v>
      </c>
      <c r="I97" s="96"/>
      <c r="J97" s="96">
        <f>F97-I97</f>
        <v>0</v>
      </c>
      <c r="K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96">
        <f>Y97+Z97+AA97</f>
        <v>0</v>
      </c>
      <c r="AC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96">
        <f>AC97+AD97+AE97</f>
        <v>0</v>
      </c>
      <c r="AG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96">
        <f>AG97+AH97+AI97</f>
        <v>0</v>
      </c>
      <c r="AK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96">
        <f>AK97+AL97+AM97</f>
        <v>0</v>
      </c>
      <c r="AO97" s="96">
        <f>AB97+AF97+AJ97+AN97</f>
        <v>0</v>
      </c>
    </row>
    <row r="98" spans="2:41" x14ac:dyDescent="0.25">
      <c r="B98" s="94" t="s">
        <v>627</v>
      </c>
      <c r="C98" s="95" t="s">
        <v>628</v>
      </c>
      <c r="D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96">
        <f t="shared" ref="F98" si="245">D98+E98</f>
        <v>0</v>
      </c>
      <c r="G98" s="96"/>
      <c r="H98" s="96">
        <f t="shared" ref="H98" si="246">F98-G98</f>
        <v>0</v>
      </c>
      <c r="I98" s="96"/>
      <c r="J98" s="96">
        <f t="shared" ref="J98" si="247">F98-I98</f>
        <v>0</v>
      </c>
      <c r="K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96">
        <f t="shared" ref="AB98" si="248">Y98+Z98+AA98</f>
        <v>0</v>
      </c>
      <c r="AC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96">
        <f t="shared" ref="AF98" si="249">AC98+AD98+AE98</f>
        <v>0</v>
      </c>
      <c r="AG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96">
        <f t="shared" ref="AJ98" si="250">AG98+AH98+AI98</f>
        <v>0</v>
      </c>
      <c r="AK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96">
        <f t="shared" ref="AN98" si="251">AK98+AL98+AM98</f>
        <v>0</v>
      </c>
      <c r="AO98" s="96">
        <f t="shared" ref="AO98" si="252">AB98+AF98+AJ98+AN98</f>
        <v>0</v>
      </c>
    </row>
    <row r="99" spans="2:41" x14ac:dyDescent="0.25">
      <c r="B99" s="94" t="s">
        <v>274</v>
      </c>
      <c r="C99" s="95" t="s">
        <v>158</v>
      </c>
      <c r="D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96">
        <f t="shared" ref="F99" si="253">D99+E99</f>
        <v>0</v>
      </c>
      <c r="G99" s="96"/>
      <c r="H99" s="96">
        <f t="shared" ref="H99" si="254">F99-G99</f>
        <v>0</v>
      </c>
      <c r="I99" s="96"/>
      <c r="J99" s="96">
        <f t="shared" ref="J99" si="255">F99-I99</f>
        <v>0</v>
      </c>
      <c r="K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96">
        <f t="shared" ref="AB99" si="256">Y99+Z99+AA99</f>
        <v>0</v>
      </c>
      <c r="AC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96">
        <f t="shared" ref="AF99" si="257">AC99+AD99+AE99</f>
        <v>0</v>
      </c>
      <c r="AG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96">
        <f t="shared" ref="AJ99" si="258">AG99+AH99+AI99</f>
        <v>0</v>
      </c>
      <c r="AK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96">
        <f t="shared" ref="AN99" si="259">AK99+AL99+AM99</f>
        <v>0</v>
      </c>
      <c r="AO99" s="96">
        <f t="shared" ref="AO99" si="260">AB99+AF99+AJ99+AN99</f>
        <v>0</v>
      </c>
    </row>
    <row r="100" spans="2:41" x14ac:dyDescent="0.25">
      <c r="B100" s="94" t="s">
        <v>621</v>
      </c>
      <c r="C100" s="95" t="s">
        <v>622</v>
      </c>
      <c r="D1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96">
        <f t="shared" ref="F100:F105" si="261">D100+E100</f>
        <v>0</v>
      </c>
      <c r="G100" s="96"/>
      <c r="H100" s="96">
        <f t="shared" ref="H100:H105" si="262">F100-G100</f>
        <v>0</v>
      </c>
      <c r="I100" s="96"/>
      <c r="J100" s="96">
        <f t="shared" ref="J100:J105" si="263">F100-I100</f>
        <v>0</v>
      </c>
      <c r="K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96">
        <f t="shared" ref="AB100:AB105" si="264">Y100+Z100+AA100</f>
        <v>0</v>
      </c>
      <c r="AC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96">
        <f t="shared" ref="AF100:AF105" si="265">AC100+AD100+AE100</f>
        <v>0</v>
      </c>
      <c r="AG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96">
        <f t="shared" ref="AJ100:AJ105" si="266">AG100+AH100+AI100</f>
        <v>0</v>
      </c>
      <c r="AK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96">
        <f t="shared" ref="AN100:AN105" si="267">AK100+AL100+AM100</f>
        <v>0</v>
      </c>
      <c r="AO100" s="96">
        <f t="shared" ref="AO100:AO105" si="268">AB100+AF100+AJ100+AN100</f>
        <v>0</v>
      </c>
    </row>
    <row r="101" spans="2:41" x14ac:dyDescent="0.25">
      <c r="B101" s="94" t="s">
        <v>623</v>
      </c>
      <c r="C101" s="95" t="s">
        <v>624</v>
      </c>
      <c r="D1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96">
        <f t="shared" ref="F101:F102" si="269">D101+E101</f>
        <v>0</v>
      </c>
      <c r="G101" s="96"/>
      <c r="H101" s="96">
        <f t="shared" ref="H101:H102" si="270">F101-G101</f>
        <v>0</v>
      </c>
      <c r="I101" s="96"/>
      <c r="J101" s="96">
        <f t="shared" ref="J101:J102" si="271">F101-I101</f>
        <v>0</v>
      </c>
      <c r="K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96">
        <f t="shared" ref="AB101:AB102" si="272">Y101+Z101+AA101</f>
        <v>0</v>
      </c>
      <c r="AC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96">
        <f t="shared" ref="AF101:AF102" si="273">AC101+AD101+AE101</f>
        <v>0</v>
      </c>
      <c r="AG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96">
        <f t="shared" ref="AJ101:AJ102" si="274">AG101+AH101+AI101</f>
        <v>0</v>
      </c>
      <c r="AK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96">
        <f t="shared" ref="AN101:AN102" si="275">AK101+AL101+AM101</f>
        <v>0</v>
      </c>
      <c r="AO101" s="96">
        <f t="shared" ref="AO101:AO102" si="276">AB101+AF101+AJ101+AN101</f>
        <v>0</v>
      </c>
    </row>
    <row r="102" spans="2:41" x14ac:dyDescent="0.25">
      <c r="B102" s="94" t="s">
        <v>275</v>
      </c>
      <c r="C102" s="95" t="s">
        <v>159</v>
      </c>
      <c r="D1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96">
        <f t="shared" si="269"/>
        <v>0</v>
      </c>
      <c r="G102" s="96"/>
      <c r="H102" s="96">
        <f t="shared" si="270"/>
        <v>0</v>
      </c>
      <c r="I102" s="96"/>
      <c r="J102" s="96">
        <f t="shared" si="271"/>
        <v>0</v>
      </c>
      <c r="K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96">
        <f t="shared" si="272"/>
        <v>0</v>
      </c>
      <c r="AC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96">
        <f t="shared" si="273"/>
        <v>0</v>
      </c>
      <c r="AG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96">
        <f t="shared" si="274"/>
        <v>0</v>
      </c>
      <c r="AK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96">
        <f t="shared" si="275"/>
        <v>0</v>
      </c>
      <c r="AO102" s="96">
        <f t="shared" si="276"/>
        <v>0</v>
      </c>
    </row>
    <row r="103" spans="2:41" x14ac:dyDescent="0.25">
      <c r="B103" s="94" t="s">
        <v>629</v>
      </c>
      <c r="C103" s="95" t="s">
        <v>626</v>
      </c>
      <c r="D1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96">
        <f>D103+E103</f>
        <v>0</v>
      </c>
      <c r="G103" s="96"/>
      <c r="H103" s="96">
        <f>F103-G103</f>
        <v>0</v>
      </c>
      <c r="I103" s="96"/>
      <c r="J103" s="96">
        <f>F103-I103</f>
        <v>0</v>
      </c>
      <c r="K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96">
        <f>Y103+Z103+AA103</f>
        <v>0</v>
      </c>
      <c r="AC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96">
        <f>AC103+AD103+AE103</f>
        <v>0</v>
      </c>
      <c r="AG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96">
        <f>AG103+AH103+AI103</f>
        <v>0</v>
      </c>
      <c r="AK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96">
        <f>AK103+AL103+AM103</f>
        <v>0</v>
      </c>
      <c r="AO103" s="96">
        <f>AB103+AF103+AJ103+AN103</f>
        <v>0</v>
      </c>
    </row>
    <row r="104" spans="2:41" x14ac:dyDescent="0.25">
      <c r="B104" s="94" t="s">
        <v>276</v>
      </c>
      <c r="C104" s="95" t="s">
        <v>160</v>
      </c>
      <c r="D1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96">
        <f t="shared" ref="F104" si="277">D104+E104</f>
        <v>0</v>
      </c>
      <c r="G104" s="96"/>
      <c r="H104" s="96">
        <f t="shared" ref="H104" si="278">F104-G104</f>
        <v>0</v>
      </c>
      <c r="I104" s="96"/>
      <c r="J104" s="96">
        <f t="shared" ref="J104" si="279">F104-I104</f>
        <v>0</v>
      </c>
      <c r="K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96">
        <f t="shared" ref="AB104" si="280">Y104+Z104+AA104</f>
        <v>0</v>
      </c>
      <c r="AC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96">
        <f t="shared" ref="AF104" si="281">AC104+AD104+AE104</f>
        <v>0</v>
      </c>
      <c r="AG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96">
        <f t="shared" ref="AJ104" si="282">AG104+AH104+AI104</f>
        <v>0</v>
      </c>
      <c r="AK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96">
        <f t="shared" ref="AN104" si="283">AK104+AL104+AM104</f>
        <v>0</v>
      </c>
      <c r="AO104" s="96">
        <f t="shared" ref="AO104" si="284">AB104+AF104+AJ104+AN104</f>
        <v>0</v>
      </c>
    </row>
    <row r="105" spans="2:41" x14ac:dyDescent="0.25">
      <c r="B105" s="94" t="s">
        <v>630</v>
      </c>
      <c r="C105" s="95" t="s">
        <v>628</v>
      </c>
      <c r="D1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96">
        <f t="shared" si="261"/>
        <v>0</v>
      </c>
      <c r="G105" s="96"/>
      <c r="H105" s="96">
        <f t="shared" si="262"/>
        <v>0</v>
      </c>
      <c r="I105" s="96"/>
      <c r="J105" s="96">
        <f t="shared" si="263"/>
        <v>0</v>
      </c>
      <c r="K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96">
        <f t="shared" si="264"/>
        <v>0</v>
      </c>
      <c r="AC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96">
        <f t="shared" si="265"/>
        <v>0</v>
      </c>
      <c r="AG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96">
        <f t="shared" si="266"/>
        <v>0</v>
      </c>
      <c r="AK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96">
        <f t="shared" si="267"/>
        <v>0</v>
      </c>
      <c r="AO105" s="96">
        <f t="shared" si="268"/>
        <v>0</v>
      </c>
    </row>
    <row r="106" spans="2:41" x14ac:dyDescent="0.25">
      <c r="B106" s="91" t="s">
        <v>280</v>
      </c>
      <c r="C106" s="92" t="s">
        <v>164</v>
      </c>
      <c r="D106" s="93">
        <f>D107+D118+D133+D149+D164+D190+D207+D214</f>
        <v>1217755</v>
      </c>
      <c r="E106" s="93">
        <f>E107+E118+E133+E149+E164+E190+E207+E214</f>
        <v>15598174.745000001</v>
      </c>
      <c r="F106" s="93">
        <f t="shared" si="0"/>
        <v>16815929.745000001</v>
      </c>
      <c r="G106" s="93">
        <f>G107+G118+G133+G149+G164+G190+G207+G214</f>
        <v>0</v>
      </c>
      <c r="H106" s="93">
        <f t="shared" si="2"/>
        <v>16815929.745000001</v>
      </c>
      <c r="I106" s="93">
        <f>I107+I118+I133+I149+I164+I190+I207+I214</f>
        <v>0</v>
      </c>
      <c r="J106" s="93">
        <f t="shared" si="3"/>
        <v>16815929.745000001</v>
      </c>
      <c r="K106" s="93">
        <f t="shared" ref="K106:AA106" si="285">K107+K118+K133+K149+K164+K190+K207+K214</f>
        <v>0</v>
      </c>
      <c r="L106" s="93">
        <f t="shared" si="285"/>
        <v>0</v>
      </c>
      <c r="M106" s="93">
        <f t="shared" si="285"/>
        <v>0</v>
      </c>
      <c r="N106" s="93">
        <f t="shared" si="285"/>
        <v>0</v>
      </c>
      <c r="O106" s="93">
        <f t="shared" si="285"/>
        <v>890850</v>
      </c>
      <c r="P106" s="93">
        <f t="shared" si="285"/>
        <v>4000000</v>
      </c>
      <c r="Q106" s="93">
        <f t="shared" si="285"/>
        <v>0</v>
      </c>
      <c r="R106" s="93">
        <f t="shared" si="285"/>
        <v>0</v>
      </c>
      <c r="S106" s="93">
        <f t="shared" si="285"/>
        <v>0</v>
      </c>
      <c r="T106" s="93">
        <f t="shared" si="285"/>
        <v>9142274.745000001</v>
      </c>
      <c r="U106" s="93">
        <f t="shared" si="285"/>
        <v>0</v>
      </c>
      <c r="V106" s="93">
        <f t="shared" si="285"/>
        <v>0</v>
      </c>
      <c r="W106" s="93">
        <f t="shared" si="285"/>
        <v>0</v>
      </c>
      <c r="X106" s="93">
        <f t="shared" si="285"/>
        <v>2782805</v>
      </c>
      <c r="Y106" s="93">
        <f t="shared" si="285"/>
        <v>13984624.745000001</v>
      </c>
      <c r="Z106" s="93">
        <f t="shared" si="285"/>
        <v>2731305</v>
      </c>
      <c r="AA106" s="93">
        <f t="shared" si="285"/>
        <v>0</v>
      </c>
      <c r="AB106" s="93">
        <f t="shared" si="5"/>
        <v>16715929.745000001</v>
      </c>
      <c r="AC106" s="93">
        <f t="shared" ref="AC106:AE106" si="286">AC107+AC118+AC133+AC149+AC164+AC190+AC207+AC214</f>
        <v>0</v>
      </c>
      <c r="AD106" s="93">
        <f t="shared" si="286"/>
        <v>0</v>
      </c>
      <c r="AE106" s="93">
        <f t="shared" si="286"/>
        <v>0</v>
      </c>
      <c r="AF106" s="93">
        <f t="shared" si="6"/>
        <v>0</v>
      </c>
      <c r="AG106" s="93">
        <f t="shared" ref="AG106:AI106" si="287">AG107+AG118+AG133+AG149+AG164+AG190+AG207+AG214</f>
        <v>0</v>
      </c>
      <c r="AH106" s="93">
        <f t="shared" si="287"/>
        <v>0</v>
      </c>
      <c r="AI106" s="93">
        <f t="shared" si="287"/>
        <v>100000</v>
      </c>
      <c r="AJ106" s="93">
        <f t="shared" si="7"/>
        <v>100000</v>
      </c>
      <c r="AK106" s="93">
        <f t="shared" ref="AK106:AM106" si="288">AK107+AK118+AK133+AK149+AK164+AK190+AK207+AK214</f>
        <v>0</v>
      </c>
      <c r="AL106" s="93">
        <f t="shared" si="288"/>
        <v>0</v>
      </c>
      <c r="AM106" s="93">
        <f t="shared" si="288"/>
        <v>0</v>
      </c>
      <c r="AN106" s="93">
        <f t="shared" si="8"/>
        <v>0</v>
      </c>
      <c r="AO106" s="93">
        <f t="shared" si="9"/>
        <v>16815929.745000001</v>
      </c>
    </row>
    <row r="107" spans="2:41" x14ac:dyDescent="0.25">
      <c r="B107" s="103" t="s">
        <v>281</v>
      </c>
      <c r="C107" s="104" t="s">
        <v>165</v>
      </c>
      <c r="D107" s="105">
        <f>SUM(D108:D117)</f>
        <v>0</v>
      </c>
      <c r="E107" s="105">
        <f>SUM(E108:E117)</f>
        <v>0</v>
      </c>
      <c r="F107" s="105">
        <f t="shared" ref="F107:F221" si="289">D107+E107</f>
        <v>0</v>
      </c>
      <c r="G107" s="105">
        <f>SUM(G108:G117)</f>
        <v>0</v>
      </c>
      <c r="H107" s="105">
        <f t="shared" si="2"/>
        <v>0</v>
      </c>
      <c r="I107" s="105">
        <f>SUM(I108:I117)</f>
        <v>0</v>
      </c>
      <c r="J107" s="105">
        <f t="shared" si="3"/>
        <v>0</v>
      </c>
      <c r="K107" s="105">
        <f t="shared" ref="K107:AA107" si="290">SUM(K108:K117)</f>
        <v>0</v>
      </c>
      <c r="L107" s="105">
        <f t="shared" si="290"/>
        <v>0</v>
      </c>
      <c r="M107" s="105">
        <f t="shared" si="290"/>
        <v>0</v>
      </c>
      <c r="N107" s="105">
        <f t="shared" si="290"/>
        <v>0</v>
      </c>
      <c r="O107" s="105">
        <f t="shared" si="290"/>
        <v>0</v>
      </c>
      <c r="P107" s="105">
        <f t="shared" ref="P107:Q107" si="291">SUM(P108:P117)</f>
        <v>0</v>
      </c>
      <c r="Q107" s="105">
        <f t="shared" si="291"/>
        <v>0</v>
      </c>
      <c r="R107" s="105">
        <f t="shared" si="290"/>
        <v>0</v>
      </c>
      <c r="S107" s="105">
        <f t="shared" si="290"/>
        <v>0</v>
      </c>
      <c r="T107" s="105">
        <f t="shared" si="290"/>
        <v>0</v>
      </c>
      <c r="U107" s="105">
        <f t="shared" si="290"/>
        <v>0</v>
      </c>
      <c r="V107" s="105">
        <f t="shared" ref="V107" si="292">SUM(V108:V117)</f>
        <v>0</v>
      </c>
      <c r="W107" s="105">
        <f t="shared" si="290"/>
        <v>0</v>
      </c>
      <c r="X107" s="105">
        <f t="shared" si="290"/>
        <v>0</v>
      </c>
      <c r="Y107" s="105">
        <f t="shared" si="290"/>
        <v>0</v>
      </c>
      <c r="Z107" s="105">
        <f t="shared" si="290"/>
        <v>0</v>
      </c>
      <c r="AA107" s="105">
        <f t="shared" si="290"/>
        <v>0</v>
      </c>
      <c r="AB107" s="105">
        <f t="shared" si="5"/>
        <v>0</v>
      </c>
      <c r="AC107" s="105">
        <f>SUM(AC108:AC117)</f>
        <v>0</v>
      </c>
      <c r="AD107" s="105">
        <f>SUM(AD108:AD117)</f>
        <v>0</v>
      </c>
      <c r="AE107" s="105">
        <f>SUM(AE108:AE117)</f>
        <v>0</v>
      </c>
      <c r="AF107" s="105">
        <f t="shared" si="6"/>
        <v>0</v>
      </c>
      <c r="AG107" s="105">
        <f>SUM(AG108:AG117)</f>
        <v>0</v>
      </c>
      <c r="AH107" s="105">
        <f>SUM(AH108:AH117)</f>
        <v>0</v>
      </c>
      <c r="AI107" s="105">
        <f>SUM(AI108:AI117)</f>
        <v>0</v>
      </c>
      <c r="AJ107" s="105">
        <f t="shared" si="7"/>
        <v>0</v>
      </c>
      <c r="AK107" s="105">
        <f>SUM(AK108:AK117)</f>
        <v>0</v>
      </c>
      <c r="AL107" s="105">
        <f>SUM(AL108:AL117)</f>
        <v>0</v>
      </c>
      <c r="AM107" s="105">
        <f>SUM(AM108:AM117)</f>
        <v>0</v>
      </c>
      <c r="AN107" s="105">
        <f t="shared" si="8"/>
        <v>0</v>
      </c>
      <c r="AO107" s="105">
        <f t="shared" si="9"/>
        <v>0</v>
      </c>
    </row>
    <row r="108" spans="2:41" x14ac:dyDescent="0.25">
      <c r="B108" s="94" t="s">
        <v>631</v>
      </c>
      <c r="C108" s="95" t="s">
        <v>127</v>
      </c>
      <c r="D1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96">
        <f t="shared" si="289"/>
        <v>0</v>
      </c>
      <c r="G108" s="96"/>
      <c r="H108" s="96">
        <f t="shared" ref="H108:H115" si="293">F108-G108</f>
        <v>0</v>
      </c>
      <c r="I108" s="96"/>
      <c r="J108" s="96">
        <f t="shared" ref="J108:J115" si="294">F108-I108</f>
        <v>0</v>
      </c>
      <c r="K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96">
        <f t="shared" ref="AB108:AB115" si="295">Y108+Z108+AA108</f>
        <v>0</v>
      </c>
      <c r="AC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96">
        <f t="shared" ref="AF108:AF115" si="296">AC108+AD108+AE108</f>
        <v>0</v>
      </c>
      <c r="AG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96">
        <f t="shared" ref="AJ108:AJ115" si="297">AG108+AH108+AI108</f>
        <v>0</v>
      </c>
      <c r="AK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96">
        <f t="shared" ref="AN108:AN115" si="298">AK108+AL108+AM108</f>
        <v>0</v>
      </c>
      <c r="AO108" s="96">
        <f t="shared" ref="AO108:AO115" si="299">AB108+AF108+AJ108+AN108</f>
        <v>0</v>
      </c>
    </row>
    <row r="109" spans="2:41" x14ac:dyDescent="0.25">
      <c r="B109" s="94" t="s">
        <v>632</v>
      </c>
      <c r="C109" s="95" t="s">
        <v>633</v>
      </c>
      <c r="D1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96">
        <f t="shared" ref="F109:F112" si="300">D109+E109</f>
        <v>0</v>
      </c>
      <c r="G109" s="96"/>
      <c r="H109" s="96">
        <f t="shared" si="293"/>
        <v>0</v>
      </c>
      <c r="I109" s="96"/>
      <c r="J109" s="96">
        <f t="shared" si="294"/>
        <v>0</v>
      </c>
      <c r="K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96">
        <f t="shared" si="295"/>
        <v>0</v>
      </c>
      <c r="AC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96">
        <f t="shared" si="296"/>
        <v>0</v>
      </c>
      <c r="AG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96">
        <f t="shared" si="297"/>
        <v>0</v>
      </c>
      <c r="AK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96">
        <f t="shared" si="298"/>
        <v>0</v>
      </c>
      <c r="AO109" s="96">
        <f t="shared" si="299"/>
        <v>0</v>
      </c>
    </row>
    <row r="110" spans="2:41" x14ac:dyDescent="0.25">
      <c r="B110" s="94" t="s">
        <v>634</v>
      </c>
      <c r="C110" s="95" t="s">
        <v>635</v>
      </c>
      <c r="D1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96">
        <f t="shared" si="300"/>
        <v>0</v>
      </c>
      <c r="G110" s="96"/>
      <c r="H110" s="96">
        <f t="shared" si="293"/>
        <v>0</v>
      </c>
      <c r="I110" s="96"/>
      <c r="J110" s="96">
        <f t="shared" si="294"/>
        <v>0</v>
      </c>
      <c r="K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96">
        <f t="shared" si="295"/>
        <v>0</v>
      </c>
      <c r="AC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96">
        <f t="shared" si="296"/>
        <v>0</v>
      </c>
      <c r="AG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96">
        <f t="shared" si="297"/>
        <v>0</v>
      </c>
      <c r="AK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96">
        <f t="shared" si="298"/>
        <v>0</v>
      </c>
      <c r="AO110" s="96">
        <f t="shared" si="299"/>
        <v>0</v>
      </c>
    </row>
    <row r="111" spans="2:41" x14ac:dyDescent="0.25">
      <c r="B111" s="94" t="s">
        <v>282</v>
      </c>
      <c r="C111" s="95" t="s">
        <v>166</v>
      </c>
      <c r="D1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96">
        <f t="shared" si="300"/>
        <v>0</v>
      </c>
      <c r="G111" s="96"/>
      <c r="H111" s="96">
        <f t="shared" ref="H111:H112" si="301">F111-G111</f>
        <v>0</v>
      </c>
      <c r="I111" s="96"/>
      <c r="J111" s="96">
        <f t="shared" ref="J111:J112" si="302">F111-I111</f>
        <v>0</v>
      </c>
      <c r="K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96">
        <f t="shared" ref="AB111:AB112" si="303">Y111+Z111+AA111</f>
        <v>0</v>
      </c>
      <c r="AC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96">
        <f t="shared" ref="AF111:AF112" si="304">AC111+AD111+AE111</f>
        <v>0</v>
      </c>
      <c r="AG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96">
        <f t="shared" ref="AJ111:AJ112" si="305">AG111+AH111+AI111</f>
        <v>0</v>
      </c>
      <c r="AK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96">
        <f t="shared" ref="AN111:AN112" si="306">AK111+AL111+AM111</f>
        <v>0</v>
      </c>
      <c r="AO111" s="96">
        <f t="shared" ref="AO111:AO112" si="307">AB111+AF111+AJ111+AN111</f>
        <v>0</v>
      </c>
    </row>
    <row r="112" spans="2:41" x14ac:dyDescent="0.25">
      <c r="B112" s="94" t="s">
        <v>636</v>
      </c>
      <c r="C112" s="95" t="s">
        <v>637</v>
      </c>
      <c r="D1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96">
        <f t="shared" si="300"/>
        <v>0</v>
      </c>
      <c r="G112" s="96"/>
      <c r="H112" s="96">
        <f t="shared" si="301"/>
        <v>0</v>
      </c>
      <c r="I112" s="96"/>
      <c r="J112" s="96">
        <f t="shared" si="302"/>
        <v>0</v>
      </c>
      <c r="K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96">
        <f t="shared" si="303"/>
        <v>0</v>
      </c>
      <c r="AC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96">
        <f t="shared" si="304"/>
        <v>0</v>
      </c>
      <c r="AG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96">
        <f t="shared" si="305"/>
        <v>0</v>
      </c>
      <c r="AK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96">
        <f t="shared" si="306"/>
        <v>0</v>
      </c>
      <c r="AO112" s="96">
        <f t="shared" si="307"/>
        <v>0</v>
      </c>
    </row>
    <row r="113" spans="2:41" x14ac:dyDescent="0.25">
      <c r="B113" s="94" t="s">
        <v>638</v>
      </c>
      <c r="C113" s="95" t="s">
        <v>639</v>
      </c>
      <c r="D1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96">
        <f t="shared" si="289"/>
        <v>0</v>
      </c>
      <c r="G113" s="96"/>
      <c r="H113" s="96">
        <f t="shared" ref="H113:H114" si="308">F113-G113</f>
        <v>0</v>
      </c>
      <c r="I113" s="96"/>
      <c r="J113" s="96">
        <f t="shared" ref="J113:J114" si="309">F113-I113</f>
        <v>0</v>
      </c>
      <c r="K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96">
        <f t="shared" ref="AB113:AB114" si="310">Y113+Z113+AA113</f>
        <v>0</v>
      </c>
      <c r="AC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96">
        <f t="shared" ref="AF113:AF114" si="311">AC113+AD113+AE113</f>
        <v>0</v>
      </c>
      <c r="AG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96">
        <f t="shared" ref="AJ113:AJ114" si="312">AG113+AH113+AI113</f>
        <v>0</v>
      </c>
      <c r="AK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96">
        <f t="shared" ref="AN113:AN114" si="313">AK113+AL113+AM113</f>
        <v>0</v>
      </c>
      <c r="AO113" s="96">
        <f t="shared" ref="AO113:AO114" si="314">AB113+AF113+AJ113+AN113</f>
        <v>0</v>
      </c>
    </row>
    <row r="114" spans="2:41" x14ac:dyDescent="0.25">
      <c r="B114" s="94" t="s">
        <v>640</v>
      </c>
      <c r="C114" s="95" t="s">
        <v>641</v>
      </c>
      <c r="D1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96">
        <f t="shared" si="289"/>
        <v>0</v>
      </c>
      <c r="G114" s="96"/>
      <c r="H114" s="96">
        <f t="shared" si="308"/>
        <v>0</v>
      </c>
      <c r="I114" s="96"/>
      <c r="J114" s="96">
        <f t="shared" si="309"/>
        <v>0</v>
      </c>
      <c r="K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96">
        <f t="shared" si="310"/>
        <v>0</v>
      </c>
      <c r="AC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96">
        <f t="shared" si="311"/>
        <v>0</v>
      </c>
      <c r="AG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96">
        <f t="shared" si="312"/>
        <v>0</v>
      </c>
      <c r="AK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96">
        <f t="shared" si="313"/>
        <v>0</v>
      </c>
      <c r="AO114" s="96">
        <f t="shared" si="314"/>
        <v>0</v>
      </c>
    </row>
    <row r="115" spans="2:41" x14ac:dyDescent="0.25">
      <c r="B115" s="94" t="s">
        <v>642</v>
      </c>
      <c r="C115" s="95" t="s">
        <v>643</v>
      </c>
      <c r="D1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96">
        <f t="shared" ref="F115" si="315">D115+E115</f>
        <v>0</v>
      </c>
      <c r="G115" s="96"/>
      <c r="H115" s="96">
        <f t="shared" si="293"/>
        <v>0</v>
      </c>
      <c r="I115" s="96"/>
      <c r="J115" s="96">
        <f t="shared" si="294"/>
        <v>0</v>
      </c>
      <c r="K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96">
        <f t="shared" si="295"/>
        <v>0</v>
      </c>
      <c r="AC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96">
        <f t="shared" si="296"/>
        <v>0</v>
      </c>
      <c r="AG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96">
        <f t="shared" si="297"/>
        <v>0</v>
      </c>
      <c r="AK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96">
        <f t="shared" si="298"/>
        <v>0</v>
      </c>
      <c r="AO115" s="96">
        <f t="shared" si="299"/>
        <v>0</v>
      </c>
    </row>
    <row r="116" spans="2:41" x14ac:dyDescent="0.25">
      <c r="B116" s="94" t="s">
        <v>644</v>
      </c>
      <c r="C116" s="95" t="s">
        <v>645</v>
      </c>
      <c r="D1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96">
        <f t="shared" ref="F116" si="316">D116+E116</f>
        <v>0</v>
      </c>
      <c r="G116" s="96"/>
      <c r="H116" s="96">
        <f t="shared" si="2"/>
        <v>0</v>
      </c>
      <c r="I116" s="96"/>
      <c r="J116" s="96">
        <f t="shared" si="3"/>
        <v>0</v>
      </c>
      <c r="K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96">
        <f t="shared" si="5"/>
        <v>0</v>
      </c>
      <c r="AC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96">
        <f t="shared" si="6"/>
        <v>0</v>
      </c>
      <c r="AG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96">
        <f t="shared" si="7"/>
        <v>0</v>
      </c>
      <c r="AK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96">
        <f t="shared" si="8"/>
        <v>0</v>
      </c>
      <c r="AO116" s="96">
        <f t="shared" si="9"/>
        <v>0</v>
      </c>
    </row>
    <row r="117" spans="2:41" x14ac:dyDescent="0.25">
      <c r="B117" s="94" t="s">
        <v>646</v>
      </c>
      <c r="C117" s="95" t="s">
        <v>647</v>
      </c>
      <c r="D1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96">
        <f t="shared" si="289"/>
        <v>0</v>
      </c>
      <c r="G117" s="96"/>
      <c r="H117" s="96">
        <f t="shared" ref="H117" si="317">F117-G117</f>
        <v>0</v>
      </c>
      <c r="I117" s="96"/>
      <c r="J117" s="96">
        <f t="shared" ref="J117" si="318">F117-I117</f>
        <v>0</v>
      </c>
      <c r="K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96">
        <f t="shared" ref="AB117" si="319">Y117+Z117+AA117</f>
        <v>0</v>
      </c>
      <c r="AC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96">
        <f t="shared" ref="AF117" si="320">AC117+AD117+AE117</f>
        <v>0</v>
      </c>
      <c r="AG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96">
        <f t="shared" ref="AJ117" si="321">AG117+AH117+AI117</f>
        <v>0</v>
      </c>
      <c r="AK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96">
        <f t="shared" ref="AN117" si="322">AK117+AL117+AM117</f>
        <v>0</v>
      </c>
      <c r="AO117" s="96">
        <f t="shared" ref="AO117" si="323">AB117+AF117+AJ117+AN117</f>
        <v>0</v>
      </c>
    </row>
    <row r="118" spans="2:41" x14ac:dyDescent="0.25">
      <c r="B118" s="103" t="s">
        <v>283</v>
      </c>
      <c r="C118" s="104" t="s">
        <v>167</v>
      </c>
      <c r="D118" s="105">
        <f>SUM(D119:D132)</f>
        <v>0</v>
      </c>
      <c r="E118" s="105">
        <f>SUM(E119:E132)</f>
        <v>0</v>
      </c>
      <c r="F118" s="105">
        <f t="shared" si="289"/>
        <v>0</v>
      </c>
      <c r="G118" s="105">
        <f t="shared" ref="G118:I118" si="324">SUM(G119:G132)</f>
        <v>0</v>
      </c>
      <c r="H118" s="105">
        <f t="shared" si="2"/>
        <v>0</v>
      </c>
      <c r="I118" s="105">
        <f t="shared" si="324"/>
        <v>0</v>
      </c>
      <c r="J118" s="105">
        <f t="shared" si="3"/>
        <v>0</v>
      </c>
      <c r="K118" s="105">
        <f t="shared" ref="K118:AM118" si="325">SUM(K119:K132)</f>
        <v>0</v>
      </c>
      <c r="L118" s="105">
        <f t="shared" si="325"/>
        <v>0</v>
      </c>
      <c r="M118" s="105">
        <f t="shared" si="325"/>
        <v>0</v>
      </c>
      <c r="N118" s="105">
        <f t="shared" si="325"/>
        <v>0</v>
      </c>
      <c r="O118" s="105">
        <f t="shared" si="325"/>
        <v>0</v>
      </c>
      <c r="P118" s="105">
        <f t="shared" ref="P118:Q118" si="326">SUM(P119:P132)</f>
        <v>0</v>
      </c>
      <c r="Q118" s="105">
        <f t="shared" si="326"/>
        <v>0</v>
      </c>
      <c r="R118" s="105">
        <f t="shared" si="325"/>
        <v>0</v>
      </c>
      <c r="S118" s="105">
        <f t="shared" si="325"/>
        <v>0</v>
      </c>
      <c r="T118" s="105">
        <f t="shared" si="325"/>
        <v>0</v>
      </c>
      <c r="U118" s="105">
        <f t="shared" si="325"/>
        <v>0</v>
      </c>
      <c r="V118" s="105">
        <f t="shared" ref="V118" si="327">SUM(V119:V132)</f>
        <v>0</v>
      </c>
      <c r="W118" s="105">
        <f t="shared" si="325"/>
        <v>0</v>
      </c>
      <c r="X118" s="105">
        <f t="shared" si="325"/>
        <v>0</v>
      </c>
      <c r="Y118" s="105">
        <f t="shared" si="325"/>
        <v>0</v>
      </c>
      <c r="Z118" s="105">
        <f t="shared" si="325"/>
        <v>0</v>
      </c>
      <c r="AA118" s="105">
        <f t="shared" si="325"/>
        <v>0</v>
      </c>
      <c r="AB118" s="105">
        <f t="shared" si="5"/>
        <v>0</v>
      </c>
      <c r="AC118" s="105">
        <f t="shared" si="325"/>
        <v>0</v>
      </c>
      <c r="AD118" s="105">
        <f t="shared" si="325"/>
        <v>0</v>
      </c>
      <c r="AE118" s="105">
        <f t="shared" si="325"/>
        <v>0</v>
      </c>
      <c r="AF118" s="105">
        <f t="shared" si="6"/>
        <v>0</v>
      </c>
      <c r="AG118" s="105">
        <f t="shared" si="325"/>
        <v>0</v>
      </c>
      <c r="AH118" s="105">
        <f t="shared" si="325"/>
        <v>0</v>
      </c>
      <c r="AI118" s="105">
        <f t="shared" si="325"/>
        <v>0</v>
      </c>
      <c r="AJ118" s="105">
        <f t="shared" si="7"/>
        <v>0</v>
      </c>
      <c r="AK118" s="105">
        <f t="shared" si="325"/>
        <v>0</v>
      </c>
      <c r="AL118" s="105">
        <f t="shared" si="325"/>
        <v>0</v>
      </c>
      <c r="AM118" s="105">
        <f t="shared" si="325"/>
        <v>0</v>
      </c>
      <c r="AN118" s="105">
        <f t="shared" si="8"/>
        <v>0</v>
      </c>
      <c r="AO118" s="105">
        <f t="shared" si="9"/>
        <v>0</v>
      </c>
    </row>
    <row r="119" spans="2:41" x14ac:dyDescent="0.25">
      <c r="B119" s="94" t="s">
        <v>284</v>
      </c>
      <c r="C119" s="95" t="s">
        <v>168</v>
      </c>
      <c r="D1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96">
        <f t="shared" si="289"/>
        <v>0</v>
      </c>
      <c r="G119" s="96"/>
      <c r="H119" s="96">
        <f t="shared" ref="H119:H132" si="328">F119-G119</f>
        <v>0</v>
      </c>
      <c r="I119" s="96"/>
      <c r="J119" s="96">
        <f t="shared" ref="J119:J132" si="329">F119-I119</f>
        <v>0</v>
      </c>
      <c r="K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96">
        <f t="shared" ref="AB119:AB132" si="330">Y119+Z119+AA119</f>
        <v>0</v>
      </c>
      <c r="AC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96">
        <f t="shared" ref="AF119:AF132" si="331">AC119+AD119+AE119</f>
        <v>0</v>
      </c>
      <c r="AG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96">
        <f t="shared" ref="AJ119:AJ132" si="332">AG119+AH119+AI119</f>
        <v>0</v>
      </c>
      <c r="AK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96">
        <f t="shared" ref="AN119:AN132" si="333">AK119+AL119+AM119</f>
        <v>0</v>
      </c>
      <c r="AO119" s="96">
        <f t="shared" ref="AO119:AO132" si="334">AB119+AF119+AJ119+AN119</f>
        <v>0</v>
      </c>
    </row>
    <row r="120" spans="2:41" x14ac:dyDescent="0.25">
      <c r="B120" s="94" t="s">
        <v>648</v>
      </c>
      <c r="C120" s="95" t="s">
        <v>649</v>
      </c>
      <c r="D1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96">
        <f t="shared" ref="F120:F125" si="335">D120+E120</f>
        <v>0</v>
      </c>
      <c r="G120" s="96"/>
      <c r="H120" s="96">
        <f t="shared" ref="H120:H125" si="336">F120-G120</f>
        <v>0</v>
      </c>
      <c r="I120" s="96"/>
      <c r="J120" s="96">
        <f t="shared" ref="J120:J125" si="337">F120-I120</f>
        <v>0</v>
      </c>
      <c r="K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96">
        <f t="shared" ref="AB120:AB125" si="338">Y120+Z120+AA120</f>
        <v>0</v>
      </c>
      <c r="AC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96">
        <f t="shared" ref="AF120:AF125" si="339">AC120+AD120+AE120</f>
        <v>0</v>
      </c>
      <c r="AG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96">
        <f t="shared" ref="AJ120:AJ125" si="340">AG120+AH120+AI120</f>
        <v>0</v>
      </c>
      <c r="AK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96">
        <f t="shared" ref="AN120:AN125" si="341">AK120+AL120+AM120</f>
        <v>0</v>
      </c>
      <c r="AO120" s="96">
        <f t="shared" ref="AO120:AO125" si="342">AB120+AF120+AJ120+AN120</f>
        <v>0</v>
      </c>
    </row>
    <row r="121" spans="2:41" x14ac:dyDescent="0.25">
      <c r="B121" s="94" t="s">
        <v>285</v>
      </c>
      <c r="C121" s="95" t="s">
        <v>169</v>
      </c>
      <c r="D1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96">
        <f t="shared" si="335"/>
        <v>0</v>
      </c>
      <c r="G121" s="96"/>
      <c r="H121" s="96">
        <f t="shared" si="336"/>
        <v>0</v>
      </c>
      <c r="I121" s="96"/>
      <c r="J121" s="96">
        <f t="shared" si="337"/>
        <v>0</v>
      </c>
      <c r="K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96">
        <f t="shared" si="338"/>
        <v>0</v>
      </c>
      <c r="AC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96">
        <f t="shared" si="339"/>
        <v>0</v>
      </c>
      <c r="AG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96">
        <f t="shared" si="340"/>
        <v>0</v>
      </c>
      <c r="AK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96">
        <f t="shared" si="341"/>
        <v>0</v>
      </c>
      <c r="AO121" s="96">
        <f t="shared" si="342"/>
        <v>0</v>
      </c>
    </row>
    <row r="122" spans="2:41" x14ac:dyDescent="0.25">
      <c r="B122" s="94" t="s">
        <v>650</v>
      </c>
      <c r="C122" s="95" t="s">
        <v>651</v>
      </c>
      <c r="D1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96">
        <f t="shared" si="335"/>
        <v>0</v>
      </c>
      <c r="G122" s="96"/>
      <c r="H122" s="96">
        <f t="shared" si="336"/>
        <v>0</v>
      </c>
      <c r="I122" s="96"/>
      <c r="J122" s="96">
        <f t="shared" si="337"/>
        <v>0</v>
      </c>
      <c r="K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96">
        <f t="shared" si="338"/>
        <v>0</v>
      </c>
      <c r="AC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96">
        <f t="shared" si="339"/>
        <v>0</v>
      </c>
      <c r="AG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96">
        <f t="shared" si="340"/>
        <v>0</v>
      </c>
      <c r="AK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96">
        <f t="shared" si="341"/>
        <v>0</v>
      </c>
      <c r="AO122" s="96">
        <f t="shared" si="342"/>
        <v>0</v>
      </c>
    </row>
    <row r="123" spans="2:41" x14ac:dyDescent="0.25">
      <c r="B123" s="94" t="s">
        <v>652</v>
      </c>
      <c r="C123" s="95" t="s">
        <v>653</v>
      </c>
      <c r="D1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96">
        <f t="shared" si="335"/>
        <v>0</v>
      </c>
      <c r="G123" s="96"/>
      <c r="H123" s="96">
        <f t="shared" si="336"/>
        <v>0</v>
      </c>
      <c r="I123" s="96"/>
      <c r="J123" s="96">
        <f t="shared" si="337"/>
        <v>0</v>
      </c>
      <c r="K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96">
        <f t="shared" si="338"/>
        <v>0</v>
      </c>
      <c r="AC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96">
        <f t="shared" si="339"/>
        <v>0</v>
      </c>
      <c r="AG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96">
        <f t="shared" si="340"/>
        <v>0</v>
      </c>
      <c r="AK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96">
        <f t="shared" si="341"/>
        <v>0</v>
      </c>
      <c r="AO123" s="96">
        <f t="shared" si="342"/>
        <v>0</v>
      </c>
    </row>
    <row r="124" spans="2:41" x14ac:dyDescent="0.25">
      <c r="B124" s="94" t="s">
        <v>654</v>
      </c>
      <c r="C124" s="95" t="s">
        <v>655</v>
      </c>
      <c r="D1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96">
        <f t="shared" si="335"/>
        <v>0</v>
      </c>
      <c r="G124" s="96"/>
      <c r="H124" s="96">
        <f t="shared" si="336"/>
        <v>0</v>
      </c>
      <c r="I124" s="96"/>
      <c r="J124" s="96">
        <f t="shared" si="337"/>
        <v>0</v>
      </c>
      <c r="K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96">
        <f t="shared" si="338"/>
        <v>0</v>
      </c>
      <c r="AC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96">
        <f t="shared" si="339"/>
        <v>0</v>
      </c>
      <c r="AG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96">
        <f t="shared" si="340"/>
        <v>0</v>
      </c>
      <c r="AK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96">
        <f t="shared" si="341"/>
        <v>0</v>
      </c>
      <c r="AO124" s="96">
        <f t="shared" si="342"/>
        <v>0</v>
      </c>
    </row>
    <row r="125" spans="2:41" x14ac:dyDescent="0.25">
      <c r="B125" s="94" t="s">
        <v>656</v>
      </c>
      <c r="C125" s="95" t="s">
        <v>657</v>
      </c>
      <c r="D1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96">
        <f t="shared" si="335"/>
        <v>0</v>
      </c>
      <c r="G125" s="96"/>
      <c r="H125" s="96">
        <f t="shared" si="336"/>
        <v>0</v>
      </c>
      <c r="I125" s="96"/>
      <c r="J125" s="96">
        <f t="shared" si="337"/>
        <v>0</v>
      </c>
      <c r="K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96">
        <f t="shared" si="338"/>
        <v>0</v>
      </c>
      <c r="AC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96">
        <f t="shared" si="339"/>
        <v>0</v>
      </c>
      <c r="AG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96">
        <f t="shared" si="340"/>
        <v>0</v>
      </c>
      <c r="AK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96">
        <f t="shared" si="341"/>
        <v>0</v>
      </c>
      <c r="AO125" s="96">
        <f t="shared" si="342"/>
        <v>0</v>
      </c>
    </row>
    <row r="126" spans="2:41" x14ac:dyDescent="0.25">
      <c r="B126" s="94" t="s">
        <v>658</v>
      </c>
      <c r="C126" s="95" t="s">
        <v>659</v>
      </c>
      <c r="D1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96">
        <f t="shared" si="289"/>
        <v>0</v>
      </c>
      <c r="G126" s="96"/>
      <c r="H126" s="96">
        <f t="shared" si="328"/>
        <v>0</v>
      </c>
      <c r="I126" s="96"/>
      <c r="J126" s="96">
        <f t="shared" si="329"/>
        <v>0</v>
      </c>
      <c r="K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96">
        <f t="shared" si="330"/>
        <v>0</v>
      </c>
      <c r="AC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96">
        <f t="shared" si="331"/>
        <v>0</v>
      </c>
      <c r="AG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96">
        <f t="shared" si="332"/>
        <v>0</v>
      </c>
      <c r="AK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96">
        <f t="shared" si="333"/>
        <v>0</v>
      </c>
      <c r="AO126" s="96">
        <f t="shared" si="334"/>
        <v>0</v>
      </c>
    </row>
    <row r="127" spans="2:41" x14ac:dyDescent="0.25">
      <c r="B127" s="94" t="s">
        <v>660</v>
      </c>
      <c r="C127" s="95" t="s">
        <v>661</v>
      </c>
      <c r="D1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96">
        <f t="shared" si="289"/>
        <v>0</v>
      </c>
      <c r="G127" s="96"/>
      <c r="H127" s="96">
        <f t="shared" si="328"/>
        <v>0</v>
      </c>
      <c r="I127" s="96"/>
      <c r="J127" s="96">
        <f t="shared" si="329"/>
        <v>0</v>
      </c>
      <c r="K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96">
        <f t="shared" si="330"/>
        <v>0</v>
      </c>
      <c r="AC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96">
        <f t="shared" si="331"/>
        <v>0</v>
      </c>
      <c r="AG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96">
        <f t="shared" si="332"/>
        <v>0</v>
      </c>
      <c r="AK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96">
        <f t="shared" si="333"/>
        <v>0</v>
      </c>
      <c r="AO127" s="96">
        <f t="shared" si="334"/>
        <v>0</v>
      </c>
    </row>
    <row r="128" spans="2:41" x14ac:dyDescent="0.25">
      <c r="B128" s="94" t="s">
        <v>662</v>
      </c>
      <c r="C128" s="95" t="s">
        <v>663</v>
      </c>
      <c r="D1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96">
        <f t="shared" ref="F128" si="343">D128+E128</f>
        <v>0</v>
      </c>
      <c r="G128" s="96"/>
      <c r="H128" s="96">
        <f t="shared" ref="H128" si="344">F128-G128</f>
        <v>0</v>
      </c>
      <c r="I128" s="96"/>
      <c r="J128" s="96">
        <f t="shared" ref="J128" si="345">F128-I128</f>
        <v>0</v>
      </c>
      <c r="K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96">
        <f t="shared" ref="AB128" si="346">Y128+Z128+AA128</f>
        <v>0</v>
      </c>
      <c r="AC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96">
        <f t="shared" ref="AF128" si="347">AC128+AD128+AE128</f>
        <v>0</v>
      </c>
      <c r="AG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96">
        <f t="shared" ref="AJ128" si="348">AG128+AH128+AI128</f>
        <v>0</v>
      </c>
      <c r="AK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96">
        <f t="shared" ref="AN128" si="349">AK128+AL128+AM128</f>
        <v>0</v>
      </c>
      <c r="AO128" s="96">
        <f t="shared" ref="AO128" si="350">AB128+AF128+AJ128+AN128</f>
        <v>0</v>
      </c>
    </row>
    <row r="129" spans="2:41" x14ac:dyDescent="0.25">
      <c r="B129" s="94" t="s">
        <v>286</v>
      </c>
      <c r="C129" s="95" t="s">
        <v>170</v>
      </c>
      <c r="D1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96">
        <f t="shared" ref="F129:F130" si="351">D129+E129</f>
        <v>0</v>
      </c>
      <c r="G129" s="96"/>
      <c r="H129" s="96">
        <f t="shared" ref="H129:H130" si="352">F129-G129</f>
        <v>0</v>
      </c>
      <c r="I129" s="96"/>
      <c r="J129" s="96">
        <f t="shared" ref="J129:J130" si="353">F129-I129</f>
        <v>0</v>
      </c>
      <c r="K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96">
        <f t="shared" ref="AB129:AB130" si="354">Y129+Z129+AA129</f>
        <v>0</v>
      </c>
      <c r="AC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96">
        <f t="shared" ref="AF129:AF130" si="355">AC129+AD129+AE129</f>
        <v>0</v>
      </c>
      <c r="AG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96">
        <f t="shared" ref="AJ129:AJ130" si="356">AG129+AH129+AI129</f>
        <v>0</v>
      </c>
      <c r="AK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96">
        <f t="shared" ref="AN129:AN130" si="357">AK129+AL129+AM129</f>
        <v>0</v>
      </c>
      <c r="AO129" s="96">
        <f t="shared" ref="AO129:AO130" si="358">AB129+AF129+AJ129+AN129</f>
        <v>0</v>
      </c>
    </row>
    <row r="130" spans="2:41" x14ac:dyDescent="0.25">
      <c r="B130" s="94" t="s">
        <v>664</v>
      </c>
      <c r="C130" s="95" t="s">
        <v>665</v>
      </c>
      <c r="D1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96">
        <f t="shared" si="351"/>
        <v>0</v>
      </c>
      <c r="G130" s="96"/>
      <c r="H130" s="96">
        <f t="shared" si="352"/>
        <v>0</v>
      </c>
      <c r="I130" s="96"/>
      <c r="J130" s="96">
        <f t="shared" si="353"/>
        <v>0</v>
      </c>
      <c r="K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96">
        <f t="shared" si="354"/>
        <v>0</v>
      </c>
      <c r="AC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96">
        <f t="shared" si="355"/>
        <v>0</v>
      </c>
      <c r="AG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96">
        <f t="shared" si="356"/>
        <v>0</v>
      </c>
      <c r="AK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96">
        <f t="shared" si="357"/>
        <v>0</v>
      </c>
      <c r="AO130" s="96">
        <f t="shared" si="358"/>
        <v>0</v>
      </c>
    </row>
    <row r="131" spans="2:41" x14ac:dyDescent="0.25">
      <c r="B131" s="94" t="s">
        <v>666</v>
      </c>
      <c r="C131" s="95" t="s">
        <v>667</v>
      </c>
      <c r="D1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96">
        <f t="shared" si="289"/>
        <v>0</v>
      </c>
      <c r="G131" s="96"/>
      <c r="H131" s="96">
        <f t="shared" si="328"/>
        <v>0</v>
      </c>
      <c r="I131" s="96"/>
      <c r="J131" s="96">
        <f t="shared" si="329"/>
        <v>0</v>
      </c>
      <c r="K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96">
        <f t="shared" si="330"/>
        <v>0</v>
      </c>
      <c r="AC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96">
        <f t="shared" si="331"/>
        <v>0</v>
      </c>
      <c r="AG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96">
        <f t="shared" si="332"/>
        <v>0</v>
      </c>
      <c r="AK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96">
        <f t="shared" si="333"/>
        <v>0</v>
      </c>
      <c r="AO131" s="96">
        <f t="shared" si="334"/>
        <v>0</v>
      </c>
    </row>
    <row r="132" spans="2:41" x14ac:dyDescent="0.25">
      <c r="B132" s="94" t="s">
        <v>668</v>
      </c>
      <c r="C132" s="95" t="s">
        <v>669</v>
      </c>
      <c r="D1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96">
        <f t="shared" si="289"/>
        <v>0</v>
      </c>
      <c r="G132" s="96"/>
      <c r="H132" s="96">
        <f t="shared" si="328"/>
        <v>0</v>
      </c>
      <c r="I132" s="96"/>
      <c r="J132" s="96">
        <f t="shared" si="329"/>
        <v>0</v>
      </c>
      <c r="K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96">
        <f t="shared" si="330"/>
        <v>0</v>
      </c>
      <c r="AC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96">
        <f t="shared" si="331"/>
        <v>0</v>
      </c>
      <c r="AG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96">
        <f t="shared" si="332"/>
        <v>0</v>
      </c>
      <c r="AK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96">
        <f t="shared" si="333"/>
        <v>0</v>
      </c>
      <c r="AO132" s="96">
        <f t="shared" si="334"/>
        <v>0</v>
      </c>
    </row>
    <row r="133" spans="2:41" x14ac:dyDescent="0.25">
      <c r="B133" s="103" t="s">
        <v>287</v>
      </c>
      <c r="C133" s="104" t="s">
        <v>171</v>
      </c>
      <c r="D133" s="105">
        <f>SUM(D134:D148)</f>
        <v>0</v>
      </c>
      <c r="E133" s="105">
        <f>SUM(E134:E148)</f>
        <v>12692274.745000001</v>
      </c>
      <c r="F133" s="105">
        <f t="shared" si="289"/>
        <v>12692274.745000001</v>
      </c>
      <c r="G133" s="105">
        <f t="shared" ref="G133:I133" si="359">SUM(G134:G148)</f>
        <v>0</v>
      </c>
      <c r="H133" s="105">
        <f t="shared" si="2"/>
        <v>12692274.745000001</v>
      </c>
      <c r="I133" s="105">
        <f t="shared" si="359"/>
        <v>0</v>
      </c>
      <c r="J133" s="105">
        <f t="shared" si="3"/>
        <v>12692274.745000001</v>
      </c>
      <c r="K133" s="105">
        <f t="shared" ref="K133:AM133" si="360">SUM(K134:K148)</f>
        <v>0</v>
      </c>
      <c r="L133" s="105">
        <f t="shared" si="360"/>
        <v>0</v>
      </c>
      <c r="M133" s="105">
        <f t="shared" si="360"/>
        <v>0</v>
      </c>
      <c r="N133" s="105">
        <f t="shared" si="360"/>
        <v>0</v>
      </c>
      <c r="O133" s="105">
        <f t="shared" si="360"/>
        <v>0</v>
      </c>
      <c r="P133" s="105">
        <f t="shared" ref="P133:Q133" si="361">SUM(P134:P148)</f>
        <v>4000000</v>
      </c>
      <c r="Q133" s="105">
        <f t="shared" si="361"/>
        <v>0</v>
      </c>
      <c r="R133" s="105">
        <f t="shared" si="360"/>
        <v>0</v>
      </c>
      <c r="S133" s="105">
        <f t="shared" si="360"/>
        <v>0</v>
      </c>
      <c r="T133" s="105">
        <f t="shared" si="360"/>
        <v>8692274.745000001</v>
      </c>
      <c r="U133" s="105">
        <f t="shared" si="360"/>
        <v>0</v>
      </c>
      <c r="V133" s="105">
        <f t="shared" ref="V133" si="362">SUM(V134:V148)</f>
        <v>0</v>
      </c>
      <c r="W133" s="105">
        <f t="shared" si="360"/>
        <v>0</v>
      </c>
      <c r="X133" s="105">
        <f t="shared" si="360"/>
        <v>0</v>
      </c>
      <c r="Y133" s="105">
        <f t="shared" si="360"/>
        <v>12692274.745000001</v>
      </c>
      <c r="Z133" s="105">
        <f t="shared" si="360"/>
        <v>0</v>
      </c>
      <c r="AA133" s="105">
        <f t="shared" si="360"/>
        <v>0</v>
      </c>
      <c r="AB133" s="105">
        <f t="shared" si="5"/>
        <v>12692274.745000001</v>
      </c>
      <c r="AC133" s="105">
        <f t="shared" si="360"/>
        <v>0</v>
      </c>
      <c r="AD133" s="105">
        <f t="shared" si="360"/>
        <v>0</v>
      </c>
      <c r="AE133" s="105">
        <f t="shared" si="360"/>
        <v>0</v>
      </c>
      <c r="AF133" s="105">
        <f t="shared" si="6"/>
        <v>0</v>
      </c>
      <c r="AG133" s="105">
        <f t="shared" si="360"/>
        <v>0</v>
      </c>
      <c r="AH133" s="105">
        <f t="shared" si="360"/>
        <v>0</v>
      </c>
      <c r="AI133" s="105">
        <f t="shared" si="360"/>
        <v>0</v>
      </c>
      <c r="AJ133" s="105">
        <f t="shared" si="7"/>
        <v>0</v>
      </c>
      <c r="AK133" s="105">
        <f t="shared" si="360"/>
        <v>0</v>
      </c>
      <c r="AL133" s="105">
        <f t="shared" si="360"/>
        <v>0</v>
      </c>
      <c r="AM133" s="105">
        <f t="shared" si="360"/>
        <v>0</v>
      </c>
      <c r="AN133" s="105">
        <f t="shared" si="8"/>
        <v>0</v>
      </c>
      <c r="AO133" s="105">
        <f t="shared" si="9"/>
        <v>12692274.745000001</v>
      </c>
    </row>
    <row r="134" spans="2:41" x14ac:dyDescent="0.25">
      <c r="B134" s="94" t="s">
        <v>670</v>
      </c>
      <c r="C134" s="95" t="s">
        <v>671</v>
      </c>
      <c r="D1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96">
        <f t="shared" si="289"/>
        <v>0</v>
      </c>
      <c r="G134" s="96"/>
      <c r="H134" s="96">
        <f t="shared" ref="H134:H148" si="363">F134-G134</f>
        <v>0</v>
      </c>
      <c r="I134" s="96"/>
      <c r="J134" s="96">
        <f t="shared" ref="J134:J148" si="364">F134-I134</f>
        <v>0</v>
      </c>
      <c r="K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96">
        <f t="shared" ref="AB134:AB148" si="365">Y134+Z134+AA134</f>
        <v>0</v>
      </c>
      <c r="AC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96">
        <f t="shared" ref="AF134:AF148" si="366">AC134+AD134+AE134</f>
        <v>0</v>
      </c>
      <c r="AG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96">
        <f t="shared" ref="AJ134:AJ148" si="367">AG134+AH134+AI134</f>
        <v>0</v>
      </c>
      <c r="AK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96">
        <f t="shared" ref="AN134:AN148" si="368">AK134+AL134+AM134</f>
        <v>0</v>
      </c>
      <c r="AO134" s="96">
        <f t="shared" ref="AO134:AO148" si="369">AB134+AF134+AJ134+AN134</f>
        <v>0</v>
      </c>
    </row>
    <row r="135" spans="2:41" x14ac:dyDescent="0.25">
      <c r="B135" s="94" t="s">
        <v>288</v>
      </c>
      <c r="C135" s="95" t="s">
        <v>172</v>
      </c>
      <c r="D1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96">
        <f t="shared" si="289"/>
        <v>0</v>
      </c>
      <c r="G135" s="96"/>
      <c r="H135" s="96">
        <f t="shared" si="363"/>
        <v>0</v>
      </c>
      <c r="I135" s="96"/>
      <c r="J135" s="96">
        <f t="shared" si="364"/>
        <v>0</v>
      </c>
      <c r="K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96">
        <f t="shared" si="365"/>
        <v>0</v>
      </c>
      <c r="AC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96">
        <f t="shared" si="366"/>
        <v>0</v>
      </c>
      <c r="AG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96">
        <f t="shared" si="367"/>
        <v>0</v>
      </c>
      <c r="AK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96">
        <f t="shared" si="368"/>
        <v>0</v>
      </c>
      <c r="AO135" s="96">
        <f t="shared" si="369"/>
        <v>0</v>
      </c>
    </row>
    <row r="136" spans="2:41" x14ac:dyDescent="0.25">
      <c r="B136" s="94" t="s">
        <v>672</v>
      </c>
      <c r="C136" s="95" t="s">
        <v>673</v>
      </c>
      <c r="D1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96">
        <f t="shared" si="289"/>
        <v>0</v>
      </c>
      <c r="G136" s="96"/>
      <c r="H136" s="96">
        <f t="shared" si="363"/>
        <v>0</v>
      </c>
      <c r="I136" s="96"/>
      <c r="J136" s="96">
        <f t="shared" si="364"/>
        <v>0</v>
      </c>
      <c r="K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96">
        <f t="shared" si="365"/>
        <v>0</v>
      </c>
      <c r="AC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96">
        <f t="shared" si="366"/>
        <v>0</v>
      </c>
      <c r="AG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96">
        <f t="shared" si="367"/>
        <v>0</v>
      </c>
      <c r="AK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96">
        <f t="shared" si="368"/>
        <v>0</v>
      </c>
      <c r="AO136" s="96">
        <f t="shared" si="369"/>
        <v>0</v>
      </c>
    </row>
    <row r="137" spans="2:41" x14ac:dyDescent="0.25">
      <c r="B137" s="94" t="s">
        <v>289</v>
      </c>
      <c r="C137" s="95" t="s">
        <v>173</v>
      </c>
      <c r="D1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12692274.745000001</v>
      </c>
      <c r="F137" s="96">
        <f t="shared" si="289"/>
        <v>12692274.745000001</v>
      </c>
      <c r="G137" s="96"/>
      <c r="H137" s="96">
        <f t="shared" si="363"/>
        <v>12692274.745000001</v>
      </c>
      <c r="I137" s="96"/>
      <c r="J137" s="96">
        <f t="shared" si="364"/>
        <v>12692274.745000001</v>
      </c>
      <c r="K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4000000</v>
      </c>
      <c r="Q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8692274.745000001</v>
      </c>
      <c r="U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12692274.745000001</v>
      </c>
      <c r="Z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96">
        <f t="shared" si="365"/>
        <v>12692274.745000001</v>
      </c>
      <c r="AC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96">
        <f t="shared" si="366"/>
        <v>0</v>
      </c>
      <c r="AG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96">
        <f t="shared" si="367"/>
        <v>0</v>
      </c>
      <c r="AK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96">
        <f t="shared" si="368"/>
        <v>0</v>
      </c>
      <c r="AO137" s="96">
        <f t="shared" si="369"/>
        <v>12692274.745000001</v>
      </c>
    </row>
    <row r="138" spans="2:41" x14ac:dyDescent="0.25">
      <c r="B138" s="94" t="s">
        <v>674</v>
      </c>
      <c r="C138" s="95" t="s">
        <v>675</v>
      </c>
      <c r="D1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96">
        <f t="shared" ref="F138:F143" si="370">D138+E138</f>
        <v>0</v>
      </c>
      <c r="G138" s="96"/>
      <c r="H138" s="96">
        <f t="shared" ref="H138:H143" si="371">F138-G138</f>
        <v>0</v>
      </c>
      <c r="I138" s="96"/>
      <c r="J138" s="96">
        <f t="shared" ref="J138:J143" si="372">F138-I138</f>
        <v>0</v>
      </c>
      <c r="K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96">
        <f t="shared" ref="AB138:AB143" si="373">Y138+Z138+AA138</f>
        <v>0</v>
      </c>
      <c r="AC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96">
        <f t="shared" ref="AF138:AF143" si="374">AC138+AD138+AE138</f>
        <v>0</v>
      </c>
      <c r="AG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96">
        <f t="shared" ref="AJ138:AJ143" si="375">AG138+AH138+AI138</f>
        <v>0</v>
      </c>
      <c r="AK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96">
        <f t="shared" ref="AN138:AN143" si="376">AK138+AL138+AM138</f>
        <v>0</v>
      </c>
      <c r="AO138" s="96">
        <f t="shared" ref="AO138:AO143" si="377">AB138+AF138+AJ138+AN138</f>
        <v>0</v>
      </c>
    </row>
    <row r="139" spans="2:41" x14ac:dyDescent="0.25">
      <c r="B139" s="94" t="s">
        <v>676</v>
      </c>
      <c r="C139" s="95" t="s">
        <v>677</v>
      </c>
      <c r="D1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96">
        <f t="shared" ref="F139:F140" si="378">D139+E139</f>
        <v>0</v>
      </c>
      <c r="G139" s="96"/>
      <c r="H139" s="96">
        <f t="shared" ref="H139:H140" si="379">F139-G139</f>
        <v>0</v>
      </c>
      <c r="I139" s="96"/>
      <c r="J139" s="96">
        <f t="shared" ref="J139:J140" si="380">F139-I139</f>
        <v>0</v>
      </c>
      <c r="K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96">
        <f t="shared" ref="AB139:AB140" si="381">Y139+Z139+AA139</f>
        <v>0</v>
      </c>
      <c r="AC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96">
        <f t="shared" ref="AF139:AF140" si="382">AC139+AD139+AE139</f>
        <v>0</v>
      </c>
      <c r="AG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96">
        <f t="shared" ref="AJ139:AJ140" si="383">AG139+AH139+AI139</f>
        <v>0</v>
      </c>
      <c r="AK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96">
        <f t="shared" ref="AN139:AN140" si="384">AK139+AL139+AM139</f>
        <v>0</v>
      </c>
      <c r="AO139" s="96">
        <f t="shared" ref="AO139:AO140" si="385">AB139+AF139+AJ139+AN139</f>
        <v>0</v>
      </c>
    </row>
    <row r="140" spans="2:41" x14ac:dyDescent="0.25">
      <c r="B140" s="94" t="s">
        <v>678</v>
      </c>
      <c r="C140" s="95" t="s">
        <v>679</v>
      </c>
      <c r="D1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96">
        <f t="shared" si="378"/>
        <v>0</v>
      </c>
      <c r="G140" s="96"/>
      <c r="H140" s="96">
        <f t="shared" si="379"/>
        <v>0</v>
      </c>
      <c r="I140" s="96"/>
      <c r="J140" s="96">
        <f t="shared" si="380"/>
        <v>0</v>
      </c>
      <c r="K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96">
        <f t="shared" si="381"/>
        <v>0</v>
      </c>
      <c r="AC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96">
        <f t="shared" si="382"/>
        <v>0</v>
      </c>
      <c r="AG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96">
        <f t="shared" si="383"/>
        <v>0</v>
      </c>
      <c r="AK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96">
        <f t="shared" si="384"/>
        <v>0</v>
      </c>
      <c r="AO140" s="96">
        <f t="shared" si="385"/>
        <v>0</v>
      </c>
    </row>
    <row r="141" spans="2:41" x14ac:dyDescent="0.25">
      <c r="B141" s="94" t="s">
        <v>680</v>
      </c>
      <c r="C141" s="95" t="s">
        <v>681</v>
      </c>
      <c r="D1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96">
        <f t="shared" si="370"/>
        <v>0</v>
      </c>
      <c r="G141" s="96"/>
      <c r="H141" s="96">
        <f t="shared" si="371"/>
        <v>0</v>
      </c>
      <c r="I141" s="96"/>
      <c r="J141" s="96">
        <f t="shared" si="372"/>
        <v>0</v>
      </c>
      <c r="K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96">
        <f t="shared" si="373"/>
        <v>0</v>
      </c>
      <c r="AC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96">
        <f t="shared" si="374"/>
        <v>0</v>
      </c>
      <c r="AG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96">
        <f t="shared" si="375"/>
        <v>0</v>
      </c>
      <c r="AK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96">
        <f t="shared" si="376"/>
        <v>0</v>
      </c>
      <c r="AO141" s="96">
        <f t="shared" si="377"/>
        <v>0</v>
      </c>
    </row>
    <row r="142" spans="2:41" x14ac:dyDescent="0.25">
      <c r="B142" s="94" t="s">
        <v>682</v>
      </c>
      <c r="C142" s="95" t="s">
        <v>683</v>
      </c>
      <c r="D1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96">
        <f t="shared" si="370"/>
        <v>0</v>
      </c>
      <c r="G142" s="96"/>
      <c r="H142" s="96">
        <f t="shared" si="371"/>
        <v>0</v>
      </c>
      <c r="I142" s="96"/>
      <c r="J142" s="96">
        <f t="shared" si="372"/>
        <v>0</v>
      </c>
      <c r="K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96">
        <f t="shared" si="373"/>
        <v>0</v>
      </c>
      <c r="AC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96">
        <f t="shared" si="374"/>
        <v>0</v>
      </c>
      <c r="AG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96">
        <f t="shared" si="375"/>
        <v>0</v>
      </c>
      <c r="AK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96">
        <f t="shared" si="376"/>
        <v>0</v>
      </c>
      <c r="AO142" s="96">
        <f t="shared" si="377"/>
        <v>0</v>
      </c>
    </row>
    <row r="143" spans="2:41" x14ac:dyDescent="0.25">
      <c r="B143" s="94" t="s">
        <v>684</v>
      </c>
      <c r="C143" s="95" t="s">
        <v>685</v>
      </c>
      <c r="D1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96">
        <f t="shared" si="370"/>
        <v>0</v>
      </c>
      <c r="G143" s="96"/>
      <c r="H143" s="96">
        <f t="shared" si="371"/>
        <v>0</v>
      </c>
      <c r="I143" s="96"/>
      <c r="J143" s="96">
        <f t="shared" si="372"/>
        <v>0</v>
      </c>
      <c r="K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96">
        <f t="shared" si="373"/>
        <v>0</v>
      </c>
      <c r="AC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96">
        <f t="shared" si="374"/>
        <v>0</v>
      </c>
      <c r="AG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96">
        <f t="shared" si="375"/>
        <v>0</v>
      </c>
      <c r="AK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96">
        <f t="shared" si="376"/>
        <v>0</v>
      </c>
      <c r="AO143" s="96">
        <f t="shared" si="377"/>
        <v>0</v>
      </c>
    </row>
    <row r="144" spans="2:41" x14ac:dyDescent="0.25">
      <c r="B144" s="94" t="s">
        <v>686</v>
      </c>
      <c r="C144" s="95" t="s">
        <v>687</v>
      </c>
      <c r="D1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96">
        <f t="shared" si="289"/>
        <v>0</v>
      </c>
      <c r="G144" s="96"/>
      <c r="H144" s="96">
        <f t="shared" si="363"/>
        <v>0</v>
      </c>
      <c r="I144" s="96"/>
      <c r="J144" s="96">
        <f t="shared" si="364"/>
        <v>0</v>
      </c>
      <c r="K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96">
        <f t="shared" si="365"/>
        <v>0</v>
      </c>
      <c r="AC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96">
        <f t="shared" si="366"/>
        <v>0</v>
      </c>
      <c r="AG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96">
        <f t="shared" si="367"/>
        <v>0</v>
      </c>
      <c r="AK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96">
        <f t="shared" si="368"/>
        <v>0</v>
      </c>
      <c r="AO144" s="96">
        <f t="shared" si="369"/>
        <v>0</v>
      </c>
    </row>
    <row r="145" spans="2:41" x14ac:dyDescent="0.25">
      <c r="B145" s="94" t="s">
        <v>688</v>
      </c>
      <c r="C145" s="95" t="s">
        <v>689</v>
      </c>
      <c r="D1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96">
        <f t="shared" si="289"/>
        <v>0</v>
      </c>
      <c r="G145" s="96"/>
      <c r="H145" s="96">
        <f t="shared" si="363"/>
        <v>0</v>
      </c>
      <c r="I145" s="96"/>
      <c r="J145" s="96">
        <f t="shared" si="364"/>
        <v>0</v>
      </c>
      <c r="K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96">
        <f t="shared" si="365"/>
        <v>0</v>
      </c>
      <c r="AC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96">
        <f t="shared" si="366"/>
        <v>0</v>
      </c>
      <c r="AG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96">
        <f t="shared" si="367"/>
        <v>0</v>
      </c>
      <c r="AK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96">
        <f t="shared" si="368"/>
        <v>0</v>
      </c>
      <c r="AO145" s="96">
        <f t="shared" si="369"/>
        <v>0</v>
      </c>
    </row>
    <row r="146" spans="2:41" x14ac:dyDescent="0.25">
      <c r="B146" s="94" t="s">
        <v>690</v>
      </c>
      <c r="C146" s="95" t="s">
        <v>691</v>
      </c>
      <c r="D1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96">
        <f t="shared" ref="F146" si="386">D146+E146</f>
        <v>0</v>
      </c>
      <c r="G146" s="96"/>
      <c r="H146" s="96">
        <f t="shared" ref="H146" si="387">F146-G146</f>
        <v>0</v>
      </c>
      <c r="I146" s="96"/>
      <c r="J146" s="96">
        <f t="shared" ref="J146" si="388">F146-I146</f>
        <v>0</v>
      </c>
      <c r="K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96">
        <f t="shared" ref="AB146" si="389">Y146+Z146+AA146</f>
        <v>0</v>
      </c>
      <c r="AC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96">
        <f t="shared" ref="AF146" si="390">AC146+AD146+AE146</f>
        <v>0</v>
      </c>
      <c r="AG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96">
        <f t="shared" ref="AJ146" si="391">AG146+AH146+AI146</f>
        <v>0</v>
      </c>
      <c r="AK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96">
        <f t="shared" ref="AN146" si="392">AK146+AL146+AM146</f>
        <v>0</v>
      </c>
      <c r="AO146" s="96">
        <f t="shared" ref="AO146" si="393">AB146+AF146+AJ146+AN146</f>
        <v>0</v>
      </c>
    </row>
    <row r="147" spans="2:41" x14ac:dyDescent="0.25">
      <c r="B147" s="94" t="s">
        <v>692</v>
      </c>
      <c r="C147" s="95" t="s">
        <v>693</v>
      </c>
      <c r="D1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96">
        <f t="shared" ref="F147" si="394">D147+E147</f>
        <v>0</v>
      </c>
      <c r="G147" s="96"/>
      <c r="H147" s="96">
        <f t="shared" ref="H147" si="395">F147-G147</f>
        <v>0</v>
      </c>
      <c r="I147" s="96"/>
      <c r="J147" s="96">
        <f t="shared" ref="J147" si="396">F147-I147</f>
        <v>0</v>
      </c>
      <c r="K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96">
        <f t="shared" ref="AB147" si="397">Y147+Z147+AA147</f>
        <v>0</v>
      </c>
      <c r="AC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96">
        <f t="shared" ref="AF147" si="398">AC147+AD147+AE147</f>
        <v>0</v>
      </c>
      <c r="AG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96">
        <f t="shared" ref="AJ147" si="399">AG147+AH147+AI147</f>
        <v>0</v>
      </c>
      <c r="AK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96">
        <f t="shared" ref="AN147" si="400">AK147+AL147+AM147</f>
        <v>0</v>
      </c>
      <c r="AO147" s="96">
        <f t="shared" ref="AO147" si="401">AB147+AF147+AJ147+AN147</f>
        <v>0</v>
      </c>
    </row>
    <row r="148" spans="2:41" x14ac:dyDescent="0.25">
      <c r="B148" s="94" t="s">
        <v>694</v>
      </c>
      <c r="C148" s="95" t="s">
        <v>695</v>
      </c>
      <c r="D1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96">
        <f t="shared" si="289"/>
        <v>0</v>
      </c>
      <c r="G148" s="96"/>
      <c r="H148" s="96">
        <f t="shared" si="363"/>
        <v>0</v>
      </c>
      <c r="I148" s="96"/>
      <c r="J148" s="96">
        <f t="shared" si="364"/>
        <v>0</v>
      </c>
      <c r="K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96">
        <f t="shared" si="365"/>
        <v>0</v>
      </c>
      <c r="AC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96">
        <f t="shared" si="366"/>
        <v>0</v>
      </c>
      <c r="AG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96">
        <f t="shared" si="367"/>
        <v>0</v>
      </c>
      <c r="AK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96">
        <f t="shared" si="368"/>
        <v>0</v>
      </c>
      <c r="AO148" s="96">
        <f t="shared" si="369"/>
        <v>0</v>
      </c>
    </row>
    <row r="149" spans="2:41" x14ac:dyDescent="0.25">
      <c r="B149" s="103" t="s">
        <v>290</v>
      </c>
      <c r="C149" s="104" t="s">
        <v>174</v>
      </c>
      <c r="D149" s="105">
        <f>SUM(D150:D163)</f>
        <v>364000</v>
      </c>
      <c r="E149" s="105">
        <f>SUM(E150:E163)</f>
        <v>280000</v>
      </c>
      <c r="F149" s="105">
        <f t="shared" si="289"/>
        <v>644000</v>
      </c>
      <c r="G149" s="105">
        <f>SUM(G150:G163)</f>
        <v>0</v>
      </c>
      <c r="H149" s="105">
        <f t="shared" si="2"/>
        <v>644000</v>
      </c>
      <c r="I149" s="105">
        <f>SUM(I150:I163)</f>
        <v>0</v>
      </c>
      <c r="J149" s="105">
        <f t="shared" si="3"/>
        <v>644000</v>
      </c>
      <c r="K149" s="105">
        <f t="shared" ref="K149:AA149" si="402">SUM(K150:K163)</f>
        <v>0</v>
      </c>
      <c r="L149" s="105">
        <f t="shared" si="402"/>
        <v>0</v>
      </c>
      <c r="M149" s="105">
        <f t="shared" si="402"/>
        <v>0</v>
      </c>
      <c r="N149" s="105">
        <f t="shared" si="402"/>
        <v>0</v>
      </c>
      <c r="O149" s="105">
        <f t="shared" si="402"/>
        <v>304000</v>
      </c>
      <c r="P149" s="105">
        <f t="shared" ref="P149:Q149" si="403">SUM(P150:P163)</f>
        <v>0</v>
      </c>
      <c r="Q149" s="105">
        <f t="shared" si="403"/>
        <v>0</v>
      </c>
      <c r="R149" s="105">
        <f t="shared" si="402"/>
        <v>0</v>
      </c>
      <c r="S149" s="105">
        <f t="shared" si="402"/>
        <v>0</v>
      </c>
      <c r="T149" s="105">
        <f t="shared" si="402"/>
        <v>0</v>
      </c>
      <c r="U149" s="105">
        <f t="shared" si="402"/>
        <v>0</v>
      </c>
      <c r="V149" s="105">
        <f t="shared" ref="V149" si="404">SUM(V150:V163)</f>
        <v>0</v>
      </c>
      <c r="W149" s="105">
        <f t="shared" si="402"/>
        <v>0</v>
      </c>
      <c r="X149" s="105">
        <f t="shared" si="402"/>
        <v>340000</v>
      </c>
      <c r="Y149" s="105">
        <f t="shared" si="402"/>
        <v>644000</v>
      </c>
      <c r="Z149" s="105">
        <f t="shared" si="402"/>
        <v>0</v>
      </c>
      <c r="AA149" s="105">
        <f t="shared" si="402"/>
        <v>0</v>
      </c>
      <c r="AB149" s="105">
        <f t="shared" si="5"/>
        <v>644000</v>
      </c>
      <c r="AC149" s="105">
        <f>SUM(AC150:AC163)</f>
        <v>0</v>
      </c>
      <c r="AD149" s="105">
        <f>SUM(AD150:AD163)</f>
        <v>0</v>
      </c>
      <c r="AE149" s="105">
        <f>SUM(AE150:AE163)</f>
        <v>0</v>
      </c>
      <c r="AF149" s="105">
        <f t="shared" si="6"/>
        <v>0</v>
      </c>
      <c r="AG149" s="105">
        <f>SUM(AG150:AG163)</f>
        <v>0</v>
      </c>
      <c r="AH149" s="105">
        <f>SUM(AH150:AH163)</f>
        <v>0</v>
      </c>
      <c r="AI149" s="105">
        <f>SUM(AI150:AI163)</f>
        <v>0</v>
      </c>
      <c r="AJ149" s="105">
        <f t="shared" si="7"/>
        <v>0</v>
      </c>
      <c r="AK149" s="105">
        <f>SUM(AK150:AK163)</f>
        <v>0</v>
      </c>
      <c r="AL149" s="105">
        <f>SUM(AL150:AL163)</f>
        <v>0</v>
      </c>
      <c r="AM149" s="105">
        <f>SUM(AM150:AM163)</f>
        <v>0</v>
      </c>
      <c r="AN149" s="105">
        <f t="shared" si="8"/>
        <v>0</v>
      </c>
      <c r="AO149" s="105">
        <f t="shared" si="9"/>
        <v>644000</v>
      </c>
    </row>
    <row r="150" spans="2:41" x14ac:dyDescent="0.25">
      <c r="B150" s="94" t="s">
        <v>696</v>
      </c>
      <c r="C150" s="95" t="s">
        <v>697</v>
      </c>
      <c r="D1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96">
        <f t="shared" si="289"/>
        <v>0</v>
      </c>
      <c r="G150" s="96"/>
      <c r="H150" s="96">
        <f t="shared" ref="H150:H163" si="405">F150-G150</f>
        <v>0</v>
      </c>
      <c r="I150" s="96"/>
      <c r="J150" s="96">
        <f t="shared" ref="J150:J163" si="406">F150-I150</f>
        <v>0</v>
      </c>
      <c r="K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96">
        <f t="shared" ref="AB150:AB163" si="407">Y150+Z150+AA150</f>
        <v>0</v>
      </c>
      <c r="AC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96">
        <f t="shared" ref="AF150:AF163" si="408">AC150+AD150+AE150</f>
        <v>0</v>
      </c>
      <c r="AG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96">
        <f t="shared" ref="AJ150:AJ163" si="409">AG150+AH150+AI150</f>
        <v>0</v>
      </c>
      <c r="AK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96">
        <f t="shared" ref="AN150:AN163" si="410">AK150+AL150+AM150</f>
        <v>0</v>
      </c>
      <c r="AO150" s="96">
        <f t="shared" ref="AO150:AO163" si="411">AB150+AF150+AJ150+AN150</f>
        <v>0</v>
      </c>
    </row>
    <row r="151" spans="2:41" x14ac:dyDescent="0.25">
      <c r="B151" s="94" t="s">
        <v>291</v>
      </c>
      <c r="C151" s="95" t="s">
        <v>175</v>
      </c>
      <c r="D1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96">
        <f t="shared" si="289"/>
        <v>0</v>
      </c>
      <c r="G151" s="96"/>
      <c r="H151" s="96">
        <f t="shared" si="405"/>
        <v>0</v>
      </c>
      <c r="I151" s="96"/>
      <c r="J151" s="96">
        <f t="shared" si="406"/>
        <v>0</v>
      </c>
      <c r="K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96">
        <f t="shared" si="407"/>
        <v>0</v>
      </c>
      <c r="AC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96">
        <f t="shared" si="408"/>
        <v>0</v>
      </c>
      <c r="AG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96">
        <f t="shared" si="409"/>
        <v>0</v>
      </c>
      <c r="AK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96">
        <f t="shared" si="410"/>
        <v>0</v>
      </c>
      <c r="AO151" s="96">
        <f t="shared" si="411"/>
        <v>0</v>
      </c>
    </row>
    <row r="152" spans="2:41" x14ac:dyDescent="0.25">
      <c r="B152" s="94" t="s">
        <v>698</v>
      </c>
      <c r="C152" s="95" t="s">
        <v>699</v>
      </c>
      <c r="D1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96">
        <f t="shared" si="289"/>
        <v>0</v>
      </c>
      <c r="G152" s="96"/>
      <c r="H152" s="96">
        <f t="shared" si="405"/>
        <v>0</v>
      </c>
      <c r="I152" s="96"/>
      <c r="J152" s="96">
        <f t="shared" si="406"/>
        <v>0</v>
      </c>
      <c r="K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96">
        <f t="shared" si="407"/>
        <v>0</v>
      </c>
      <c r="AC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96">
        <f t="shared" si="408"/>
        <v>0</v>
      </c>
      <c r="AG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96">
        <f t="shared" si="409"/>
        <v>0</v>
      </c>
      <c r="AK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96">
        <f t="shared" si="410"/>
        <v>0</v>
      </c>
      <c r="AO152" s="96">
        <f t="shared" si="411"/>
        <v>0</v>
      </c>
    </row>
    <row r="153" spans="2:41" x14ac:dyDescent="0.25">
      <c r="B153" s="94" t="s">
        <v>700</v>
      </c>
      <c r="C153" s="95" t="s">
        <v>701</v>
      </c>
      <c r="D1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96">
        <f t="shared" si="289"/>
        <v>0</v>
      </c>
      <c r="G153" s="96"/>
      <c r="H153" s="96">
        <f t="shared" si="405"/>
        <v>0</v>
      </c>
      <c r="I153" s="96"/>
      <c r="J153" s="96">
        <f t="shared" si="406"/>
        <v>0</v>
      </c>
      <c r="K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96">
        <f t="shared" si="407"/>
        <v>0</v>
      </c>
      <c r="AC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96">
        <f t="shared" si="408"/>
        <v>0</v>
      </c>
      <c r="AG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96">
        <f t="shared" si="409"/>
        <v>0</v>
      </c>
      <c r="AK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96">
        <f t="shared" si="410"/>
        <v>0</v>
      </c>
      <c r="AO153" s="96">
        <f t="shared" si="411"/>
        <v>0</v>
      </c>
    </row>
    <row r="154" spans="2:41" x14ac:dyDescent="0.25">
      <c r="B154" s="94" t="s">
        <v>292</v>
      </c>
      <c r="C154" s="95" t="s">
        <v>176</v>
      </c>
      <c r="D1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96">
        <f t="shared" ref="F154:F158" si="412">D154+E154</f>
        <v>0</v>
      </c>
      <c r="G154" s="96"/>
      <c r="H154" s="96">
        <f t="shared" ref="H154:H158" si="413">F154-G154</f>
        <v>0</v>
      </c>
      <c r="I154" s="96"/>
      <c r="J154" s="96">
        <f t="shared" ref="J154:J158" si="414">F154-I154</f>
        <v>0</v>
      </c>
      <c r="K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96">
        <f t="shared" ref="AB154:AB158" si="415">Y154+Z154+AA154</f>
        <v>0</v>
      </c>
      <c r="AC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96">
        <f t="shared" ref="AF154:AF158" si="416">AC154+AD154+AE154</f>
        <v>0</v>
      </c>
      <c r="AG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96">
        <f t="shared" ref="AJ154:AJ158" si="417">AG154+AH154+AI154</f>
        <v>0</v>
      </c>
      <c r="AK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96">
        <f t="shared" ref="AN154:AN158" si="418">AK154+AL154+AM154</f>
        <v>0</v>
      </c>
      <c r="AO154" s="96">
        <f t="shared" ref="AO154:AO158" si="419">AB154+AF154+AJ154+AN154</f>
        <v>0</v>
      </c>
    </row>
    <row r="155" spans="2:41" x14ac:dyDescent="0.25">
      <c r="B155" s="94" t="s">
        <v>702</v>
      </c>
      <c r="C155" s="95" t="s">
        <v>703</v>
      </c>
      <c r="D1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96">
        <f t="shared" si="412"/>
        <v>0</v>
      </c>
      <c r="G155" s="96"/>
      <c r="H155" s="96">
        <f t="shared" si="413"/>
        <v>0</v>
      </c>
      <c r="I155" s="96"/>
      <c r="J155" s="96">
        <f t="shared" si="414"/>
        <v>0</v>
      </c>
      <c r="K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96">
        <f t="shared" si="415"/>
        <v>0</v>
      </c>
      <c r="AC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96">
        <f t="shared" si="416"/>
        <v>0</v>
      </c>
      <c r="AG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96">
        <f t="shared" si="417"/>
        <v>0</v>
      </c>
      <c r="AK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96">
        <f t="shared" si="418"/>
        <v>0</v>
      </c>
      <c r="AO155" s="96">
        <f t="shared" si="419"/>
        <v>0</v>
      </c>
    </row>
    <row r="156" spans="2:41" x14ac:dyDescent="0.25">
      <c r="B156" s="94" t="s">
        <v>704</v>
      </c>
      <c r="C156" s="95" t="s">
        <v>705</v>
      </c>
      <c r="D1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96">
        <f t="shared" si="412"/>
        <v>0</v>
      </c>
      <c r="G156" s="96"/>
      <c r="H156" s="96">
        <f t="shared" si="413"/>
        <v>0</v>
      </c>
      <c r="I156" s="96"/>
      <c r="J156" s="96">
        <f t="shared" si="414"/>
        <v>0</v>
      </c>
      <c r="K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96">
        <f t="shared" si="415"/>
        <v>0</v>
      </c>
      <c r="AC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96">
        <f t="shared" si="416"/>
        <v>0</v>
      </c>
      <c r="AG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96">
        <f t="shared" si="417"/>
        <v>0</v>
      </c>
      <c r="AK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96">
        <f t="shared" si="418"/>
        <v>0</v>
      </c>
      <c r="AO156" s="96">
        <f t="shared" si="419"/>
        <v>0</v>
      </c>
    </row>
    <row r="157" spans="2:41" x14ac:dyDescent="0.25">
      <c r="B157" s="94" t="s">
        <v>293</v>
      </c>
      <c r="C157" s="95" t="s">
        <v>177</v>
      </c>
      <c r="D1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96">
        <f t="shared" si="412"/>
        <v>0</v>
      </c>
      <c r="G157" s="96"/>
      <c r="H157" s="96">
        <f t="shared" si="413"/>
        <v>0</v>
      </c>
      <c r="I157" s="96"/>
      <c r="J157" s="96">
        <f t="shared" si="414"/>
        <v>0</v>
      </c>
      <c r="K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96">
        <f t="shared" si="415"/>
        <v>0</v>
      </c>
      <c r="AC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96">
        <f t="shared" si="416"/>
        <v>0</v>
      </c>
      <c r="AG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96">
        <f t="shared" si="417"/>
        <v>0</v>
      </c>
      <c r="AK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96">
        <f t="shared" si="418"/>
        <v>0</v>
      </c>
      <c r="AO157" s="96">
        <f t="shared" si="419"/>
        <v>0</v>
      </c>
    </row>
    <row r="158" spans="2:41" x14ac:dyDescent="0.25">
      <c r="B158" s="94" t="s">
        <v>706</v>
      </c>
      <c r="C158" s="95" t="s">
        <v>707</v>
      </c>
      <c r="D1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280000</v>
      </c>
      <c r="F158" s="96">
        <f t="shared" si="412"/>
        <v>340000</v>
      </c>
      <c r="G158" s="96"/>
      <c r="H158" s="96">
        <f t="shared" si="413"/>
        <v>340000</v>
      </c>
      <c r="I158" s="96"/>
      <c r="J158" s="96">
        <f t="shared" si="414"/>
        <v>340000</v>
      </c>
      <c r="K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340000</v>
      </c>
      <c r="Y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340000</v>
      </c>
      <c r="Z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96">
        <f t="shared" si="415"/>
        <v>340000</v>
      </c>
      <c r="AC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96">
        <f t="shared" si="416"/>
        <v>0</v>
      </c>
      <c r="AG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96">
        <f t="shared" si="417"/>
        <v>0</v>
      </c>
      <c r="AK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96">
        <f t="shared" si="418"/>
        <v>0</v>
      </c>
      <c r="AO158" s="96">
        <f t="shared" si="419"/>
        <v>340000</v>
      </c>
    </row>
    <row r="159" spans="2:41" x14ac:dyDescent="0.25">
      <c r="B159" s="94" t="s">
        <v>708</v>
      </c>
      <c r="C159" s="95" t="s">
        <v>709</v>
      </c>
      <c r="D1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304000</v>
      </c>
      <c r="E1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96">
        <f t="shared" ref="F159:F161" si="420">D159+E159</f>
        <v>304000</v>
      </c>
      <c r="G159" s="96"/>
      <c r="H159" s="96">
        <f t="shared" ref="H159:H161" si="421">F159-G159</f>
        <v>304000</v>
      </c>
      <c r="I159" s="96"/>
      <c r="J159" s="96">
        <f t="shared" ref="J159:J161" si="422">F159-I159</f>
        <v>304000</v>
      </c>
      <c r="K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304000</v>
      </c>
      <c r="P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304000</v>
      </c>
      <c r="Z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96">
        <f t="shared" ref="AB159:AB161" si="423">Y159+Z159+AA159</f>
        <v>304000</v>
      </c>
      <c r="AC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96">
        <f t="shared" ref="AF159:AF161" si="424">AC159+AD159+AE159</f>
        <v>0</v>
      </c>
      <c r="AG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96">
        <f t="shared" ref="AJ159:AJ161" si="425">AG159+AH159+AI159</f>
        <v>0</v>
      </c>
      <c r="AK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96">
        <f t="shared" ref="AN159:AN161" si="426">AK159+AL159+AM159</f>
        <v>0</v>
      </c>
      <c r="AO159" s="96">
        <f t="shared" ref="AO159:AO161" si="427">AB159+AF159+AJ159+AN159</f>
        <v>304000</v>
      </c>
    </row>
    <row r="160" spans="2:41" x14ac:dyDescent="0.25">
      <c r="B160" s="94" t="s">
        <v>710</v>
      </c>
      <c r="C160" s="95" t="s">
        <v>711</v>
      </c>
      <c r="D1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96">
        <f t="shared" si="420"/>
        <v>0</v>
      </c>
      <c r="G160" s="96"/>
      <c r="H160" s="96">
        <f t="shared" si="421"/>
        <v>0</v>
      </c>
      <c r="I160" s="96"/>
      <c r="J160" s="96">
        <f t="shared" si="422"/>
        <v>0</v>
      </c>
      <c r="K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96">
        <f t="shared" si="423"/>
        <v>0</v>
      </c>
      <c r="AC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96">
        <f t="shared" si="424"/>
        <v>0</v>
      </c>
      <c r="AG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96">
        <f t="shared" si="425"/>
        <v>0</v>
      </c>
      <c r="AK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96">
        <f t="shared" si="426"/>
        <v>0</v>
      </c>
      <c r="AO160" s="96">
        <f t="shared" si="427"/>
        <v>0</v>
      </c>
    </row>
    <row r="161" spans="2:41" x14ac:dyDescent="0.25">
      <c r="B161" s="94" t="s">
        <v>294</v>
      </c>
      <c r="C161" s="95" t="s">
        <v>178</v>
      </c>
      <c r="D1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96">
        <f t="shared" si="420"/>
        <v>0</v>
      </c>
      <c r="G161" s="96"/>
      <c r="H161" s="96">
        <f t="shared" si="421"/>
        <v>0</v>
      </c>
      <c r="I161" s="96"/>
      <c r="J161" s="96">
        <f t="shared" si="422"/>
        <v>0</v>
      </c>
      <c r="K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96">
        <f t="shared" si="423"/>
        <v>0</v>
      </c>
      <c r="AC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96">
        <f t="shared" si="424"/>
        <v>0</v>
      </c>
      <c r="AG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96">
        <f t="shared" si="425"/>
        <v>0</v>
      </c>
      <c r="AK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96">
        <f t="shared" si="426"/>
        <v>0</v>
      </c>
      <c r="AO161" s="96">
        <f t="shared" si="427"/>
        <v>0</v>
      </c>
    </row>
    <row r="162" spans="2:41" x14ac:dyDescent="0.25">
      <c r="B162" s="94" t="s">
        <v>712</v>
      </c>
      <c r="C162" s="95" t="s">
        <v>713</v>
      </c>
      <c r="D1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96">
        <f t="shared" si="289"/>
        <v>0</v>
      </c>
      <c r="G162" s="96"/>
      <c r="H162" s="96">
        <f t="shared" si="405"/>
        <v>0</v>
      </c>
      <c r="I162" s="96"/>
      <c r="J162" s="96">
        <f t="shared" si="406"/>
        <v>0</v>
      </c>
      <c r="K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96">
        <f t="shared" si="407"/>
        <v>0</v>
      </c>
      <c r="AC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96">
        <f t="shared" si="408"/>
        <v>0</v>
      </c>
      <c r="AG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96">
        <f t="shared" si="409"/>
        <v>0</v>
      </c>
      <c r="AK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96">
        <f t="shared" si="410"/>
        <v>0</v>
      </c>
      <c r="AO162" s="96">
        <f t="shared" si="411"/>
        <v>0</v>
      </c>
    </row>
    <row r="163" spans="2:41" x14ac:dyDescent="0.25">
      <c r="B163" s="94" t="s">
        <v>714</v>
      </c>
      <c r="C163" s="95" t="s">
        <v>715</v>
      </c>
      <c r="D1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96">
        <f t="shared" si="289"/>
        <v>0</v>
      </c>
      <c r="G163" s="96"/>
      <c r="H163" s="96">
        <f t="shared" si="405"/>
        <v>0</v>
      </c>
      <c r="I163" s="96"/>
      <c r="J163" s="96">
        <f t="shared" si="406"/>
        <v>0</v>
      </c>
      <c r="K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96">
        <f t="shared" si="407"/>
        <v>0</v>
      </c>
      <c r="AC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96">
        <f t="shared" si="408"/>
        <v>0</v>
      </c>
      <c r="AG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96">
        <f t="shared" si="409"/>
        <v>0</v>
      </c>
      <c r="AK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96">
        <f t="shared" si="410"/>
        <v>0</v>
      </c>
      <c r="AO163" s="96">
        <f t="shared" si="411"/>
        <v>0</v>
      </c>
    </row>
    <row r="164" spans="2:41" x14ac:dyDescent="0.25">
      <c r="B164" s="103" t="s">
        <v>295</v>
      </c>
      <c r="C164" s="104" t="s">
        <v>179</v>
      </c>
      <c r="D164" s="105">
        <f>SUM(D165:D189)</f>
        <v>229550</v>
      </c>
      <c r="E164" s="105">
        <f>SUM(E165:E189)</f>
        <v>157000</v>
      </c>
      <c r="F164" s="105">
        <f t="shared" si="289"/>
        <v>386550</v>
      </c>
      <c r="G164" s="105">
        <f>SUM(G165:G189)</f>
        <v>0</v>
      </c>
      <c r="H164" s="105">
        <f t="shared" si="2"/>
        <v>386550</v>
      </c>
      <c r="I164" s="105">
        <f>SUM(I165:I189)</f>
        <v>0</v>
      </c>
      <c r="J164" s="105">
        <f t="shared" si="3"/>
        <v>386550</v>
      </c>
      <c r="K164" s="105">
        <f t="shared" ref="K164:AA164" si="428">SUM(K165:K189)</f>
        <v>0</v>
      </c>
      <c r="L164" s="105">
        <f t="shared" si="428"/>
        <v>0</v>
      </c>
      <c r="M164" s="105">
        <f t="shared" si="428"/>
        <v>0</v>
      </c>
      <c r="N164" s="105">
        <f t="shared" si="428"/>
        <v>0</v>
      </c>
      <c r="O164" s="105">
        <f t="shared" si="428"/>
        <v>212500</v>
      </c>
      <c r="P164" s="105">
        <f t="shared" ref="P164:Q164" si="429">SUM(P165:P189)</f>
        <v>0</v>
      </c>
      <c r="Q164" s="105">
        <f t="shared" si="429"/>
        <v>0</v>
      </c>
      <c r="R164" s="105">
        <f t="shared" si="428"/>
        <v>0</v>
      </c>
      <c r="S164" s="105">
        <f t="shared" si="428"/>
        <v>0</v>
      </c>
      <c r="T164" s="105">
        <f t="shared" si="428"/>
        <v>100000</v>
      </c>
      <c r="U164" s="105">
        <f t="shared" si="428"/>
        <v>0</v>
      </c>
      <c r="V164" s="105">
        <f t="shared" ref="V164" si="430">SUM(V165:V189)</f>
        <v>0</v>
      </c>
      <c r="W164" s="105">
        <f t="shared" si="428"/>
        <v>0</v>
      </c>
      <c r="X164" s="105">
        <f t="shared" si="428"/>
        <v>74050</v>
      </c>
      <c r="Y164" s="105">
        <f t="shared" si="428"/>
        <v>0</v>
      </c>
      <c r="Z164" s="105">
        <f t="shared" si="428"/>
        <v>286550</v>
      </c>
      <c r="AA164" s="105">
        <f t="shared" si="428"/>
        <v>0</v>
      </c>
      <c r="AB164" s="105">
        <f t="shared" si="5"/>
        <v>286550</v>
      </c>
      <c r="AC164" s="105">
        <f>SUM(AC165:AC189)</f>
        <v>0</v>
      </c>
      <c r="AD164" s="105">
        <f>SUM(AD165:AD189)</f>
        <v>0</v>
      </c>
      <c r="AE164" s="105">
        <f>SUM(AE165:AE189)</f>
        <v>0</v>
      </c>
      <c r="AF164" s="105">
        <f t="shared" si="6"/>
        <v>0</v>
      </c>
      <c r="AG164" s="105">
        <f>SUM(AG165:AG189)</f>
        <v>0</v>
      </c>
      <c r="AH164" s="105">
        <f>SUM(AH165:AH189)</f>
        <v>0</v>
      </c>
      <c r="AI164" s="105">
        <f>SUM(AI165:AI189)</f>
        <v>100000</v>
      </c>
      <c r="AJ164" s="105">
        <f t="shared" si="7"/>
        <v>100000</v>
      </c>
      <c r="AK164" s="105">
        <f>SUM(AK165:AK189)</f>
        <v>0</v>
      </c>
      <c r="AL164" s="105">
        <f>SUM(AL165:AL189)</f>
        <v>0</v>
      </c>
      <c r="AM164" s="105">
        <f>SUM(AM165:AM189)</f>
        <v>0</v>
      </c>
      <c r="AN164" s="105">
        <f t="shared" si="8"/>
        <v>0</v>
      </c>
      <c r="AO164" s="105">
        <f t="shared" si="9"/>
        <v>386550</v>
      </c>
    </row>
    <row r="165" spans="2:41" x14ac:dyDescent="0.25">
      <c r="B165" s="94" t="s">
        <v>296</v>
      </c>
      <c r="C165" s="95" t="s">
        <v>180</v>
      </c>
      <c r="D1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96">
        <f t="shared" si="289"/>
        <v>0</v>
      </c>
      <c r="G165" s="96"/>
      <c r="H165" s="96">
        <f t="shared" ref="H165:H168" si="431">F165-G165</f>
        <v>0</v>
      </c>
      <c r="I165" s="96"/>
      <c r="J165" s="96">
        <f t="shared" ref="J165:J168" si="432">F165-I165</f>
        <v>0</v>
      </c>
      <c r="K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96">
        <f t="shared" ref="AB165:AB168" si="433">Y165+Z165+AA165</f>
        <v>0</v>
      </c>
      <c r="AC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96">
        <f t="shared" ref="AF165:AF168" si="434">AC165+AD165+AE165</f>
        <v>0</v>
      </c>
      <c r="AG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96">
        <f t="shared" ref="AJ165:AJ168" si="435">AG165+AH165+AI165</f>
        <v>0</v>
      </c>
      <c r="AK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96">
        <f t="shared" ref="AN165:AN168" si="436">AK165+AL165+AM165</f>
        <v>0</v>
      </c>
      <c r="AO165" s="96">
        <f t="shared" ref="AO165:AO168" si="437">AB165+AF165+AJ165+AN165</f>
        <v>0</v>
      </c>
    </row>
    <row r="166" spans="2:41" x14ac:dyDescent="0.25">
      <c r="B166" s="94" t="s">
        <v>716</v>
      </c>
      <c r="C166" s="95" t="s">
        <v>717</v>
      </c>
      <c r="D1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96">
        <f t="shared" si="289"/>
        <v>0</v>
      </c>
      <c r="G166" s="96"/>
      <c r="H166" s="96">
        <f t="shared" si="431"/>
        <v>0</v>
      </c>
      <c r="I166" s="96"/>
      <c r="J166" s="96">
        <f t="shared" si="432"/>
        <v>0</v>
      </c>
      <c r="K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96">
        <f t="shared" si="433"/>
        <v>0</v>
      </c>
      <c r="AC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96">
        <f t="shared" si="434"/>
        <v>0</v>
      </c>
      <c r="AG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96">
        <f t="shared" si="435"/>
        <v>0</v>
      </c>
      <c r="AK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96">
        <f t="shared" si="436"/>
        <v>0</v>
      </c>
      <c r="AO166" s="96">
        <f t="shared" si="437"/>
        <v>0</v>
      </c>
    </row>
    <row r="167" spans="2:41" x14ac:dyDescent="0.25">
      <c r="B167" s="94" t="s">
        <v>718</v>
      </c>
      <c r="C167" s="95" t="s">
        <v>719</v>
      </c>
      <c r="D1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96">
        <f t="shared" ref="F167" si="438">D167+E167</f>
        <v>0</v>
      </c>
      <c r="G167" s="96"/>
      <c r="H167" s="96">
        <f t="shared" ref="H167" si="439">F167-G167</f>
        <v>0</v>
      </c>
      <c r="I167" s="96"/>
      <c r="J167" s="96">
        <f t="shared" ref="J167" si="440">F167-I167</f>
        <v>0</v>
      </c>
      <c r="K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96">
        <f t="shared" ref="AB167" si="441">Y167+Z167+AA167</f>
        <v>0</v>
      </c>
      <c r="AC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96">
        <f t="shared" ref="AF167" si="442">AC167+AD167+AE167</f>
        <v>0</v>
      </c>
      <c r="AG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96">
        <f t="shared" ref="AJ167" si="443">AG167+AH167+AI167</f>
        <v>0</v>
      </c>
      <c r="AK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96">
        <f t="shared" ref="AN167" si="444">AK167+AL167+AM167</f>
        <v>0</v>
      </c>
      <c r="AO167" s="96">
        <f t="shared" ref="AO167" si="445">AB167+AF167+AJ167+AN167</f>
        <v>0</v>
      </c>
    </row>
    <row r="168" spans="2:41" x14ac:dyDescent="0.25">
      <c r="B168" s="94" t="s">
        <v>720</v>
      </c>
      <c r="C168" s="95" t="s">
        <v>721</v>
      </c>
      <c r="D1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96">
        <f t="shared" si="289"/>
        <v>0</v>
      </c>
      <c r="G168" s="96"/>
      <c r="H168" s="96">
        <f t="shared" si="431"/>
        <v>0</v>
      </c>
      <c r="I168" s="96"/>
      <c r="J168" s="96">
        <f t="shared" si="432"/>
        <v>0</v>
      </c>
      <c r="K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96">
        <f t="shared" si="433"/>
        <v>0</v>
      </c>
      <c r="AC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96">
        <f t="shared" si="434"/>
        <v>0</v>
      </c>
      <c r="AG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96">
        <f t="shared" si="435"/>
        <v>0</v>
      </c>
      <c r="AK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96">
        <f t="shared" si="436"/>
        <v>0</v>
      </c>
      <c r="AO168" s="96">
        <f t="shared" si="437"/>
        <v>0</v>
      </c>
    </row>
    <row r="169" spans="2:41" x14ac:dyDescent="0.25">
      <c r="B169" s="94" t="s">
        <v>722</v>
      </c>
      <c r="C169" s="95" t="s">
        <v>723</v>
      </c>
      <c r="D1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96">
        <f t="shared" ref="F169:F177" si="446">D169+E169</f>
        <v>0</v>
      </c>
      <c r="G169" s="96"/>
      <c r="H169" s="96">
        <f t="shared" ref="H169:H177" si="447">F169-G169</f>
        <v>0</v>
      </c>
      <c r="I169" s="96"/>
      <c r="J169" s="96">
        <f t="shared" ref="J169:J177" si="448">F169-I169</f>
        <v>0</v>
      </c>
      <c r="K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96">
        <f t="shared" ref="AB169:AB177" si="449">Y169+Z169+AA169</f>
        <v>0</v>
      </c>
      <c r="AC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96">
        <f t="shared" ref="AF169:AF177" si="450">AC169+AD169+AE169</f>
        <v>0</v>
      </c>
      <c r="AG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96">
        <f t="shared" ref="AJ169:AJ177" si="451">AG169+AH169+AI169</f>
        <v>0</v>
      </c>
      <c r="AK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96">
        <f t="shared" ref="AN169:AN177" si="452">AK169+AL169+AM169</f>
        <v>0</v>
      </c>
      <c r="AO169" s="96">
        <f t="shared" ref="AO169:AO177" si="453">AB169+AF169+AJ169+AN169</f>
        <v>0</v>
      </c>
    </row>
    <row r="170" spans="2:41" x14ac:dyDescent="0.25">
      <c r="B170" s="94" t="s">
        <v>297</v>
      </c>
      <c r="C170" s="95" t="s">
        <v>181</v>
      </c>
      <c r="D1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212500</v>
      </c>
      <c r="E1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143000</v>
      </c>
      <c r="F170" s="96">
        <f t="shared" si="446"/>
        <v>355500</v>
      </c>
      <c r="G170" s="96"/>
      <c r="H170" s="96">
        <f t="shared" si="447"/>
        <v>355500</v>
      </c>
      <c r="I170" s="96"/>
      <c r="J170" s="96">
        <f t="shared" si="448"/>
        <v>355500</v>
      </c>
      <c r="K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212500</v>
      </c>
      <c r="P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43000</v>
      </c>
      <c r="Y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255500</v>
      </c>
      <c r="AA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96">
        <f t="shared" si="449"/>
        <v>255500</v>
      </c>
      <c r="AC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96">
        <f t="shared" si="450"/>
        <v>0</v>
      </c>
      <c r="AG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AJ170" s="96">
        <f t="shared" si="451"/>
        <v>100000</v>
      </c>
      <c r="AK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96">
        <f t="shared" si="452"/>
        <v>0</v>
      </c>
      <c r="AO170" s="96">
        <f t="shared" si="453"/>
        <v>355500</v>
      </c>
    </row>
    <row r="171" spans="2:41" x14ac:dyDescent="0.25">
      <c r="B171" s="94" t="s">
        <v>724</v>
      </c>
      <c r="C171" s="95" t="s">
        <v>725</v>
      </c>
      <c r="D1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17050</v>
      </c>
      <c r="E1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F171" s="96">
        <f t="shared" si="446"/>
        <v>31050</v>
      </c>
      <c r="G171" s="96"/>
      <c r="H171" s="96">
        <f t="shared" si="447"/>
        <v>31050</v>
      </c>
      <c r="I171" s="96"/>
      <c r="J171" s="96">
        <f t="shared" si="448"/>
        <v>31050</v>
      </c>
      <c r="K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31050</v>
      </c>
      <c r="Y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31050</v>
      </c>
      <c r="AA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96">
        <f t="shared" si="449"/>
        <v>31050</v>
      </c>
      <c r="AC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96">
        <f t="shared" si="450"/>
        <v>0</v>
      </c>
      <c r="AG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96">
        <f t="shared" si="451"/>
        <v>0</v>
      </c>
      <c r="AK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96">
        <f t="shared" si="452"/>
        <v>0</v>
      </c>
      <c r="AO171" s="96">
        <f t="shared" si="453"/>
        <v>31050</v>
      </c>
    </row>
    <row r="172" spans="2:41" x14ac:dyDescent="0.25">
      <c r="B172" s="94" t="s">
        <v>726</v>
      </c>
      <c r="C172" s="95" t="s">
        <v>727</v>
      </c>
      <c r="D1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96">
        <f t="shared" si="446"/>
        <v>0</v>
      </c>
      <c r="G172" s="96"/>
      <c r="H172" s="96">
        <f t="shared" si="447"/>
        <v>0</v>
      </c>
      <c r="I172" s="96"/>
      <c r="J172" s="96">
        <f t="shared" si="448"/>
        <v>0</v>
      </c>
      <c r="K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96">
        <f t="shared" si="449"/>
        <v>0</v>
      </c>
      <c r="AC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96">
        <f t="shared" si="450"/>
        <v>0</v>
      </c>
      <c r="AG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96">
        <f t="shared" si="451"/>
        <v>0</v>
      </c>
      <c r="AK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96">
        <f t="shared" si="452"/>
        <v>0</v>
      </c>
      <c r="AO172" s="96">
        <f t="shared" si="453"/>
        <v>0</v>
      </c>
    </row>
    <row r="173" spans="2:41" x14ac:dyDescent="0.25">
      <c r="B173" s="94" t="s">
        <v>728</v>
      </c>
      <c r="C173" s="95" t="s">
        <v>729</v>
      </c>
      <c r="D1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96">
        <f t="shared" si="446"/>
        <v>0</v>
      </c>
      <c r="G173" s="96"/>
      <c r="H173" s="96">
        <f t="shared" si="447"/>
        <v>0</v>
      </c>
      <c r="I173" s="96"/>
      <c r="J173" s="96">
        <f t="shared" si="448"/>
        <v>0</v>
      </c>
      <c r="K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96">
        <f t="shared" si="449"/>
        <v>0</v>
      </c>
      <c r="AC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96">
        <f t="shared" si="450"/>
        <v>0</v>
      </c>
      <c r="AG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96">
        <f t="shared" si="451"/>
        <v>0</v>
      </c>
      <c r="AK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96">
        <f t="shared" si="452"/>
        <v>0</v>
      </c>
      <c r="AO173" s="96">
        <f t="shared" si="453"/>
        <v>0</v>
      </c>
    </row>
    <row r="174" spans="2:41" x14ac:dyDescent="0.25">
      <c r="B174" s="94" t="s">
        <v>730</v>
      </c>
      <c r="C174" s="95" t="s">
        <v>731</v>
      </c>
      <c r="D1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96">
        <f t="shared" si="446"/>
        <v>0</v>
      </c>
      <c r="G174" s="96"/>
      <c r="H174" s="96">
        <f t="shared" si="447"/>
        <v>0</v>
      </c>
      <c r="I174" s="96"/>
      <c r="J174" s="96">
        <f t="shared" si="448"/>
        <v>0</v>
      </c>
      <c r="K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96">
        <f t="shared" si="449"/>
        <v>0</v>
      </c>
      <c r="AC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96">
        <f t="shared" si="450"/>
        <v>0</v>
      </c>
      <c r="AG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96">
        <f t="shared" si="451"/>
        <v>0</v>
      </c>
      <c r="AK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96">
        <f t="shared" si="452"/>
        <v>0</v>
      </c>
      <c r="AO174" s="96">
        <f t="shared" si="453"/>
        <v>0</v>
      </c>
    </row>
    <row r="175" spans="2:41" x14ac:dyDescent="0.25">
      <c r="B175" s="94" t="s">
        <v>732</v>
      </c>
      <c r="C175" s="95" t="s">
        <v>733</v>
      </c>
      <c r="D1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96">
        <f t="shared" si="446"/>
        <v>0</v>
      </c>
      <c r="G175" s="96"/>
      <c r="H175" s="96">
        <f t="shared" si="447"/>
        <v>0</v>
      </c>
      <c r="I175" s="96"/>
      <c r="J175" s="96">
        <f t="shared" si="448"/>
        <v>0</v>
      </c>
      <c r="K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96">
        <f t="shared" si="449"/>
        <v>0</v>
      </c>
      <c r="AC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96">
        <f t="shared" si="450"/>
        <v>0</v>
      </c>
      <c r="AG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96">
        <f t="shared" si="451"/>
        <v>0</v>
      </c>
      <c r="AK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96">
        <f t="shared" si="452"/>
        <v>0</v>
      </c>
      <c r="AO175" s="96">
        <f t="shared" si="453"/>
        <v>0</v>
      </c>
    </row>
    <row r="176" spans="2:41" x14ac:dyDescent="0.25">
      <c r="B176" s="94" t="s">
        <v>298</v>
      </c>
      <c r="C176" s="95" t="s">
        <v>734</v>
      </c>
      <c r="D1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96">
        <f t="shared" si="446"/>
        <v>0</v>
      </c>
      <c r="G176" s="96"/>
      <c r="H176" s="96">
        <f t="shared" si="447"/>
        <v>0</v>
      </c>
      <c r="I176" s="96"/>
      <c r="J176" s="96">
        <f t="shared" si="448"/>
        <v>0</v>
      </c>
      <c r="K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96">
        <f t="shared" si="449"/>
        <v>0</v>
      </c>
      <c r="AC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96">
        <f t="shared" si="450"/>
        <v>0</v>
      </c>
      <c r="AG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96">
        <f t="shared" si="451"/>
        <v>0</v>
      </c>
      <c r="AK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96">
        <f t="shared" si="452"/>
        <v>0</v>
      </c>
      <c r="AO176" s="96">
        <f t="shared" si="453"/>
        <v>0</v>
      </c>
    </row>
    <row r="177" spans="2:41" x14ac:dyDescent="0.25">
      <c r="B177" s="94" t="s">
        <v>735</v>
      </c>
      <c r="C177" s="95" t="s">
        <v>736</v>
      </c>
      <c r="D1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96">
        <f t="shared" si="446"/>
        <v>0</v>
      </c>
      <c r="G177" s="96"/>
      <c r="H177" s="96">
        <f t="shared" si="447"/>
        <v>0</v>
      </c>
      <c r="I177" s="96"/>
      <c r="J177" s="96">
        <f t="shared" si="448"/>
        <v>0</v>
      </c>
      <c r="K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96">
        <f t="shared" si="449"/>
        <v>0</v>
      </c>
      <c r="AC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96">
        <f t="shared" si="450"/>
        <v>0</v>
      </c>
      <c r="AG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96">
        <f t="shared" si="451"/>
        <v>0</v>
      </c>
      <c r="AK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96">
        <f t="shared" si="452"/>
        <v>0</v>
      </c>
      <c r="AO177" s="96">
        <f t="shared" si="453"/>
        <v>0</v>
      </c>
    </row>
    <row r="178" spans="2:41" x14ac:dyDescent="0.25">
      <c r="B178" s="94" t="s">
        <v>299</v>
      </c>
      <c r="C178" s="95" t="s">
        <v>737</v>
      </c>
      <c r="D1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96">
        <f t="shared" ref="F178:F185" si="454">D178+E178</f>
        <v>0</v>
      </c>
      <c r="G178" s="96"/>
      <c r="H178" s="96">
        <f t="shared" ref="H178:H185" si="455">F178-G178</f>
        <v>0</v>
      </c>
      <c r="I178" s="96"/>
      <c r="J178" s="96">
        <f t="shared" ref="J178:J185" si="456">F178-I178</f>
        <v>0</v>
      </c>
      <c r="K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96">
        <f t="shared" ref="AB178:AB185" si="457">Y178+Z178+AA178</f>
        <v>0</v>
      </c>
      <c r="AC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96">
        <f t="shared" ref="AF178:AF185" si="458">AC178+AD178+AE178</f>
        <v>0</v>
      </c>
      <c r="AG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96">
        <f t="shared" ref="AJ178:AJ185" si="459">AG178+AH178+AI178</f>
        <v>0</v>
      </c>
      <c r="AK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96">
        <f t="shared" ref="AN178:AN185" si="460">AK178+AL178+AM178</f>
        <v>0</v>
      </c>
      <c r="AO178" s="96">
        <f t="shared" ref="AO178:AO185" si="461">AB178+AF178+AJ178+AN178</f>
        <v>0</v>
      </c>
    </row>
    <row r="179" spans="2:41" x14ac:dyDescent="0.25">
      <c r="B179" s="94" t="s">
        <v>738</v>
      </c>
      <c r="C179" s="95" t="s">
        <v>737</v>
      </c>
      <c r="D1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96">
        <f t="shared" si="454"/>
        <v>0</v>
      </c>
      <c r="G179" s="96"/>
      <c r="H179" s="96">
        <f t="shared" si="455"/>
        <v>0</v>
      </c>
      <c r="I179" s="96"/>
      <c r="J179" s="96">
        <f t="shared" si="456"/>
        <v>0</v>
      </c>
      <c r="K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96">
        <f t="shared" si="457"/>
        <v>0</v>
      </c>
      <c r="AC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96">
        <f t="shared" si="458"/>
        <v>0</v>
      </c>
      <c r="AG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96">
        <f t="shared" si="459"/>
        <v>0</v>
      </c>
      <c r="AK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96">
        <f t="shared" si="460"/>
        <v>0</v>
      </c>
      <c r="AO179" s="96">
        <f t="shared" si="461"/>
        <v>0</v>
      </c>
    </row>
    <row r="180" spans="2:41" x14ac:dyDescent="0.25">
      <c r="B180" s="94" t="s">
        <v>739</v>
      </c>
      <c r="C180" s="95" t="s">
        <v>740</v>
      </c>
      <c r="D1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96">
        <f t="shared" si="454"/>
        <v>0</v>
      </c>
      <c r="G180" s="96"/>
      <c r="H180" s="96">
        <f t="shared" si="455"/>
        <v>0</v>
      </c>
      <c r="I180" s="96"/>
      <c r="J180" s="96">
        <f t="shared" si="456"/>
        <v>0</v>
      </c>
      <c r="K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96">
        <f t="shared" si="457"/>
        <v>0</v>
      </c>
      <c r="AC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96">
        <f t="shared" si="458"/>
        <v>0</v>
      </c>
      <c r="AG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96">
        <f t="shared" si="459"/>
        <v>0</v>
      </c>
      <c r="AK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96">
        <f t="shared" si="460"/>
        <v>0</v>
      </c>
      <c r="AO180" s="96">
        <f t="shared" si="461"/>
        <v>0</v>
      </c>
    </row>
    <row r="181" spans="2:41" x14ac:dyDescent="0.25">
      <c r="B181" s="94" t="s">
        <v>741</v>
      </c>
      <c r="C181" s="95" t="s">
        <v>742</v>
      </c>
      <c r="D1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96">
        <f t="shared" si="454"/>
        <v>0</v>
      </c>
      <c r="G181" s="96"/>
      <c r="H181" s="96">
        <f t="shared" si="455"/>
        <v>0</v>
      </c>
      <c r="I181" s="96"/>
      <c r="J181" s="96">
        <f t="shared" si="456"/>
        <v>0</v>
      </c>
      <c r="K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96">
        <f t="shared" si="457"/>
        <v>0</v>
      </c>
      <c r="AC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96">
        <f t="shared" si="458"/>
        <v>0</v>
      </c>
      <c r="AG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96">
        <f t="shared" si="459"/>
        <v>0</v>
      </c>
      <c r="AK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96">
        <f t="shared" si="460"/>
        <v>0</v>
      </c>
      <c r="AO181" s="96">
        <f t="shared" si="461"/>
        <v>0</v>
      </c>
    </row>
    <row r="182" spans="2:41" x14ac:dyDescent="0.25">
      <c r="B182" s="94" t="s">
        <v>300</v>
      </c>
      <c r="C182" s="95" t="s">
        <v>743</v>
      </c>
      <c r="D1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96">
        <f t="shared" si="454"/>
        <v>0</v>
      </c>
      <c r="G182" s="96"/>
      <c r="H182" s="96">
        <f t="shared" si="455"/>
        <v>0</v>
      </c>
      <c r="I182" s="96"/>
      <c r="J182" s="96">
        <f t="shared" si="456"/>
        <v>0</v>
      </c>
      <c r="K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96">
        <f t="shared" si="457"/>
        <v>0</v>
      </c>
      <c r="AC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96">
        <f t="shared" si="458"/>
        <v>0</v>
      </c>
      <c r="AG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96">
        <f t="shared" si="459"/>
        <v>0</v>
      </c>
      <c r="AK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96">
        <f t="shared" si="460"/>
        <v>0</v>
      </c>
      <c r="AO182" s="96">
        <f t="shared" si="461"/>
        <v>0</v>
      </c>
    </row>
    <row r="183" spans="2:41" x14ac:dyDescent="0.25">
      <c r="B183" s="94" t="s">
        <v>744</v>
      </c>
      <c r="C183" s="95" t="s">
        <v>743</v>
      </c>
      <c r="D1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96">
        <f t="shared" si="454"/>
        <v>0</v>
      </c>
      <c r="G183" s="96"/>
      <c r="H183" s="96">
        <f t="shared" si="455"/>
        <v>0</v>
      </c>
      <c r="I183" s="96"/>
      <c r="J183" s="96">
        <f t="shared" si="456"/>
        <v>0</v>
      </c>
      <c r="K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96">
        <f t="shared" si="457"/>
        <v>0</v>
      </c>
      <c r="AC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96">
        <f t="shared" si="458"/>
        <v>0</v>
      </c>
      <c r="AG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96">
        <f t="shared" si="459"/>
        <v>0</v>
      </c>
      <c r="AK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96">
        <f t="shared" si="460"/>
        <v>0</v>
      </c>
      <c r="AO183" s="96">
        <f t="shared" si="461"/>
        <v>0</v>
      </c>
    </row>
    <row r="184" spans="2:41" x14ac:dyDescent="0.25">
      <c r="B184" s="94" t="s">
        <v>745</v>
      </c>
      <c r="C184" s="95" t="s">
        <v>746</v>
      </c>
      <c r="D1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96">
        <f t="shared" si="454"/>
        <v>0</v>
      </c>
      <c r="G184" s="96"/>
      <c r="H184" s="96">
        <f t="shared" si="455"/>
        <v>0</v>
      </c>
      <c r="I184" s="96"/>
      <c r="J184" s="96">
        <f t="shared" si="456"/>
        <v>0</v>
      </c>
      <c r="K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96">
        <f t="shared" si="457"/>
        <v>0</v>
      </c>
      <c r="AC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96">
        <f t="shared" si="458"/>
        <v>0</v>
      </c>
      <c r="AG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96">
        <f t="shared" si="459"/>
        <v>0</v>
      </c>
      <c r="AK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96">
        <f t="shared" si="460"/>
        <v>0</v>
      </c>
      <c r="AO184" s="96">
        <f t="shared" si="461"/>
        <v>0</v>
      </c>
    </row>
    <row r="185" spans="2:41" x14ac:dyDescent="0.25">
      <c r="B185" s="94" t="s">
        <v>747</v>
      </c>
      <c r="C185" s="95" t="s">
        <v>748</v>
      </c>
      <c r="D1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96">
        <f t="shared" si="454"/>
        <v>0</v>
      </c>
      <c r="G185" s="96"/>
      <c r="H185" s="96">
        <f t="shared" si="455"/>
        <v>0</v>
      </c>
      <c r="I185" s="96"/>
      <c r="J185" s="96">
        <f t="shared" si="456"/>
        <v>0</v>
      </c>
      <c r="K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96">
        <f t="shared" si="457"/>
        <v>0</v>
      </c>
      <c r="AC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96">
        <f t="shared" si="458"/>
        <v>0</v>
      </c>
      <c r="AG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96">
        <f t="shared" si="459"/>
        <v>0</v>
      </c>
      <c r="AK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96">
        <f t="shared" si="460"/>
        <v>0</v>
      </c>
      <c r="AO185" s="96">
        <f t="shared" si="461"/>
        <v>0</v>
      </c>
    </row>
    <row r="186" spans="2:41" x14ac:dyDescent="0.25">
      <c r="B186" s="94" t="s">
        <v>301</v>
      </c>
      <c r="C186" s="95" t="s">
        <v>749</v>
      </c>
      <c r="D1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96">
        <f t="shared" ref="F186:F189" si="462">D186+E186</f>
        <v>0</v>
      </c>
      <c r="G186" s="96"/>
      <c r="H186" s="96">
        <f t="shared" ref="H186:H189" si="463">F186-G186</f>
        <v>0</v>
      </c>
      <c r="I186" s="96"/>
      <c r="J186" s="96">
        <f t="shared" ref="J186:J189" si="464">F186-I186</f>
        <v>0</v>
      </c>
      <c r="K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96">
        <f t="shared" ref="AB186:AB189" si="465">Y186+Z186+AA186</f>
        <v>0</v>
      </c>
      <c r="AC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96">
        <f t="shared" ref="AF186:AF189" si="466">AC186+AD186+AE186</f>
        <v>0</v>
      </c>
      <c r="AG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96">
        <f t="shared" ref="AJ186:AJ189" si="467">AG186+AH186+AI186</f>
        <v>0</v>
      </c>
      <c r="AK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96">
        <f t="shared" ref="AN186:AN189" si="468">AK186+AL186+AM186</f>
        <v>0</v>
      </c>
      <c r="AO186" s="96">
        <f t="shared" ref="AO186:AO189" si="469">AB186+AF186+AJ186+AN186</f>
        <v>0</v>
      </c>
    </row>
    <row r="187" spans="2:41" x14ac:dyDescent="0.25">
      <c r="B187" s="94" t="s">
        <v>750</v>
      </c>
      <c r="C187" s="95" t="s">
        <v>751</v>
      </c>
      <c r="D1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96">
        <f t="shared" si="462"/>
        <v>0</v>
      </c>
      <c r="G187" s="96"/>
      <c r="H187" s="96">
        <f t="shared" si="463"/>
        <v>0</v>
      </c>
      <c r="I187" s="96"/>
      <c r="J187" s="96">
        <f t="shared" si="464"/>
        <v>0</v>
      </c>
      <c r="K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96">
        <f t="shared" si="465"/>
        <v>0</v>
      </c>
      <c r="AC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96">
        <f t="shared" si="466"/>
        <v>0</v>
      </c>
      <c r="AG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96">
        <f t="shared" si="467"/>
        <v>0</v>
      </c>
      <c r="AK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96">
        <f t="shared" si="468"/>
        <v>0</v>
      </c>
      <c r="AO187" s="96">
        <f t="shared" si="469"/>
        <v>0</v>
      </c>
    </row>
    <row r="188" spans="2:41" x14ac:dyDescent="0.25">
      <c r="B188" s="94" t="s">
        <v>752</v>
      </c>
      <c r="C188" s="95" t="s">
        <v>753</v>
      </c>
      <c r="D1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96">
        <f t="shared" si="462"/>
        <v>0</v>
      </c>
      <c r="G188" s="96"/>
      <c r="H188" s="96">
        <f t="shared" si="463"/>
        <v>0</v>
      </c>
      <c r="I188" s="96"/>
      <c r="J188" s="96">
        <f t="shared" si="464"/>
        <v>0</v>
      </c>
      <c r="K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96">
        <f t="shared" si="465"/>
        <v>0</v>
      </c>
      <c r="AC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96">
        <f t="shared" si="466"/>
        <v>0</v>
      </c>
      <c r="AG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96">
        <f t="shared" si="467"/>
        <v>0</v>
      </c>
      <c r="AK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96">
        <f t="shared" si="468"/>
        <v>0</v>
      </c>
      <c r="AO188" s="96">
        <f t="shared" si="469"/>
        <v>0</v>
      </c>
    </row>
    <row r="189" spans="2:41" x14ac:dyDescent="0.25">
      <c r="B189" s="94" t="s">
        <v>754</v>
      </c>
      <c r="C189" s="95" t="s">
        <v>755</v>
      </c>
      <c r="D18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96">
        <f t="shared" si="462"/>
        <v>0</v>
      </c>
      <c r="G189" s="96"/>
      <c r="H189" s="96">
        <f t="shared" si="463"/>
        <v>0</v>
      </c>
      <c r="I189" s="96"/>
      <c r="J189" s="96">
        <f t="shared" si="464"/>
        <v>0</v>
      </c>
      <c r="K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96">
        <f t="shared" si="465"/>
        <v>0</v>
      </c>
      <c r="AC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96">
        <f t="shared" si="466"/>
        <v>0</v>
      </c>
      <c r="AG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96">
        <f t="shared" si="467"/>
        <v>0</v>
      </c>
      <c r="AK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96">
        <f t="shared" si="468"/>
        <v>0</v>
      </c>
      <c r="AO189" s="96">
        <f t="shared" si="469"/>
        <v>0</v>
      </c>
    </row>
    <row r="190" spans="2:41" x14ac:dyDescent="0.25">
      <c r="B190" s="103" t="s">
        <v>302</v>
      </c>
      <c r="C190" s="104" t="s">
        <v>182</v>
      </c>
      <c r="D190" s="105">
        <f>D191+D199</f>
        <v>624205</v>
      </c>
      <c r="E190" s="105">
        <f>E191+E199</f>
        <v>2468900</v>
      </c>
      <c r="F190" s="105">
        <f t="shared" si="289"/>
        <v>3093105</v>
      </c>
      <c r="G190" s="105">
        <f>G191+G199</f>
        <v>0</v>
      </c>
      <c r="H190" s="105">
        <f t="shared" si="2"/>
        <v>3093105</v>
      </c>
      <c r="I190" s="105">
        <f>I191+I199</f>
        <v>0</v>
      </c>
      <c r="J190" s="105">
        <f t="shared" si="3"/>
        <v>3093105</v>
      </c>
      <c r="K190" s="105">
        <f t="shared" ref="K190:AA190" si="470">K191+K199</f>
        <v>0</v>
      </c>
      <c r="L190" s="105">
        <f t="shared" si="470"/>
        <v>0</v>
      </c>
      <c r="M190" s="105">
        <f t="shared" si="470"/>
        <v>0</v>
      </c>
      <c r="N190" s="105">
        <f t="shared" si="470"/>
        <v>0</v>
      </c>
      <c r="O190" s="105">
        <f t="shared" si="470"/>
        <v>374350</v>
      </c>
      <c r="P190" s="105">
        <f t="shared" si="470"/>
        <v>0</v>
      </c>
      <c r="Q190" s="105">
        <f t="shared" si="470"/>
        <v>0</v>
      </c>
      <c r="R190" s="105">
        <f t="shared" si="470"/>
        <v>0</v>
      </c>
      <c r="S190" s="105">
        <f t="shared" si="470"/>
        <v>0</v>
      </c>
      <c r="T190" s="105">
        <f t="shared" si="470"/>
        <v>350000</v>
      </c>
      <c r="U190" s="105">
        <f t="shared" si="470"/>
        <v>0</v>
      </c>
      <c r="V190" s="105">
        <f t="shared" si="470"/>
        <v>0</v>
      </c>
      <c r="W190" s="105">
        <f t="shared" si="470"/>
        <v>0</v>
      </c>
      <c r="X190" s="105">
        <f t="shared" si="470"/>
        <v>2368755</v>
      </c>
      <c r="Y190" s="105">
        <f t="shared" si="470"/>
        <v>648350</v>
      </c>
      <c r="Z190" s="105">
        <f t="shared" si="470"/>
        <v>2444755</v>
      </c>
      <c r="AA190" s="105">
        <f t="shared" si="470"/>
        <v>0</v>
      </c>
      <c r="AB190" s="105">
        <f t="shared" si="5"/>
        <v>3093105</v>
      </c>
      <c r="AC190" s="105">
        <f t="shared" ref="AC190:AE190" si="471">AC191+AC199</f>
        <v>0</v>
      </c>
      <c r="AD190" s="105">
        <f t="shared" si="471"/>
        <v>0</v>
      </c>
      <c r="AE190" s="105">
        <f t="shared" si="471"/>
        <v>0</v>
      </c>
      <c r="AF190" s="105">
        <f t="shared" si="6"/>
        <v>0</v>
      </c>
      <c r="AG190" s="105">
        <f t="shared" ref="AG190:AI190" si="472">AG191+AG199</f>
        <v>0</v>
      </c>
      <c r="AH190" s="105">
        <f t="shared" si="472"/>
        <v>0</v>
      </c>
      <c r="AI190" s="105">
        <f t="shared" si="472"/>
        <v>0</v>
      </c>
      <c r="AJ190" s="105">
        <f t="shared" si="7"/>
        <v>0</v>
      </c>
      <c r="AK190" s="105">
        <f t="shared" ref="AK190:AM190" si="473">AK191+AK199</f>
        <v>0</v>
      </c>
      <c r="AL190" s="105">
        <f t="shared" si="473"/>
        <v>0</v>
      </c>
      <c r="AM190" s="105">
        <f t="shared" si="473"/>
        <v>0</v>
      </c>
      <c r="AN190" s="105">
        <f t="shared" si="8"/>
        <v>0</v>
      </c>
      <c r="AO190" s="105">
        <f t="shared" si="9"/>
        <v>3093105</v>
      </c>
    </row>
    <row r="191" spans="2:41" x14ac:dyDescent="0.25">
      <c r="B191" s="103" t="s">
        <v>303</v>
      </c>
      <c r="C191" s="104" t="s">
        <v>183</v>
      </c>
      <c r="D191" s="105">
        <f>SUM(D192:D198)</f>
        <v>100000</v>
      </c>
      <c r="E191" s="105">
        <f>SUM(E192:E198)</f>
        <v>933500</v>
      </c>
      <c r="F191" s="105">
        <f>D191+E191</f>
        <v>1033500</v>
      </c>
      <c r="G191" s="105">
        <f>SUM(G192:G198)</f>
        <v>0</v>
      </c>
      <c r="H191" s="105">
        <f>F191-G191</f>
        <v>1033500</v>
      </c>
      <c r="I191" s="105">
        <f>SUM(I192:I198)</f>
        <v>0</v>
      </c>
      <c r="J191" s="105">
        <f>F191-I191</f>
        <v>1033500</v>
      </c>
      <c r="K191" s="105">
        <f t="shared" ref="K191:AA191" si="474">SUM(K192:K198)</f>
        <v>0</v>
      </c>
      <c r="L191" s="105">
        <f t="shared" si="474"/>
        <v>0</v>
      </c>
      <c r="M191" s="105">
        <f t="shared" si="474"/>
        <v>0</v>
      </c>
      <c r="N191" s="105">
        <f t="shared" si="474"/>
        <v>0</v>
      </c>
      <c r="O191" s="105">
        <f t="shared" si="474"/>
        <v>76000</v>
      </c>
      <c r="P191" s="105">
        <f t="shared" ref="P191:Q191" si="475">SUM(P192:P198)</f>
        <v>0</v>
      </c>
      <c r="Q191" s="105">
        <f t="shared" si="475"/>
        <v>0</v>
      </c>
      <c r="R191" s="105">
        <f t="shared" si="474"/>
        <v>0</v>
      </c>
      <c r="S191" s="105">
        <f t="shared" si="474"/>
        <v>0</v>
      </c>
      <c r="T191" s="105">
        <f t="shared" si="474"/>
        <v>0</v>
      </c>
      <c r="U191" s="105">
        <f t="shared" si="474"/>
        <v>0</v>
      </c>
      <c r="V191" s="105">
        <f t="shared" ref="V191" si="476">SUM(V192:V198)</f>
        <v>0</v>
      </c>
      <c r="W191" s="105">
        <f t="shared" si="474"/>
        <v>0</v>
      </c>
      <c r="X191" s="105">
        <f t="shared" si="474"/>
        <v>957500</v>
      </c>
      <c r="Y191" s="105">
        <f t="shared" si="474"/>
        <v>0</v>
      </c>
      <c r="Z191" s="105">
        <f t="shared" si="474"/>
        <v>1033500</v>
      </c>
      <c r="AA191" s="105">
        <f t="shared" si="474"/>
        <v>0</v>
      </c>
      <c r="AB191" s="105">
        <f>Y191+Z191+AA191</f>
        <v>1033500</v>
      </c>
      <c r="AC191" s="105">
        <f>SUM(AC192:AC198)</f>
        <v>0</v>
      </c>
      <c r="AD191" s="105">
        <f>SUM(AD192:AD198)</f>
        <v>0</v>
      </c>
      <c r="AE191" s="105">
        <f>SUM(AE192:AE198)</f>
        <v>0</v>
      </c>
      <c r="AF191" s="105">
        <f>AC191+AD191+AE191</f>
        <v>0</v>
      </c>
      <c r="AG191" s="105">
        <f>SUM(AG192:AG198)</f>
        <v>0</v>
      </c>
      <c r="AH191" s="105">
        <f>SUM(AH192:AH198)</f>
        <v>0</v>
      </c>
      <c r="AI191" s="105">
        <f>SUM(AI192:AI198)</f>
        <v>0</v>
      </c>
      <c r="AJ191" s="105">
        <f>AG191+AH191+AI191</f>
        <v>0</v>
      </c>
      <c r="AK191" s="105">
        <f>SUM(AK192:AK198)</f>
        <v>0</v>
      </c>
      <c r="AL191" s="105">
        <f>SUM(AL192:AL198)</f>
        <v>0</v>
      </c>
      <c r="AM191" s="105">
        <f>SUM(AM192:AM198)</f>
        <v>0</v>
      </c>
      <c r="AN191" s="105">
        <f>AK191+AL191+AM191</f>
        <v>0</v>
      </c>
      <c r="AO191" s="105">
        <f>AB191+AF191+AJ191+AN191</f>
        <v>1033500</v>
      </c>
    </row>
    <row r="192" spans="2:41" x14ac:dyDescent="0.25">
      <c r="B192" s="94" t="s">
        <v>309</v>
      </c>
      <c r="C192" s="95" t="s">
        <v>189</v>
      </c>
      <c r="D1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195000</v>
      </c>
      <c r="F192" s="96">
        <f t="shared" ref="F192:F194" si="477">D192+E192</f>
        <v>195000</v>
      </c>
      <c r="G192" s="96"/>
      <c r="H192" s="96">
        <f>F192-G192</f>
        <v>195000</v>
      </c>
      <c r="I192" s="96"/>
      <c r="J192" s="96">
        <f>F192-I192</f>
        <v>195000</v>
      </c>
      <c r="K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195000</v>
      </c>
      <c r="Y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195000</v>
      </c>
      <c r="AA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96">
        <f>Y192+Z192+AA192</f>
        <v>195000</v>
      </c>
      <c r="AC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96">
        <f>AC192+AD192+AE192</f>
        <v>0</v>
      </c>
      <c r="AG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96">
        <f>AG192+AH192+AI192</f>
        <v>0</v>
      </c>
      <c r="AK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96">
        <f>AK192+AL192+AM192</f>
        <v>0</v>
      </c>
      <c r="AO192" s="96">
        <f>AB192+AF192+AJ192+AN192</f>
        <v>195000</v>
      </c>
    </row>
    <row r="193" spans="2:41" x14ac:dyDescent="0.25">
      <c r="B193" s="94" t="s">
        <v>756</v>
      </c>
      <c r="C193" s="95" t="s">
        <v>757</v>
      </c>
      <c r="D1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96">
        <f t="shared" ref="F193" si="478">D193+E193</f>
        <v>0</v>
      </c>
      <c r="G193" s="96"/>
      <c r="H193" s="96">
        <f t="shared" ref="H193" si="479">F193-G193</f>
        <v>0</v>
      </c>
      <c r="I193" s="96"/>
      <c r="J193" s="96">
        <f t="shared" ref="J193" si="480">F193-I193</f>
        <v>0</v>
      </c>
      <c r="K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96">
        <f t="shared" ref="AB193" si="481">Y193+Z193+AA193</f>
        <v>0</v>
      </c>
      <c r="AC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96">
        <f t="shared" ref="AF193" si="482">AC193+AD193+AE193</f>
        <v>0</v>
      </c>
      <c r="AG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96">
        <f t="shared" ref="AJ193" si="483">AG193+AH193+AI193</f>
        <v>0</v>
      </c>
      <c r="AK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96">
        <f t="shared" ref="AN193" si="484">AK193+AL193+AM193</f>
        <v>0</v>
      </c>
      <c r="AO193" s="96">
        <f t="shared" ref="AO193" si="485">AB193+AF193+AJ193+AN193</f>
        <v>0</v>
      </c>
    </row>
    <row r="194" spans="2:41" x14ac:dyDescent="0.25">
      <c r="B194" s="94" t="s">
        <v>758</v>
      </c>
      <c r="C194" s="95" t="s">
        <v>759</v>
      </c>
      <c r="D1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96">
        <f t="shared" si="477"/>
        <v>0</v>
      </c>
      <c r="G194" s="96"/>
      <c r="H194" s="96">
        <f>F194-G194</f>
        <v>0</v>
      </c>
      <c r="I194" s="96"/>
      <c r="J194" s="96">
        <f>F194-I194</f>
        <v>0</v>
      </c>
      <c r="K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96">
        <f>Y194+Z194+AA194</f>
        <v>0</v>
      </c>
      <c r="AC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96">
        <f>AC194+AD194+AE194</f>
        <v>0</v>
      </c>
      <c r="AG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96">
        <f>AG194+AH194+AI194</f>
        <v>0</v>
      </c>
      <c r="AK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96">
        <f>AK194+AL194+AM194</f>
        <v>0</v>
      </c>
      <c r="AO194" s="96">
        <f>AB194+AF194+AJ194+AN194</f>
        <v>0</v>
      </c>
    </row>
    <row r="195" spans="2:41" x14ac:dyDescent="0.25">
      <c r="B195" s="94" t="s">
        <v>760</v>
      </c>
      <c r="C195" s="95" t="s">
        <v>761</v>
      </c>
      <c r="D1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96">
        <f>D195+E195</f>
        <v>0</v>
      </c>
      <c r="G195" s="96"/>
      <c r="H195" s="96">
        <f t="shared" ref="H195:H196" si="486">F195-G195</f>
        <v>0</v>
      </c>
      <c r="I195" s="96"/>
      <c r="J195" s="96">
        <f t="shared" ref="J195:J196" si="487">F195-I195</f>
        <v>0</v>
      </c>
      <c r="K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96">
        <f t="shared" ref="AB195:AB196" si="488">Y195+Z195+AA195</f>
        <v>0</v>
      </c>
      <c r="AC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96">
        <f t="shared" ref="AF195:AF196" si="489">AC195+AD195+AE195</f>
        <v>0</v>
      </c>
      <c r="AG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96">
        <f t="shared" ref="AJ195:AJ196" si="490">AG195+AH195+AI195</f>
        <v>0</v>
      </c>
      <c r="AK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96">
        <f t="shared" ref="AN195:AN196" si="491">AK195+AL195+AM195</f>
        <v>0</v>
      </c>
      <c r="AO195" s="96">
        <f t="shared" ref="AO195:AO196" si="492">AB195+AF195+AJ195+AN195</f>
        <v>0</v>
      </c>
    </row>
    <row r="196" spans="2:41" x14ac:dyDescent="0.25">
      <c r="B196" s="94" t="s">
        <v>762</v>
      </c>
      <c r="C196" s="95" t="s">
        <v>763</v>
      </c>
      <c r="D1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1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738500</v>
      </c>
      <c r="F196" s="96">
        <f t="shared" ref="F196" si="493">D196+E196</f>
        <v>838500</v>
      </c>
      <c r="G196" s="96"/>
      <c r="H196" s="96">
        <f t="shared" si="486"/>
        <v>838500</v>
      </c>
      <c r="I196" s="96"/>
      <c r="J196" s="96">
        <f t="shared" si="487"/>
        <v>838500</v>
      </c>
      <c r="K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76000</v>
      </c>
      <c r="P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762500</v>
      </c>
      <c r="Y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838500</v>
      </c>
      <c r="AA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96">
        <f t="shared" si="488"/>
        <v>838500</v>
      </c>
      <c r="AC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96">
        <f t="shared" si="489"/>
        <v>0</v>
      </c>
      <c r="AG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96">
        <f t="shared" si="490"/>
        <v>0</v>
      </c>
      <c r="AK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96">
        <f t="shared" si="491"/>
        <v>0</v>
      </c>
      <c r="AO196" s="96">
        <f t="shared" si="492"/>
        <v>838500</v>
      </c>
    </row>
    <row r="197" spans="2:41" x14ac:dyDescent="0.25">
      <c r="B197" s="94" t="s">
        <v>764</v>
      </c>
      <c r="C197" s="95" t="s">
        <v>765</v>
      </c>
      <c r="D1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96">
        <f t="shared" ref="F197" si="494">D197+E197</f>
        <v>0</v>
      </c>
      <c r="G197" s="96"/>
      <c r="H197" s="96">
        <f>F197-G197</f>
        <v>0</v>
      </c>
      <c r="I197" s="96"/>
      <c r="J197" s="96">
        <f>F197-I197</f>
        <v>0</v>
      </c>
      <c r="K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96">
        <f>Y197+Z197+AA197</f>
        <v>0</v>
      </c>
      <c r="AC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96">
        <f>AC197+AD197+AE197</f>
        <v>0</v>
      </c>
      <c r="AG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96">
        <f>AG197+AH197+AI197</f>
        <v>0</v>
      </c>
      <c r="AK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96">
        <f>AK197+AL197+AM197</f>
        <v>0</v>
      </c>
      <c r="AO197" s="96">
        <f>AB197+AF197+AJ197+AN197</f>
        <v>0</v>
      </c>
    </row>
    <row r="198" spans="2:41" x14ac:dyDescent="0.25">
      <c r="B198" s="94" t="s">
        <v>766</v>
      </c>
      <c r="C198" s="95" t="s">
        <v>767</v>
      </c>
      <c r="D1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96">
        <f>D198+E198</f>
        <v>0</v>
      </c>
      <c r="G198" s="96"/>
      <c r="H198" s="96">
        <f t="shared" ref="H198" si="495">F198-G198</f>
        <v>0</v>
      </c>
      <c r="I198" s="96"/>
      <c r="J198" s="96">
        <f t="shared" ref="J198" si="496">F198-I198</f>
        <v>0</v>
      </c>
      <c r="K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96">
        <f t="shared" ref="AB198" si="497">Y198+Z198+AA198</f>
        <v>0</v>
      </c>
      <c r="AC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96">
        <f t="shared" ref="AF198" si="498">AC198+AD198+AE198</f>
        <v>0</v>
      </c>
      <c r="AG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96">
        <f t="shared" ref="AJ198" si="499">AG198+AH198+AI198</f>
        <v>0</v>
      </c>
      <c r="AK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96">
        <f t="shared" ref="AN198" si="500">AK198+AL198+AM198</f>
        <v>0</v>
      </c>
      <c r="AO198" s="96">
        <f t="shared" ref="AO198" si="501">AB198+AF198+AJ198+AN198</f>
        <v>0</v>
      </c>
    </row>
    <row r="199" spans="2:41" x14ac:dyDescent="0.25">
      <c r="B199" s="103" t="s">
        <v>304</v>
      </c>
      <c r="C199" s="104" t="s">
        <v>184</v>
      </c>
      <c r="D199" s="105">
        <f>SUM(D200:D206)</f>
        <v>524205</v>
      </c>
      <c r="E199" s="105">
        <f>SUM(E200:E206)</f>
        <v>1535400</v>
      </c>
      <c r="F199" s="105">
        <f>D199+E199</f>
        <v>2059605</v>
      </c>
      <c r="G199" s="105">
        <f t="shared" ref="G199:I199" si="502">SUM(G200:G206)</f>
        <v>0</v>
      </c>
      <c r="H199" s="105">
        <f>F199-G199</f>
        <v>2059605</v>
      </c>
      <c r="I199" s="105">
        <f t="shared" si="502"/>
        <v>0</v>
      </c>
      <c r="J199" s="105">
        <f>F199-I199</f>
        <v>2059605</v>
      </c>
      <c r="K199" s="105">
        <f t="shared" ref="K199:AM199" si="503">SUM(K200:K206)</f>
        <v>0</v>
      </c>
      <c r="L199" s="105">
        <f t="shared" si="503"/>
        <v>0</v>
      </c>
      <c r="M199" s="105">
        <f t="shared" si="503"/>
        <v>0</v>
      </c>
      <c r="N199" s="105">
        <f t="shared" si="503"/>
        <v>0</v>
      </c>
      <c r="O199" s="105">
        <f t="shared" si="503"/>
        <v>298350</v>
      </c>
      <c r="P199" s="105">
        <f t="shared" ref="P199:Q199" si="504">SUM(P200:P206)</f>
        <v>0</v>
      </c>
      <c r="Q199" s="105">
        <f t="shared" si="504"/>
        <v>0</v>
      </c>
      <c r="R199" s="105">
        <f t="shared" si="503"/>
        <v>0</v>
      </c>
      <c r="S199" s="105">
        <f t="shared" si="503"/>
        <v>0</v>
      </c>
      <c r="T199" s="105">
        <f t="shared" si="503"/>
        <v>350000</v>
      </c>
      <c r="U199" s="105">
        <f t="shared" si="503"/>
        <v>0</v>
      </c>
      <c r="V199" s="105">
        <f t="shared" ref="V199" si="505">SUM(V200:V206)</f>
        <v>0</v>
      </c>
      <c r="W199" s="105">
        <f t="shared" si="503"/>
        <v>0</v>
      </c>
      <c r="X199" s="105">
        <f t="shared" si="503"/>
        <v>1411255</v>
      </c>
      <c r="Y199" s="105">
        <f t="shared" si="503"/>
        <v>648350</v>
      </c>
      <c r="Z199" s="105">
        <f t="shared" si="503"/>
        <v>1411255</v>
      </c>
      <c r="AA199" s="105">
        <f t="shared" si="503"/>
        <v>0</v>
      </c>
      <c r="AB199" s="105">
        <f>Y199+Z199+AA199</f>
        <v>2059605</v>
      </c>
      <c r="AC199" s="105">
        <f t="shared" si="503"/>
        <v>0</v>
      </c>
      <c r="AD199" s="105">
        <f t="shared" si="503"/>
        <v>0</v>
      </c>
      <c r="AE199" s="105">
        <f t="shared" si="503"/>
        <v>0</v>
      </c>
      <c r="AF199" s="105">
        <f>AC199+AD199+AE199</f>
        <v>0</v>
      </c>
      <c r="AG199" s="105">
        <f t="shared" si="503"/>
        <v>0</v>
      </c>
      <c r="AH199" s="105">
        <f t="shared" si="503"/>
        <v>0</v>
      </c>
      <c r="AI199" s="105">
        <f t="shared" si="503"/>
        <v>0</v>
      </c>
      <c r="AJ199" s="105">
        <f>AG199+AH199+AI199</f>
        <v>0</v>
      </c>
      <c r="AK199" s="105">
        <f t="shared" si="503"/>
        <v>0</v>
      </c>
      <c r="AL199" s="105">
        <f t="shared" si="503"/>
        <v>0</v>
      </c>
      <c r="AM199" s="105">
        <f t="shared" si="503"/>
        <v>0</v>
      </c>
      <c r="AN199" s="105">
        <f>AK199+AL199+AM199</f>
        <v>0</v>
      </c>
      <c r="AO199" s="105">
        <f>AB199+AF199+AJ199+AN199</f>
        <v>2059605</v>
      </c>
    </row>
    <row r="200" spans="2:41" x14ac:dyDescent="0.25">
      <c r="B200" s="94" t="s">
        <v>310</v>
      </c>
      <c r="C200" s="95" t="s">
        <v>190</v>
      </c>
      <c r="D2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v>
      </c>
      <c r="E2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350000</v>
      </c>
      <c r="F200" s="96">
        <f>D200+E200</f>
        <v>494000</v>
      </c>
      <c r="G200" s="96"/>
      <c r="H200" s="96">
        <f t="shared" ref="H200:H206" si="506">F200-G200</f>
        <v>494000</v>
      </c>
      <c r="I200" s="96"/>
      <c r="J200" s="96">
        <f t="shared" ref="J200:J206" si="507">F200-I200</f>
        <v>494000</v>
      </c>
      <c r="K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144000</v>
      </c>
      <c r="P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350000</v>
      </c>
      <c r="U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494000</v>
      </c>
      <c r="Z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96">
        <f t="shared" ref="AB200:AB206" si="508">Y200+Z200+AA200</f>
        <v>494000</v>
      </c>
      <c r="AC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96">
        <f t="shared" ref="AF200:AF206" si="509">AC200+AD200+AE200</f>
        <v>0</v>
      </c>
      <c r="AG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96">
        <f t="shared" ref="AJ200:AJ206" si="510">AG200+AH200+AI200</f>
        <v>0</v>
      </c>
      <c r="AK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96">
        <f t="shared" ref="AN200:AN206" si="511">AK200+AL200+AM200</f>
        <v>0</v>
      </c>
      <c r="AO200" s="96">
        <f t="shared" ref="AO200:AO206" si="512">AB200+AF200+AJ200+AN200</f>
        <v>494000</v>
      </c>
    </row>
    <row r="201" spans="2:41" x14ac:dyDescent="0.25">
      <c r="B201" s="94" t="s">
        <v>768</v>
      </c>
      <c r="C201" s="95" t="s">
        <v>769</v>
      </c>
      <c r="D2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367500</v>
      </c>
      <c r="F201" s="96">
        <f>D201+E201</f>
        <v>367500</v>
      </c>
      <c r="G201" s="96"/>
      <c r="H201" s="96">
        <f t="shared" si="506"/>
        <v>367500</v>
      </c>
      <c r="I201" s="96"/>
      <c r="J201" s="96">
        <f t="shared" si="507"/>
        <v>367500</v>
      </c>
      <c r="K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367500</v>
      </c>
      <c r="Y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367500</v>
      </c>
      <c r="AA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96">
        <f t="shared" si="508"/>
        <v>367500</v>
      </c>
      <c r="AC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96">
        <f t="shared" si="509"/>
        <v>0</v>
      </c>
      <c r="AG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96">
        <f t="shared" si="510"/>
        <v>0</v>
      </c>
      <c r="AK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96">
        <f t="shared" si="511"/>
        <v>0</v>
      </c>
      <c r="AO201" s="96">
        <f t="shared" si="512"/>
        <v>367500</v>
      </c>
    </row>
    <row r="202" spans="2:41" x14ac:dyDescent="0.25">
      <c r="B202" s="94" t="s">
        <v>770</v>
      </c>
      <c r="C202" s="95" t="s">
        <v>769</v>
      </c>
      <c r="D2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96">
        <f t="shared" ref="F202:F204" si="513">D202+E202</f>
        <v>0</v>
      </c>
      <c r="G202" s="96"/>
      <c r="H202" s="96">
        <f t="shared" ref="H202:H204" si="514">F202-G202</f>
        <v>0</v>
      </c>
      <c r="I202" s="96"/>
      <c r="J202" s="96">
        <f t="shared" ref="J202:J204" si="515">F202-I202</f>
        <v>0</v>
      </c>
      <c r="K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96">
        <f t="shared" ref="AB202:AB204" si="516">Y202+Z202+AA202</f>
        <v>0</v>
      </c>
      <c r="AC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96">
        <f t="shared" ref="AF202:AF204" si="517">AC202+AD202+AE202</f>
        <v>0</v>
      </c>
      <c r="AG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96">
        <f t="shared" ref="AJ202:AJ204" si="518">AG202+AH202+AI202</f>
        <v>0</v>
      </c>
      <c r="AK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96">
        <f t="shared" ref="AN202:AN204" si="519">AK202+AL202+AM202</f>
        <v>0</v>
      </c>
      <c r="AO202" s="96">
        <f t="shared" ref="AO202:AO204" si="520">AB202+AF202+AJ202+AN202</f>
        <v>0</v>
      </c>
    </row>
    <row r="203" spans="2:41" x14ac:dyDescent="0.25">
      <c r="B203" s="94" t="s">
        <v>771</v>
      </c>
      <c r="C203" s="95" t="s">
        <v>772</v>
      </c>
      <c r="D2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96">
        <f t="shared" si="513"/>
        <v>0</v>
      </c>
      <c r="G203" s="96"/>
      <c r="H203" s="96">
        <f t="shared" si="514"/>
        <v>0</v>
      </c>
      <c r="I203" s="96"/>
      <c r="J203" s="96">
        <f t="shared" si="515"/>
        <v>0</v>
      </c>
      <c r="K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96">
        <f t="shared" si="516"/>
        <v>0</v>
      </c>
      <c r="AC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96">
        <f t="shared" si="517"/>
        <v>0</v>
      </c>
      <c r="AG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96">
        <f t="shared" si="518"/>
        <v>0</v>
      </c>
      <c r="AK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96">
        <f t="shared" si="519"/>
        <v>0</v>
      </c>
      <c r="AO203" s="96">
        <f t="shared" si="520"/>
        <v>0</v>
      </c>
    </row>
    <row r="204" spans="2:41" x14ac:dyDescent="0.25">
      <c r="B204" s="94" t="s">
        <v>311</v>
      </c>
      <c r="C204" s="95" t="s">
        <v>773</v>
      </c>
      <c r="D2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380205</v>
      </c>
      <c r="E2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817900</v>
      </c>
      <c r="F204" s="96">
        <f t="shared" si="513"/>
        <v>1198105</v>
      </c>
      <c r="G204" s="96"/>
      <c r="H204" s="96">
        <f t="shared" si="514"/>
        <v>1198105</v>
      </c>
      <c r="I204" s="96"/>
      <c r="J204" s="96">
        <f t="shared" si="515"/>
        <v>1198105</v>
      </c>
      <c r="K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154350</v>
      </c>
      <c r="P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1043755</v>
      </c>
      <c r="Y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154350</v>
      </c>
      <c r="Z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1043755</v>
      </c>
      <c r="AA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96">
        <f t="shared" si="516"/>
        <v>1198105</v>
      </c>
      <c r="AC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96">
        <f t="shared" si="517"/>
        <v>0</v>
      </c>
      <c r="AG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96">
        <f t="shared" si="518"/>
        <v>0</v>
      </c>
      <c r="AK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96">
        <f t="shared" si="519"/>
        <v>0</v>
      </c>
      <c r="AO204" s="96">
        <f t="shared" si="520"/>
        <v>1198105</v>
      </c>
    </row>
    <row r="205" spans="2:41" x14ac:dyDescent="0.25">
      <c r="B205" s="94" t="s">
        <v>774</v>
      </c>
      <c r="C205" s="95" t="s">
        <v>773</v>
      </c>
      <c r="D2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96">
        <f t="shared" ref="F205" si="521">D205+E205</f>
        <v>0</v>
      </c>
      <c r="G205" s="96"/>
      <c r="H205" s="96">
        <f t="shared" ref="H205" si="522">F205-G205</f>
        <v>0</v>
      </c>
      <c r="I205" s="96"/>
      <c r="J205" s="96">
        <f t="shared" ref="J205" si="523">F205-I205</f>
        <v>0</v>
      </c>
      <c r="K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96">
        <f t="shared" ref="AB205" si="524">Y205+Z205+AA205</f>
        <v>0</v>
      </c>
      <c r="AC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96">
        <f t="shared" ref="AF205" si="525">AC205+AD205+AE205</f>
        <v>0</v>
      </c>
      <c r="AG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96">
        <f t="shared" ref="AJ205" si="526">AG205+AH205+AI205</f>
        <v>0</v>
      </c>
      <c r="AK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96">
        <f t="shared" ref="AN205" si="527">AK205+AL205+AM205</f>
        <v>0</v>
      </c>
      <c r="AO205" s="96">
        <f t="shared" ref="AO205" si="528">AB205+AF205+AJ205+AN205</f>
        <v>0</v>
      </c>
    </row>
    <row r="206" spans="2:41" x14ac:dyDescent="0.25">
      <c r="B206" s="94" t="s">
        <v>775</v>
      </c>
      <c r="C206" s="95" t="s">
        <v>776</v>
      </c>
      <c r="D2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96">
        <f>D206+E206</f>
        <v>0</v>
      </c>
      <c r="G206" s="96"/>
      <c r="H206" s="96">
        <f t="shared" si="506"/>
        <v>0</v>
      </c>
      <c r="I206" s="96"/>
      <c r="J206" s="96">
        <f t="shared" si="507"/>
        <v>0</v>
      </c>
      <c r="K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96">
        <f t="shared" si="508"/>
        <v>0</v>
      </c>
      <c r="AC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96">
        <f t="shared" si="509"/>
        <v>0</v>
      </c>
      <c r="AG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96">
        <f t="shared" si="510"/>
        <v>0</v>
      </c>
      <c r="AK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96">
        <f t="shared" si="511"/>
        <v>0</v>
      </c>
      <c r="AO206" s="96">
        <f t="shared" si="512"/>
        <v>0</v>
      </c>
    </row>
    <row r="207" spans="2:41" x14ac:dyDescent="0.25">
      <c r="B207" s="103" t="s">
        <v>305</v>
      </c>
      <c r="C207" s="104" t="s">
        <v>185</v>
      </c>
      <c r="D207" s="105">
        <f>SUM(D208:D213)</f>
        <v>0</v>
      </c>
      <c r="E207" s="105">
        <f>SUM(E208:E213)</f>
        <v>0</v>
      </c>
      <c r="F207" s="105">
        <f t="shared" si="289"/>
        <v>0</v>
      </c>
      <c r="G207" s="105">
        <f>SUM(G208:G213)</f>
        <v>0</v>
      </c>
      <c r="H207" s="105">
        <f t="shared" si="2"/>
        <v>0</v>
      </c>
      <c r="I207" s="105">
        <f>SUM(I208:I213)</f>
        <v>0</v>
      </c>
      <c r="J207" s="105">
        <f t="shared" si="3"/>
        <v>0</v>
      </c>
      <c r="K207" s="105">
        <f t="shared" ref="K207:AA207" si="529">SUM(K208:K213)</f>
        <v>0</v>
      </c>
      <c r="L207" s="105">
        <f t="shared" si="529"/>
        <v>0</v>
      </c>
      <c r="M207" s="105">
        <f t="shared" si="529"/>
        <v>0</v>
      </c>
      <c r="N207" s="105">
        <f t="shared" si="529"/>
        <v>0</v>
      </c>
      <c r="O207" s="105">
        <f t="shared" si="529"/>
        <v>0</v>
      </c>
      <c r="P207" s="105">
        <f t="shared" ref="P207:Q207" si="530">SUM(P208:P213)</f>
        <v>0</v>
      </c>
      <c r="Q207" s="105">
        <f t="shared" si="530"/>
        <v>0</v>
      </c>
      <c r="R207" s="105">
        <f t="shared" si="529"/>
        <v>0</v>
      </c>
      <c r="S207" s="105">
        <f t="shared" si="529"/>
        <v>0</v>
      </c>
      <c r="T207" s="105">
        <f t="shared" si="529"/>
        <v>0</v>
      </c>
      <c r="U207" s="105">
        <f t="shared" si="529"/>
        <v>0</v>
      </c>
      <c r="V207" s="105">
        <f t="shared" ref="V207" si="531">SUM(V208:V213)</f>
        <v>0</v>
      </c>
      <c r="W207" s="105">
        <f t="shared" si="529"/>
        <v>0</v>
      </c>
      <c r="X207" s="105">
        <f t="shared" si="529"/>
        <v>0</v>
      </c>
      <c r="Y207" s="105">
        <f t="shared" si="529"/>
        <v>0</v>
      </c>
      <c r="Z207" s="105">
        <f t="shared" si="529"/>
        <v>0</v>
      </c>
      <c r="AA207" s="105">
        <f t="shared" si="529"/>
        <v>0</v>
      </c>
      <c r="AB207" s="105">
        <f t="shared" si="5"/>
        <v>0</v>
      </c>
      <c r="AC207" s="105">
        <f>SUM(AC208:AC213)</f>
        <v>0</v>
      </c>
      <c r="AD207" s="105">
        <f>SUM(AD208:AD213)</f>
        <v>0</v>
      </c>
      <c r="AE207" s="105">
        <f>SUM(AE208:AE213)</f>
        <v>0</v>
      </c>
      <c r="AF207" s="105">
        <f t="shared" si="6"/>
        <v>0</v>
      </c>
      <c r="AG207" s="105">
        <f>SUM(AG208:AG213)</f>
        <v>0</v>
      </c>
      <c r="AH207" s="105">
        <f>SUM(AH208:AH213)</f>
        <v>0</v>
      </c>
      <c r="AI207" s="105">
        <f>SUM(AI208:AI213)</f>
        <v>0</v>
      </c>
      <c r="AJ207" s="105">
        <f t="shared" si="7"/>
        <v>0</v>
      </c>
      <c r="AK207" s="105">
        <f>SUM(AK208:AK213)</f>
        <v>0</v>
      </c>
      <c r="AL207" s="105">
        <f>SUM(AL208:AL213)</f>
        <v>0</v>
      </c>
      <c r="AM207" s="105">
        <f>SUM(AM208:AM213)</f>
        <v>0</v>
      </c>
      <c r="AN207" s="105">
        <f t="shared" si="8"/>
        <v>0</v>
      </c>
      <c r="AO207" s="105">
        <f t="shared" si="9"/>
        <v>0</v>
      </c>
    </row>
    <row r="208" spans="2:41" x14ac:dyDescent="0.25">
      <c r="B208" s="94" t="s">
        <v>306</v>
      </c>
      <c r="C208" s="95" t="s">
        <v>186</v>
      </c>
      <c r="D2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96">
        <f t="shared" si="289"/>
        <v>0</v>
      </c>
      <c r="G208" s="96"/>
      <c r="H208" s="96">
        <f t="shared" ref="H208:H211" si="532">F208-G208</f>
        <v>0</v>
      </c>
      <c r="I208" s="96"/>
      <c r="J208" s="96">
        <f t="shared" ref="J208:J211" si="533">F208-I208</f>
        <v>0</v>
      </c>
      <c r="K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96">
        <f t="shared" ref="AB208:AB211" si="534">Y208+Z208+AA208</f>
        <v>0</v>
      </c>
      <c r="AC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96">
        <f t="shared" ref="AF208:AF211" si="535">AC208+AD208+AE208</f>
        <v>0</v>
      </c>
      <c r="AG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96">
        <f t="shared" ref="AJ208:AJ211" si="536">AG208+AH208+AI208</f>
        <v>0</v>
      </c>
      <c r="AK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96">
        <f t="shared" ref="AN208:AN211" si="537">AK208+AL208+AM208</f>
        <v>0</v>
      </c>
      <c r="AO208" s="96">
        <f t="shared" ref="AO208:AO211" si="538">AB208+AF208+AJ208+AN208</f>
        <v>0</v>
      </c>
    </row>
    <row r="209" spans="2:41" x14ac:dyDescent="0.25">
      <c r="B209" s="94" t="s">
        <v>777</v>
      </c>
      <c r="C209" s="95" t="s">
        <v>778</v>
      </c>
      <c r="D2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96">
        <f t="shared" ref="F209" si="539">D209+E209</f>
        <v>0</v>
      </c>
      <c r="G209" s="96"/>
      <c r="H209" s="96">
        <f t="shared" si="532"/>
        <v>0</v>
      </c>
      <c r="I209" s="96"/>
      <c r="J209" s="96">
        <f t="shared" si="533"/>
        <v>0</v>
      </c>
      <c r="K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96">
        <f t="shared" si="534"/>
        <v>0</v>
      </c>
      <c r="AC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96">
        <f t="shared" si="535"/>
        <v>0</v>
      </c>
      <c r="AG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96">
        <f t="shared" si="536"/>
        <v>0</v>
      </c>
      <c r="AK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96">
        <f t="shared" si="537"/>
        <v>0</v>
      </c>
      <c r="AO209" s="96">
        <f t="shared" si="538"/>
        <v>0</v>
      </c>
    </row>
    <row r="210" spans="2:41" x14ac:dyDescent="0.25">
      <c r="B210" s="94" t="s">
        <v>779</v>
      </c>
      <c r="C210" s="95" t="s">
        <v>780</v>
      </c>
      <c r="D2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96">
        <f t="shared" si="289"/>
        <v>0</v>
      </c>
      <c r="G210" s="96"/>
      <c r="H210" s="96">
        <f t="shared" ref="H210" si="540">F210-G210</f>
        <v>0</v>
      </c>
      <c r="I210" s="96"/>
      <c r="J210" s="96">
        <f t="shared" ref="J210" si="541">F210-I210</f>
        <v>0</v>
      </c>
      <c r="K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96">
        <f t="shared" ref="AB210" si="542">Y210+Z210+AA210</f>
        <v>0</v>
      </c>
      <c r="AC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96">
        <f t="shared" ref="AF210" si="543">AC210+AD210+AE210</f>
        <v>0</v>
      </c>
      <c r="AG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96">
        <f t="shared" ref="AJ210" si="544">AG210+AH210+AI210</f>
        <v>0</v>
      </c>
      <c r="AK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96">
        <f t="shared" ref="AN210" si="545">AK210+AL210+AM210</f>
        <v>0</v>
      </c>
      <c r="AO210" s="96">
        <f t="shared" ref="AO210" si="546">AB210+AF210+AJ210+AN210</f>
        <v>0</v>
      </c>
    </row>
    <row r="211" spans="2:41" x14ac:dyDescent="0.25">
      <c r="B211" s="94" t="s">
        <v>781</v>
      </c>
      <c r="C211" s="95" t="s">
        <v>782</v>
      </c>
      <c r="D2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96">
        <f t="shared" ref="F211" si="547">D211+E211</f>
        <v>0</v>
      </c>
      <c r="G211" s="96"/>
      <c r="H211" s="96">
        <f t="shared" si="532"/>
        <v>0</v>
      </c>
      <c r="I211" s="96"/>
      <c r="J211" s="96">
        <f t="shared" si="533"/>
        <v>0</v>
      </c>
      <c r="K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96">
        <f t="shared" si="534"/>
        <v>0</v>
      </c>
      <c r="AC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96">
        <f t="shared" si="535"/>
        <v>0</v>
      </c>
      <c r="AG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96">
        <f t="shared" si="536"/>
        <v>0</v>
      </c>
      <c r="AK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96">
        <f t="shared" si="537"/>
        <v>0</v>
      </c>
      <c r="AO211" s="96">
        <f t="shared" si="538"/>
        <v>0</v>
      </c>
    </row>
    <row r="212" spans="2:41" x14ac:dyDescent="0.25">
      <c r="B212" s="94" t="s">
        <v>783</v>
      </c>
      <c r="C212" s="95" t="s">
        <v>784</v>
      </c>
      <c r="D2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96">
        <f t="shared" ref="F212" si="548">D212+E212</f>
        <v>0</v>
      </c>
      <c r="G212" s="96"/>
      <c r="H212" s="96">
        <f t="shared" si="2"/>
        <v>0</v>
      </c>
      <c r="I212" s="96"/>
      <c r="J212" s="96">
        <f t="shared" si="3"/>
        <v>0</v>
      </c>
      <c r="K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96">
        <f t="shared" si="5"/>
        <v>0</v>
      </c>
      <c r="AC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96">
        <f t="shared" si="6"/>
        <v>0</v>
      </c>
      <c r="AG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96">
        <f t="shared" si="7"/>
        <v>0</v>
      </c>
      <c r="AK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96">
        <f t="shared" si="8"/>
        <v>0</v>
      </c>
      <c r="AO212" s="96">
        <f t="shared" si="9"/>
        <v>0</v>
      </c>
    </row>
    <row r="213" spans="2:41" x14ac:dyDescent="0.25">
      <c r="B213" s="94" t="s">
        <v>785</v>
      </c>
      <c r="C213" s="95" t="s">
        <v>786</v>
      </c>
      <c r="D2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96">
        <f t="shared" si="289"/>
        <v>0</v>
      </c>
      <c r="G213" s="96"/>
      <c r="H213" s="96">
        <f t="shared" ref="H213" si="549">F213-G213</f>
        <v>0</v>
      </c>
      <c r="I213" s="96"/>
      <c r="J213" s="96">
        <f t="shared" ref="J213" si="550">F213-I213</f>
        <v>0</v>
      </c>
      <c r="K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96">
        <f t="shared" ref="AB213" si="551">Y213+Z213+AA213</f>
        <v>0</v>
      </c>
      <c r="AC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96">
        <f t="shared" ref="AF213" si="552">AC213+AD213+AE213</f>
        <v>0</v>
      </c>
      <c r="AG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96">
        <f t="shared" ref="AJ213" si="553">AG213+AH213+AI213</f>
        <v>0</v>
      </c>
      <c r="AK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96">
        <f t="shared" ref="AN213" si="554">AK213+AL213+AM213</f>
        <v>0</v>
      </c>
      <c r="AO213" s="96">
        <f t="shared" ref="AO213" si="555">AB213+AF213+AJ213+AN213</f>
        <v>0</v>
      </c>
    </row>
    <row r="214" spans="2:41" x14ac:dyDescent="0.25">
      <c r="B214" s="103" t="s">
        <v>307</v>
      </c>
      <c r="C214" s="104" t="s">
        <v>187</v>
      </c>
      <c r="D214" s="105">
        <f>SUM(D215:D221)</f>
        <v>0</v>
      </c>
      <c r="E214" s="105">
        <f>SUM(E215:E221)</f>
        <v>0</v>
      </c>
      <c r="F214" s="105">
        <f t="shared" si="289"/>
        <v>0</v>
      </c>
      <c r="G214" s="105">
        <f>SUM(G215:G221)</f>
        <v>0</v>
      </c>
      <c r="H214" s="105">
        <f t="shared" si="2"/>
        <v>0</v>
      </c>
      <c r="I214" s="105">
        <f>SUM(I215:I221)</f>
        <v>0</v>
      </c>
      <c r="J214" s="105">
        <f t="shared" si="3"/>
        <v>0</v>
      </c>
      <c r="K214" s="105">
        <f t="shared" ref="K214:AA214" si="556">SUM(K215:K221)</f>
        <v>0</v>
      </c>
      <c r="L214" s="105">
        <f t="shared" si="556"/>
        <v>0</v>
      </c>
      <c r="M214" s="105">
        <f t="shared" si="556"/>
        <v>0</v>
      </c>
      <c r="N214" s="105">
        <f t="shared" si="556"/>
        <v>0</v>
      </c>
      <c r="O214" s="105">
        <f t="shared" si="556"/>
        <v>0</v>
      </c>
      <c r="P214" s="105">
        <f t="shared" ref="P214:Q214" si="557">SUM(P215:P221)</f>
        <v>0</v>
      </c>
      <c r="Q214" s="105">
        <f t="shared" si="557"/>
        <v>0</v>
      </c>
      <c r="R214" s="105">
        <f t="shared" si="556"/>
        <v>0</v>
      </c>
      <c r="S214" s="105">
        <f t="shared" si="556"/>
        <v>0</v>
      </c>
      <c r="T214" s="105">
        <f t="shared" si="556"/>
        <v>0</v>
      </c>
      <c r="U214" s="105">
        <f t="shared" si="556"/>
        <v>0</v>
      </c>
      <c r="V214" s="105">
        <f t="shared" ref="V214" si="558">SUM(V215:V221)</f>
        <v>0</v>
      </c>
      <c r="W214" s="105">
        <f t="shared" si="556"/>
        <v>0</v>
      </c>
      <c r="X214" s="105">
        <f t="shared" si="556"/>
        <v>0</v>
      </c>
      <c r="Y214" s="105">
        <f t="shared" si="556"/>
        <v>0</v>
      </c>
      <c r="Z214" s="105">
        <f t="shared" si="556"/>
        <v>0</v>
      </c>
      <c r="AA214" s="105">
        <f t="shared" si="556"/>
        <v>0</v>
      </c>
      <c r="AB214" s="105">
        <f t="shared" si="5"/>
        <v>0</v>
      </c>
      <c r="AC214" s="105">
        <f>SUM(AC215:AC221)</f>
        <v>0</v>
      </c>
      <c r="AD214" s="105">
        <f>SUM(AD215:AD221)</f>
        <v>0</v>
      </c>
      <c r="AE214" s="105">
        <f>SUM(AE215:AE221)</f>
        <v>0</v>
      </c>
      <c r="AF214" s="105">
        <f t="shared" si="6"/>
        <v>0</v>
      </c>
      <c r="AG214" s="105">
        <f>SUM(AG215:AG221)</f>
        <v>0</v>
      </c>
      <c r="AH214" s="105">
        <f>SUM(AH215:AH221)</f>
        <v>0</v>
      </c>
      <c r="AI214" s="105">
        <f>SUM(AI215:AI221)</f>
        <v>0</v>
      </c>
      <c r="AJ214" s="105">
        <f t="shared" si="7"/>
        <v>0</v>
      </c>
      <c r="AK214" s="105">
        <f>SUM(AK215:AK221)</f>
        <v>0</v>
      </c>
      <c r="AL214" s="105">
        <f>SUM(AL215:AL221)</f>
        <v>0</v>
      </c>
      <c r="AM214" s="105">
        <f>SUM(AM215:AM221)</f>
        <v>0</v>
      </c>
      <c r="AN214" s="105">
        <f t="shared" si="8"/>
        <v>0</v>
      </c>
      <c r="AO214" s="105">
        <f t="shared" si="9"/>
        <v>0</v>
      </c>
    </row>
    <row r="215" spans="2:41" x14ac:dyDescent="0.25">
      <c r="B215" s="94" t="s">
        <v>308</v>
      </c>
      <c r="C215" s="95" t="s">
        <v>188</v>
      </c>
      <c r="D2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96">
        <f t="shared" ref="F215:F217" si="559">D215+E215</f>
        <v>0</v>
      </c>
      <c r="G215" s="96"/>
      <c r="H215" s="96">
        <f t="shared" si="2"/>
        <v>0</v>
      </c>
      <c r="I215" s="96"/>
      <c r="J215" s="96">
        <f t="shared" si="3"/>
        <v>0</v>
      </c>
      <c r="K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96">
        <f t="shared" si="5"/>
        <v>0</v>
      </c>
      <c r="AC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96">
        <f t="shared" si="6"/>
        <v>0</v>
      </c>
      <c r="AG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96">
        <f t="shared" si="7"/>
        <v>0</v>
      </c>
      <c r="AK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96">
        <f t="shared" si="8"/>
        <v>0</v>
      </c>
      <c r="AO215" s="96">
        <f t="shared" si="9"/>
        <v>0</v>
      </c>
    </row>
    <row r="216" spans="2:41" x14ac:dyDescent="0.25">
      <c r="B216" s="94" t="s">
        <v>787</v>
      </c>
      <c r="C216" s="95" t="s">
        <v>788</v>
      </c>
      <c r="D2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96">
        <f t="shared" si="559"/>
        <v>0</v>
      </c>
      <c r="G216" s="96"/>
      <c r="H216" s="96">
        <f t="shared" si="2"/>
        <v>0</v>
      </c>
      <c r="I216" s="96"/>
      <c r="J216" s="96">
        <f t="shared" si="3"/>
        <v>0</v>
      </c>
      <c r="K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96">
        <f t="shared" si="5"/>
        <v>0</v>
      </c>
      <c r="AC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96">
        <f t="shared" si="6"/>
        <v>0</v>
      </c>
      <c r="AG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96">
        <f t="shared" si="7"/>
        <v>0</v>
      </c>
      <c r="AK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96">
        <f t="shared" si="8"/>
        <v>0</v>
      </c>
      <c r="AO216" s="96">
        <f t="shared" si="9"/>
        <v>0</v>
      </c>
    </row>
    <row r="217" spans="2:41" x14ac:dyDescent="0.25">
      <c r="B217" s="94" t="s">
        <v>789</v>
      </c>
      <c r="C217" s="95" t="s">
        <v>790</v>
      </c>
      <c r="D2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96">
        <f t="shared" si="559"/>
        <v>0</v>
      </c>
      <c r="G217" s="96"/>
      <c r="H217" s="96">
        <f t="shared" ref="H217" si="560">F217-G217</f>
        <v>0</v>
      </c>
      <c r="I217" s="96"/>
      <c r="J217" s="96">
        <f t="shared" ref="J217" si="561">F217-I217</f>
        <v>0</v>
      </c>
      <c r="K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96">
        <f t="shared" ref="AB217" si="562">Y217+Z217+AA217</f>
        <v>0</v>
      </c>
      <c r="AC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96">
        <f t="shared" ref="AF217" si="563">AC217+AD217+AE217</f>
        <v>0</v>
      </c>
      <c r="AG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96">
        <f t="shared" ref="AJ217" si="564">AG217+AH217+AI217</f>
        <v>0</v>
      </c>
      <c r="AK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96">
        <f t="shared" ref="AN217" si="565">AK217+AL217+AM217</f>
        <v>0</v>
      </c>
      <c r="AO217" s="96">
        <f t="shared" ref="AO217" si="566">AB217+AF217+AJ217+AN217</f>
        <v>0</v>
      </c>
    </row>
    <row r="218" spans="2:41" x14ac:dyDescent="0.25">
      <c r="B218" s="94" t="s">
        <v>791</v>
      </c>
      <c r="C218" s="95" t="s">
        <v>792</v>
      </c>
      <c r="D2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96">
        <f t="shared" si="289"/>
        <v>0</v>
      </c>
      <c r="G218" s="96"/>
      <c r="H218" s="96">
        <f t="shared" ref="H218:H219" si="567">F218-G218</f>
        <v>0</v>
      </c>
      <c r="I218" s="96"/>
      <c r="J218" s="96">
        <f t="shared" ref="J218:J219" si="568">F218-I218</f>
        <v>0</v>
      </c>
      <c r="K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96">
        <f t="shared" ref="AB218:AB219" si="569">Y218+Z218+AA218</f>
        <v>0</v>
      </c>
      <c r="AC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96">
        <f t="shared" ref="AF218:AF219" si="570">AC218+AD218+AE218</f>
        <v>0</v>
      </c>
      <c r="AG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96">
        <f t="shared" ref="AJ218:AJ219" si="571">AG218+AH218+AI218</f>
        <v>0</v>
      </c>
      <c r="AK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96">
        <f t="shared" ref="AN218:AN219" si="572">AK218+AL218+AM218</f>
        <v>0</v>
      </c>
      <c r="AO218" s="96">
        <f t="shared" ref="AO218:AO219" si="573">AB218+AF218+AJ218+AN218</f>
        <v>0</v>
      </c>
    </row>
    <row r="219" spans="2:41" x14ac:dyDescent="0.25">
      <c r="B219" s="94" t="s">
        <v>793</v>
      </c>
      <c r="C219" s="95" t="s">
        <v>794</v>
      </c>
      <c r="D2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96">
        <f t="shared" ref="F219" si="574">D219+E219</f>
        <v>0</v>
      </c>
      <c r="G219" s="96"/>
      <c r="H219" s="96">
        <f t="shared" si="567"/>
        <v>0</v>
      </c>
      <c r="I219" s="96"/>
      <c r="J219" s="96">
        <f t="shared" si="568"/>
        <v>0</v>
      </c>
      <c r="K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96">
        <f t="shared" si="569"/>
        <v>0</v>
      </c>
      <c r="AC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96">
        <f t="shared" si="570"/>
        <v>0</v>
      </c>
      <c r="AG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96">
        <f t="shared" si="571"/>
        <v>0</v>
      </c>
      <c r="AK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96">
        <f t="shared" si="572"/>
        <v>0</v>
      </c>
      <c r="AO219" s="96">
        <f t="shared" si="573"/>
        <v>0</v>
      </c>
    </row>
    <row r="220" spans="2:41" x14ac:dyDescent="0.25">
      <c r="B220" s="94" t="s">
        <v>795</v>
      </c>
      <c r="C220" s="95" t="s">
        <v>796</v>
      </c>
      <c r="D2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96">
        <f t="shared" ref="F220" si="575">D220+E220</f>
        <v>0</v>
      </c>
      <c r="G220" s="96"/>
      <c r="H220" s="96">
        <f t="shared" si="2"/>
        <v>0</v>
      </c>
      <c r="I220" s="96"/>
      <c r="J220" s="96">
        <f t="shared" si="3"/>
        <v>0</v>
      </c>
      <c r="K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96">
        <f t="shared" si="5"/>
        <v>0</v>
      </c>
      <c r="AC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96">
        <f t="shared" si="6"/>
        <v>0</v>
      </c>
      <c r="AG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96">
        <f t="shared" si="7"/>
        <v>0</v>
      </c>
      <c r="AK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96">
        <f t="shared" si="8"/>
        <v>0</v>
      </c>
      <c r="AO220" s="96">
        <f t="shared" si="9"/>
        <v>0</v>
      </c>
    </row>
    <row r="221" spans="2:41" x14ac:dyDescent="0.25">
      <c r="B221" s="94" t="s">
        <v>797</v>
      </c>
      <c r="C221" s="95" t="s">
        <v>798</v>
      </c>
      <c r="D2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96">
        <f t="shared" si="289"/>
        <v>0</v>
      </c>
      <c r="G221" s="96"/>
      <c r="H221" s="96">
        <f t="shared" ref="H221" si="576">F221-G221</f>
        <v>0</v>
      </c>
      <c r="I221" s="96"/>
      <c r="J221" s="96">
        <f t="shared" ref="J221" si="577">F221-I221</f>
        <v>0</v>
      </c>
      <c r="K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96">
        <f t="shared" ref="AB221" si="578">Y221+Z221+AA221</f>
        <v>0</v>
      </c>
      <c r="AC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96">
        <f t="shared" ref="AF221" si="579">AC221+AD221+AE221</f>
        <v>0</v>
      </c>
      <c r="AG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96">
        <f t="shared" ref="AJ221" si="580">AG221+AH221+AI221</f>
        <v>0</v>
      </c>
      <c r="AK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96">
        <f t="shared" ref="AN221" si="581">AK221+AL221+AM221</f>
        <v>0</v>
      </c>
      <c r="AO221" s="96">
        <f t="shared" ref="AO221" si="582">AB221+AF221+AJ221+AN221</f>
        <v>0</v>
      </c>
    </row>
    <row r="222" spans="2:41" x14ac:dyDescent="0.25">
      <c r="B222" s="91" t="s">
        <v>312</v>
      </c>
      <c r="C222" s="92" t="s">
        <v>191</v>
      </c>
      <c r="D222" s="93">
        <f>D223+D235+D243+D260+D267+D312</f>
        <v>150395.58333333331</v>
      </c>
      <c r="E222" s="93">
        <f>E223+E235+E243+E260+E267+E312</f>
        <v>940970.5</v>
      </c>
      <c r="F222" s="93">
        <f t="shared" ref="F222:F382" si="583">D222+E222</f>
        <v>1091366.0833333333</v>
      </c>
      <c r="G222" s="93">
        <f>G223+G235+G243+G260+G267+G312</f>
        <v>0</v>
      </c>
      <c r="H222" s="93">
        <f t="shared" ref="H222:H498" si="584">F222-G222</f>
        <v>1091366.0833333333</v>
      </c>
      <c r="I222" s="93">
        <f>I223+I235+I243+I260+I267+I312</f>
        <v>0</v>
      </c>
      <c r="J222" s="93">
        <f t="shared" ref="J222:J498" si="585">F222-I222</f>
        <v>1091366.0833333333</v>
      </c>
      <c r="K222" s="93">
        <f t="shared" ref="K222:AA222" si="586">K223+K235+K243+K260+K267+K312</f>
        <v>0</v>
      </c>
      <c r="L222" s="93">
        <f t="shared" si="586"/>
        <v>0</v>
      </c>
      <c r="M222" s="93">
        <f t="shared" si="586"/>
        <v>0</v>
      </c>
      <c r="N222" s="93">
        <f t="shared" si="586"/>
        <v>0</v>
      </c>
      <c r="O222" s="93">
        <f t="shared" si="586"/>
        <v>575600</v>
      </c>
      <c r="P222" s="93">
        <f t="shared" si="586"/>
        <v>0</v>
      </c>
      <c r="Q222" s="93">
        <f t="shared" si="586"/>
        <v>0</v>
      </c>
      <c r="R222" s="93">
        <f t="shared" si="586"/>
        <v>0</v>
      </c>
      <c r="S222" s="93">
        <f t="shared" si="586"/>
        <v>0</v>
      </c>
      <c r="T222" s="93">
        <f t="shared" si="586"/>
        <v>0</v>
      </c>
      <c r="U222" s="93">
        <f t="shared" si="586"/>
        <v>0</v>
      </c>
      <c r="V222" s="93">
        <f t="shared" si="586"/>
        <v>0</v>
      </c>
      <c r="W222" s="93">
        <f t="shared" si="586"/>
        <v>0</v>
      </c>
      <c r="X222" s="93">
        <f t="shared" si="586"/>
        <v>264766.08333333331</v>
      </c>
      <c r="Y222" s="93">
        <f t="shared" si="586"/>
        <v>2000</v>
      </c>
      <c r="Z222" s="93">
        <f t="shared" si="586"/>
        <v>515766.08333333337</v>
      </c>
      <c r="AA222" s="93">
        <f t="shared" si="586"/>
        <v>167500</v>
      </c>
      <c r="AB222" s="93">
        <f t="shared" ref="AB222:AB498" si="587">Y222+Z222+AA222</f>
        <v>685266.08333333337</v>
      </c>
      <c r="AC222" s="93">
        <f>AC223+AC235+AC243+AC260+AC267+AC312</f>
        <v>155100</v>
      </c>
      <c r="AD222" s="93">
        <f>AD223+AD235+AD243+AD260+AD267+AD312</f>
        <v>0</v>
      </c>
      <c r="AE222" s="93">
        <f>AE223+AE235+AE243+AE260+AE267+AE312</f>
        <v>0</v>
      </c>
      <c r="AF222" s="93">
        <f t="shared" ref="AF222:AF498" si="588">AC222+AD222+AE222</f>
        <v>155100</v>
      </c>
      <c r="AG222" s="93">
        <f>AG223+AG235+AG243+AG260+AG267+AG312</f>
        <v>0</v>
      </c>
      <c r="AH222" s="93">
        <f>AH223+AH235+AH243+AH260+AH267+AH312</f>
        <v>0</v>
      </c>
      <c r="AI222" s="93">
        <f>AI223+AI235+AI243+AI260+AI267+AI312</f>
        <v>0</v>
      </c>
      <c r="AJ222" s="93">
        <f t="shared" ref="AJ222:AJ498" si="589">AG222+AH222+AI222</f>
        <v>0</v>
      </c>
      <c r="AK222" s="93">
        <f>AK223+AK235+AK243+AK260+AK267+AK312</f>
        <v>0</v>
      </c>
      <c r="AL222" s="93">
        <f>AL223+AL235+AL243+AL260+AL267+AL312</f>
        <v>0</v>
      </c>
      <c r="AM222" s="93">
        <f>AM223+AM235+AM243+AM260+AM267+AM312</f>
        <v>0</v>
      </c>
      <c r="AN222" s="93">
        <f t="shared" ref="AN222:AN498" si="590">AK222+AL222+AM222</f>
        <v>0</v>
      </c>
      <c r="AO222" s="93">
        <f t="shared" ref="AO222:AO498" si="591">AB222+AF222+AJ222+AN222</f>
        <v>840366.08333333337</v>
      </c>
    </row>
    <row r="223" spans="2:41" x14ac:dyDescent="0.25">
      <c r="B223" s="103" t="s">
        <v>313</v>
      </c>
      <c r="C223" s="104" t="s">
        <v>192</v>
      </c>
      <c r="D223" s="105">
        <f>SUM(D224:D234)</f>
        <v>51150</v>
      </c>
      <c r="E223" s="105">
        <f>SUM(E224:E234)</f>
        <v>103950</v>
      </c>
      <c r="F223" s="105">
        <f t="shared" si="583"/>
        <v>155100</v>
      </c>
      <c r="G223" s="105">
        <f>SUM(G224:G234)</f>
        <v>0</v>
      </c>
      <c r="H223" s="105">
        <f t="shared" si="584"/>
        <v>155100</v>
      </c>
      <c r="I223" s="105">
        <f>SUM(I224:I234)</f>
        <v>0</v>
      </c>
      <c r="J223" s="105">
        <f t="shared" si="585"/>
        <v>155100</v>
      </c>
      <c r="K223" s="105">
        <f t="shared" ref="K223:AA223" si="592">SUM(K224:K234)</f>
        <v>0</v>
      </c>
      <c r="L223" s="105">
        <f t="shared" si="592"/>
        <v>0</v>
      </c>
      <c r="M223" s="105">
        <f t="shared" si="592"/>
        <v>0</v>
      </c>
      <c r="N223" s="105">
        <f t="shared" si="592"/>
        <v>0</v>
      </c>
      <c r="O223" s="105">
        <f t="shared" si="592"/>
        <v>0</v>
      </c>
      <c r="P223" s="105">
        <f t="shared" si="592"/>
        <v>0</v>
      </c>
      <c r="Q223" s="105">
        <f t="shared" si="592"/>
        <v>0</v>
      </c>
      <c r="R223" s="105">
        <f t="shared" si="592"/>
        <v>0</v>
      </c>
      <c r="S223" s="105">
        <f t="shared" si="592"/>
        <v>0</v>
      </c>
      <c r="T223" s="105">
        <f t="shared" si="592"/>
        <v>0</v>
      </c>
      <c r="U223" s="105">
        <f t="shared" si="592"/>
        <v>0</v>
      </c>
      <c r="V223" s="105">
        <f t="shared" si="592"/>
        <v>0</v>
      </c>
      <c r="W223" s="105">
        <f t="shared" si="592"/>
        <v>0</v>
      </c>
      <c r="X223" s="105">
        <f t="shared" si="592"/>
        <v>155100</v>
      </c>
      <c r="Y223" s="105">
        <f t="shared" si="592"/>
        <v>0</v>
      </c>
      <c r="Z223" s="105">
        <f t="shared" si="592"/>
        <v>0</v>
      </c>
      <c r="AA223" s="105">
        <f t="shared" si="592"/>
        <v>0</v>
      </c>
      <c r="AB223" s="105">
        <f t="shared" si="587"/>
        <v>0</v>
      </c>
      <c r="AC223" s="105">
        <f>SUM(AC224:AC234)</f>
        <v>155100</v>
      </c>
      <c r="AD223" s="105">
        <f>SUM(AD224:AD234)</f>
        <v>0</v>
      </c>
      <c r="AE223" s="105">
        <f>SUM(AE224:AE234)</f>
        <v>0</v>
      </c>
      <c r="AF223" s="105">
        <f t="shared" si="588"/>
        <v>155100</v>
      </c>
      <c r="AG223" s="105">
        <f>SUM(AG224:AG234)</f>
        <v>0</v>
      </c>
      <c r="AH223" s="105">
        <f>SUM(AH224:AH234)</f>
        <v>0</v>
      </c>
      <c r="AI223" s="105">
        <f>SUM(AI224:AI234)</f>
        <v>0</v>
      </c>
      <c r="AJ223" s="105">
        <f t="shared" si="589"/>
        <v>0</v>
      </c>
      <c r="AK223" s="105">
        <f>SUM(AK224:AK234)</f>
        <v>0</v>
      </c>
      <c r="AL223" s="105">
        <f>SUM(AL224:AL234)</f>
        <v>0</v>
      </c>
      <c r="AM223" s="105">
        <f>SUM(AM224:AM234)</f>
        <v>0</v>
      </c>
      <c r="AN223" s="105">
        <f t="shared" si="590"/>
        <v>0</v>
      </c>
      <c r="AO223" s="105">
        <f t="shared" si="591"/>
        <v>155100</v>
      </c>
    </row>
    <row r="224" spans="2:41" x14ac:dyDescent="0.25">
      <c r="B224" s="94" t="s">
        <v>314</v>
      </c>
      <c r="C224" s="95" t="s">
        <v>193</v>
      </c>
      <c r="D2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19650</v>
      </c>
      <c r="F224" s="96">
        <f t="shared" si="583"/>
        <v>19650</v>
      </c>
      <c r="G224" s="96"/>
      <c r="H224" s="96">
        <f t="shared" si="584"/>
        <v>19650</v>
      </c>
      <c r="I224" s="96"/>
      <c r="J224" s="96">
        <f t="shared" si="585"/>
        <v>19650</v>
      </c>
      <c r="K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19650</v>
      </c>
      <c r="Y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96">
        <f t="shared" si="587"/>
        <v>0</v>
      </c>
      <c r="AC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19650</v>
      </c>
      <c r="AD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96">
        <f t="shared" si="588"/>
        <v>19650</v>
      </c>
      <c r="AG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96">
        <f t="shared" si="589"/>
        <v>0</v>
      </c>
      <c r="AK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96">
        <f t="shared" si="590"/>
        <v>0</v>
      </c>
      <c r="AO224" s="96">
        <f t="shared" si="591"/>
        <v>19650</v>
      </c>
    </row>
    <row r="225" spans="2:41" x14ac:dyDescent="0.25">
      <c r="B225" s="94" t="s">
        <v>799</v>
      </c>
      <c r="C225" s="95" t="s">
        <v>800</v>
      </c>
      <c r="D2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51150</v>
      </c>
      <c r="E2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84300</v>
      </c>
      <c r="F225" s="96">
        <f t="shared" si="583"/>
        <v>135450</v>
      </c>
      <c r="G225" s="96"/>
      <c r="H225" s="96">
        <f t="shared" si="584"/>
        <v>135450</v>
      </c>
      <c r="I225" s="96"/>
      <c r="J225" s="96">
        <f t="shared" si="585"/>
        <v>135450</v>
      </c>
      <c r="K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135450</v>
      </c>
      <c r="Y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96">
        <f t="shared" si="587"/>
        <v>0</v>
      </c>
      <c r="AC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135450</v>
      </c>
      <c r="AD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96">
        <f t="shared" si="588"/>
        <v>135450</v>
      </c>
      <c r="AG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96">
        <f t="shared" si="589"/>
        <v>0</v>
      </c>
      <c r="AK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96">
        <f t="shared" si="590"/>
        <v>0</v>
      </c>
      <c r="AO225" s="96">
        <f t="shared" si="591"/>
        <v>135450</v>
      </c>
    </row>
    <row r="226" spans="2:41" x14ac:dyDescent="0.25">
      <c r="B226" s="94" t="s">
        <v>801</v>
      </c>
      <c r="C226" s="95" t="s">
        <v>802</v>
      </c>
      <c r="D2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96">
        <f t="shared" si="583"/>
        <v>0</v>
      </c>
      <c r="G226" s="96"/>
      <c r="H226" s="96">
        <f t="shared" si="584"/>
        <v>0</v>
      </c>
      <c r="I226" s="96"/>
      <c r="J226" s="96">
        <f t="shared" si="585"/>
        <v>0</v>
      </c>
      <c r="K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96">
        <f t="shared" si="587"/>
        <v>0</v>
      </c>
      <c r="AC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96">
        <f t="shared" si="588"/>
        <v>0</v>
      </c>
      <c r="AG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96">
        <f t="shared" si="589"/>
        <v>0</v>
      </c>
      <c r="AK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96">
        <f t="shared" si="590"/>
        <v>0</v>
      </c>
      <c r="AO226" s="96">
        <f t="shared" si="591"/>
        <v>0</v>
      </c>
    </row>
    <row r="227" spans="2:41" x14ac:dyDescent="0.25">
      <c r="B227" s="94" t="s">
        <v>803</v>
      </c>
      <c r="C227" s="95" t="s">
        <v>804</v>
      </c>
      <c r="D2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96">
        <f t="shared" ref="F227:F229" si="593">D227+E227</f>
        <v>0</v>
      </c>
      <c r="G227" s="96"/>
      <c r="H227" s="96">
        <f t="shared" ref="H227:H229" si="594">F227-G227</f>
        <v>0</v>
      </c>
      <c r="I227" s="96"/>
      <c r="J227" s="96">
        <f t="shared" ref="J227:J229" si="595">F227-I227</f>
        <v>0</v>
      </c>
      <c r="K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96">
        <f t="shared" ref="AB227:AB229" si="596">Y227+Z227+AA227</f>
        <v>0</v>
      </c>
      <c r="AC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96">
        <f t="shared" ref="AF227:AF229" si="597">AC227+AD227+AE227</f>
        <v>0</v>
      </c>
      <c r="AG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96">
        <f t="shared" ref="AJ227:AJ229" si="598">AG227+AH227+AI227</f>
        <v>0</v>
      </c>
      <c r="AK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96">
        <f t="shared" ref="AN227:AN229" si="599">AK227+AL227+AM227</f>
        <v>0</v>
      </c>
      <c r="AO227" s="96">
        <f t="shared" ref="AO227:AO229" si="600">AB227+AF227+AJ227+AN227</f>
        <v>0</v>
      </c>
    </row>
    <row r="228" spans="2:41" x14ac:dyDescent="0.25">
      <c r="B228" s="94" t="s">
        <v>805</v>
      </c>
      <c r="C228" s="95" t="s">
        <v>806</v>
      </c>
      <c r="D2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96">
        <f t="shared" si="593"/>
        <v>0</v>
      </c>
      <c r="G228" s="96"/>
      <c r="H228" s="96">
        <f t="shared" si="594"/>
        <v>0</v>
      </c>
      <c r="I228" s="96"/>
      <c r="J228" s="96">
        <f t="shared" si="595"/>
        <v>0</v>
      </c>
      <c r="K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96">
        <f t="shared" si="596"/>
        <v>0</v>
      </c>
      <c r="AC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96">
        <f t="shared" si="597"/>
        <v>0</v>
      </c>
      <c r="AG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96">
        <f t="shared" si="598"/>
        <v>0</v>
      </c>
      <c r="AK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96">
        <f t="shared" si="599"/>
        <v>0</v>
      </c>
      <c r="AO228" s="96">
        <f t="shared" si="600"/>
        <v>0</v>
      </c>
    </row>
    <row r="229" spans="2:41" x14ac:dyDescent="0.25">
      <c r="B229" s="94" t="s">
        <v>315</v>
      </c>
      <c r="C229" s="95" t="s">
        <v>807</v>
      </c>
      <c r="D2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96">
        <f t="shared" si="593"/>
        <v>0</v>
      </c>
      <c r="G229" s="96"/>
      <c r="H229" s="96">
        <f t="shared" si="594"/>
        <v>0</v>
      </c>
      <c r="I229" s="96"/>
      <c r="J229" s="96">
        <f t="shared" si="595"/>
        <v>0</v>
      </c>
      <c r="K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96">
        <f t="shared" si="596"/>
        <v>0</v>
      </c>
      <c r="AC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96">
        <f t="shared" si="597"/>
        <v>0</v>
      </c>
      <c r="AG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96">
        <f t="shared" si="598"/>
        <v>0</v>
      </c>
      <c r="AK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96">
        <f t="shared" si="599"/>
        <v>0</v>
      </c>
      <c r="AO229" s="96">
        <f t="shared" si="600"/>
        <v>0</v>
      </c>
    </row>
    <row r="230" spans="2:41" x14ac:dyDescent="0.25">
      <c r="B230" s="94" t="s">
        <v>808</v>
      </c>
      <c r="C230" s="95" t="s">
        <v>809</v>
      </c>
      <c r="D2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96">
        <f>D230+E230</f>
        <v>0</v>
      </c>
      <c r="G230" s="96"/>
      <c r="H230" s="96">
        <f>F230-G230</f>
        <v>0</v>
      </c>
      <c r="I230" s="96"/>
      <c r="J230" s="96">
        <f>F230-I230</f>
        <v>0</v>
      </c>
      <c r="K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96">
        <f>Y230+Z230+AA230</f>
        <v>0</v>
      </c>
      <c r="AC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96">
        <f>AC230+AD230+AE230</f>
        <v>0</v>
      </c>
      <c r="AG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96">
        <f>AG230+AH230+AI230</f>
        <v>0</v>
      </c>
      <c r="AK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96">
        <f>AK230+AL230+AM230</f>
        <v>0</v>
      </c>
      <c r="AO230" s="96">
        <f>AB230+AF230+AJ230+AN230</f>
        <v>0</v>
      </c>
    </row>
    <row r="231" spans="2:41" x14ac:dyDescent="0.25">
      <c r="B231" s="94" t="s">
        <v>332</v>
      </c>
      <c r="C231" s="95" t="s">
        <v>204</v>
      </c>
      <c r="D2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96">
        <f>D231+E231</f>
        <v>0</v>
      </c>
      <c r="G231" s="96"/>
      <c r="H231" s="96">
        <f>F231-G231</f>
        <v>0</v>
      </c>
      <c r="I231" s="96"/>
      <c r="J231" s="96">
        <f>F231-I231</f>
        <v>0</v>
      </c>
      <c r="K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96">
        <f>Y231+Z231+AA231</f>
        <v>0</v>
      </c>
      <c r="AC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96">
        <f>AC231+AD231+AE231</f>
        <v>0</v>
      </c>
      <c r="AG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96">
        <f>AG231+AH231+AI231</f>
        <v>0</v>
      </c>
      <c r="AK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96">
        <f>AK231+AL231+AM231</f>
        <v>0</v>
      </c>
      <c r="AO231" s="96">
        <f>AB231+AF231+AJ231+AN231</f>
        <v>0</v>
      </c>
    </row>
    <row r="232" spans="2:41" x14ac:dyDescent="0.25">
      <c r="B232" s="94" t="s">
        <v>846</v>
      </c>
      <c r="C232" s="95" t="s">
        <v>847</v>
      </c>
      <c r="D2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96">
        <f t="shared" ref="F232" si="601">D232+E232</f>
        <v>0</v>
      </c>
      <c r="G232" s="96"/>
      <c r="H232" s="96">
        <f t="shared" ref="H232" si="602">F232-G232</f>
        <v>0</v>
      </c>
      <c r="I232" s="96"/>
      <c r="J232" s="96">
        <f t="shared" ref="J232" si="603">F232-I232</f>
        <v>0</v>
      </c>
      <c r="K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96">
        <f t="shared" ref="AB232" si="604">Y232+Z232+AA232</f>
        <v>0</v>
      </c>
      <c r="AC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96">
        <f t="shared" ref="AF232" si="605">AC232+AD232+AE232</f>
        <v>0</v>
      </c>
      <c r="AG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96">
        <f t="shared" ref="AJ232" si="606">AG232+AH232+AI232</f>
        <v>0</v>
      </c>
      <c r="AK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96">
        <f t="shared" ref="AN232" si="607">AK232+AL232+AM232</f>
        <v>0</v>
      </c>
      <c r="AO232" s="96">
        <f t="shared" ref="AO232" si="608">AB232+AF232+AJ232+AN232</f>
        <v>0</v>
      </c>
    </row>
    <row r="233" spans="2:41" x14ac:dyDescent="0.25">
      <c r="B233" s="94" t="s">
        <v>848</v>
      </c>
      <c r="C233" s="95" t="s">
        <v>849</v>
      </c>
      <c r="D2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96">
        <f t="shared" ref="F233" si="609">D233+E233</f>
        <v>0</v>
      </c>
      <c r="G233" s="96"/>
      <c r="H233" s="96">
        <f t="shared" ref="H233" si="610">F233-G233</f>
        <v>0</v>
      </c>
      <c r="I233" s="96"/>
      <c r="J233" s="96">
        <f t="shared" ref="J233" si="611">F233-I233</f>
        <v>0</v>
      </c>
      <c r="K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96">
        <f t="shared" ref="AB233" si="612">Y233+Z233+AA233</f>
        <v>0</v>
      </c>
      <c r="AC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96">
        <f t="shared" ref="AF233" si="613">AC233+AD233+AE233</f>
        <v>0</v>
      </c>
      <c r="AG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96">
        <f t="shared" ref="AJ233" si="614">AG233+AH233+AI233</f>
        <v>0</v>
      </c>
      <c r="AK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96">
        <f t="shared" ref="AN233" si="615">AK233+AL233+AM233</f>
        <v>0</v>
      </c>
      <c r="AO233" s="96">
        <f t="shared" ref="AO233" si="616">AB233+AF233+AJ233+AN233</f>
        <v>0</v>
      </c>
    </row>
    <row r="234" spans="2:41" x14ac:dyDescent="0.25">
      <c r="B234" s="94" t="s">
        <v>850</v>
      </c>
      <c r="C234" s="95" t="s">
        <v>851</v>
      </c>
      <c r="D2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96">
        <f>D234+E234</f>
        <v>0</v>
      </c>
      <c r="G234" s="96"/>
      <c r="H234" s="96">
        <f>F234-G234</f>
        <v>0</v>
      </c>
      <c r="I234" s="96"/>
      <c r="J234" s="96">
        <f>F234-I234</f>
        <v>0</v>
      </c>
      <c r="K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96">
        <f>Y234+Z234+AA234</f>
        <v>0</v>
      </c>
      <c r="AC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96">
        <f>AC234+AD234+AE234</f>
        <v>0</v>
      </c>
      <c r="AG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96">
        <f>AG234+AH234+AI234</f>
        <v>0</v>
      </c>
      <c r="AK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96">
        <f>AK234+AL234+AM234</f>
        <v>0</v>
      </c>
      <c r="AO234" s="96">
        <f>AB234+AF234+AJ234+AN234</f>
        <v>0</v>
      </c>
    </row>
    <row r="235" spans="2:41" x14ac:dyDescent="0.25">
      <c r="B235" s="103" t="s">
        <v>316</v>
      </c>
      <c r="C235" s="104" t="s">
        <v>194</v>
      </c>
      <c r="D235" s="105">
        <f>SUM(D236:D242)</f>
        <v>0</v>
      </c>
      <c r="E235" s="105">
        <f>SUM(E236:E242)</f>
        <v>52500</v>
      </c>
      <c r="F235" s="105">
        <f t="shared" si="583"/>
        <v>52500</v>
      </c>
      <c r="G235" s="105">
        <f>SUM(G236:G242)</f>
        <v>0</v>
      </c>
      <c r="H235" s="105">
        <f t="shared" si="584"/>
        <v>52500</v>
      </c>
      <c r="I235" s="105">
        <f>SUM(I236:I242)</f>
        <v>0</v>
      </c>
      <c r="J235" s="105">
        <f t="shared" si="585"/>
        <v>52500</v>
      </c>
      <c r="K235" s="105">
        <f t="shared" ref="K235:AA235" si="617">SUM(K236:K242)</f>
        <v>0</v>
      </c>
      <c r="L235" s="105">
        <f t="shared" si="617"/>
        <v>0</v>
      </c>
      <c r="M235" s="105">
        <f t="shared" si="617"/>
        <v>0</v>
      </c>
      <c r="N235" s="105">
        <f t="shared" si="617"/>
        <v>0</v>
      </c>
      <c r="O235" s="105">
        <f t="shared" si="617"/>
        <v>52500</v>
      </c>
      <c r="P235" s="105">
        <f t="shared" ref="P235:Q235" si="618">SUM(P236:P242)</f>
        <v>0</v>
      </c>
      <c r="Q235" s="105">
        <f t="shared" si="618"/>
        <v>0</v>
      </c>
      <c r="R235" s="105">
        <f t="shared" si="617"/>
        <v>0</v>
      </c>
      <c r="S235" s="105">
        <f t="shared" si="617"/>
        <v>0</v>
      </c>
      <c r="T235" s="105">
        <f t="shared" si="617"/>
        <v>0</v>
      </c>
      <c r="U235" s="105">
        <f t="shared" si="617"/>
        <v>0</v>
      </c>
      <c r="V235" s="105">
        <f t="shared" ref="V235" si="619">SUM(V236:V242)</f>
        <v>0</v>
      </c>
      <c r="W235" s="105">
        <f t="shared" si="617"/>
        <v>0</v>
      </c>
      <c r="X235" s="105">
        <f t="shared" si="617"/>
        <v>0</v>
      </c>
      <c r="Y235" s="105">
        <f t="shared" si="617"/>
        <v>0</v>
      </c>
      <c r="Z235" s="105">
        <f t="shared" si="617"/>
        <v>52500</v>
      </c>
      <c r="AA235" s="105">
        <f t="shared" si="617"/>
        <v>0</v>
      </c>
      <c r="AB235" s="105">
        <f t="shared" si="587"/>
        <v>52500</v>
      </c>
      <c r="AC235" s="105">
        <f>SUM(AC236:AC242)</f>
        <v>0</v>
      </c>
      <c r="AD235" s="105">
        <f>SUM(AD236:AD242)</f>
        <v>0</v>
      </c>
      <c r="AE235" s="105">
        <f>SUM(AE236:AE242)</f>
        <v>0</v>
      </c>
      <c r="AF235" s="105">
        <f t="shared" si="588"/>
        <v>0</v>
      </c>
      <c r="AG235" s="105">
        <f>SUM(AG236:AG242)</f>
        <v>0</v>
      </c>
      <c r="AH235" s="105">
        <f>SUM(AH236:AH242)</f>
        <v>0</v>
      </c>
      <c r="AI235" s="105">
        <f>SUM(AI236:AI242)</f>
        <v>0</v>
      </c>
      <c r="AJ235" s="105">
        <f t="shared" si="589"/>
        <v>0</v>
      </c>
      <c r="AK235" s="105">
        <f>SUM(AK236:AK242)</f>
        <v>0</v>
      </c>
      <c r="AL235" s="105">
        <f>SUM(AL236:AL242)</f>
        <v>0</v>
      </c>
      <c r="AM235" s="105">
        <f>SUM(AM236:AM242)</f>
        <v>0</v>
      </c>
      <c r="AN235" s="105">
        <f t="shared" si="590"/>
        <v>0</v>
      </c>
      <c r="AO235" s="105">
        <f t="shared" si="591"/>
        <v>52500</v>
      </c>
    </row>
    <row r="236" spans="2:41" x14ac:dyDescent="0.25">
      <c r="B236" s="94" t="s">
        <v>810</v>
      </c>
      <c r="C236" s="95" t="s">
        <v>811</v>
      </c>
      <c r="D2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52500</v>
      </c>
      <c r="F236" s="96">
        <f t="shared" ref="F236:F239" si="620">D236+E236</f>
        <v>52500</v>
      </c>
      <c r="G236" s="96"/>
      <c r="H236" s="96">
        <f t="shared" ref="H236:H239" si="621">F236-G236</f>
        <v>52500</v>
      </c>
      <c r="I236" s="96"/>
      <c r="J236" s="96">
        <f t="shared" ref="J236:J239" si="622">F236-I236</f>
        <v>52500</v>
      </c>
      <c r="K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52500</v>
      </c>
      <c r="P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52500</v>
      </c>
      <c r="AA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96">
        <f t="shared" ref="AB236:AB239" si="623">Y236+Z236+AA236</f>
        <v>52500</v>
      </c>
      <c r="AC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96">
        <f t="shared" ref="AF236:AF239" si="624">AC236+AD236+AE236</f>
        <v>0</v>
      </c>
      <c r="AG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96">
        <f t="shared" ref="AJ236:AJ239" si="625">AG236+AH236+AI236</f>
        <v>0</v>
      </c>
      <c r="AK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96">
        <f t="shared" ref="AN236:AN239" si="626">AK236+AL236+AM236</f>
        <v>0</v>
      </c>
      <c r="AO236" s="96">
        <f t="shared" ref="AO236:AO239" si="627">AB236+AF236+AJ236+AN236</f>
        <v>52500</v>
      </c>
    </row>
    <row r="237" spans="2:41" x14ac:dyDescent="0.25">
      <c r="B237" s="94" t="s">
        <v>812</v>
      </c>
      <c r="C237" s="95" t="s">
        <v>813</v>
      </c>
      <c r="D2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96">
        <f t="shared" si="620"/>
        <v>0</v>
      </c>
      <c r="G237" s="96"/>
      <c r="H237" s="96">
        <f t="shared" si="621"/>
        <v>0</v>
      </c>
      <c r="I237" s="96"/>
      <c r="J237" s="96">
        <f t="shared" si="622"/>
        <v>0</v>
      </c>
      <c r="K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96">
        <f t="shared" si="623"/>
        <v>0</v>
      </c>
      <c r="AC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96">
        <f t="shared" si="624"/>
        <v>0</v>
      </c>
      <c r="AG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96">
        <f t="shared" si="625"/>
        <v>0</v>
      </c>
      <c r="AK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96">
        <f t="shared" si="626"/>
        <v>0</v>
      </c>
      <c r="AO237" s="96">
        <f t="shared" si="627"/>
        <v>0</v>
      </c>
    </row>
    <row r="238" spans="2:41" x14ac:dyDescent="0.25">
      <c r="B238" s="94" t="s">
        <v>317</v>
      </c>
      <c r="C238" s="95" t="s">
        <v>814</v>
      </c>
      <c r="D2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96">
        <f t="shared" si="620"/>
        <v>0</v>
      </c>
      <c r="G238" s="96"/>
      <c r="H238" s="96">
        <f t="shared" si="621"/>
        <v>0</v>
      </c>
      <c r="I238" s="96"/>
      <c r="J238" s="96">
        <f t="shared" si="622"/>
        <v>0</v>
      </c>
      <c r="K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96">
        <f t="shared" si="623"/>
        <v>0</v>
      </c>
      <c r="AC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96">
        <f t="shared" si="624"/>
        <v>0</v>
      </c>
      <c r="AG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96">
        <f t="shared" si="625"/>
        <v>0</v>
      </c>
      <c r="AK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96">
        <f t="shared" si="626"/>
        <v>0</v>
      </c>
      <c r="AO238" s="96">
        <f t="shared" si="627"/>
        <v>0</v>
      </c>
    </row>
    <row r="239" spans="2:41" x14ac:dyDescent="0.25">
      <c r="B239" s="94" t="s">
        <v>815</v>
      </c>
      <c r="C239" s="95" t="s">
        <v>816</v>
      </c>
      <c r="D2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96">
        <f t="shared" si="620"/>
        <v>0</v>
      </c>
      <c r="G239" s="96"/>
      <c r="H239" s="96">
        <f t="shared" si="621"/>
        <v>0</v>
      </c>
      <c r="I239" s="96"/>
      <c r="J239" s="96">
        <f t="shared" si="622"/>
        <v>0</v>
      </c>
      <c r="K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96">
        <f t="shared" si="623"/>
        <v>0</v>
      </c>
      <c r="AC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96">
        <f t="shared" si="624"/>
        <v>0</v>
      </c>
      <c r="AG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96">
        <f t="shared" si="625"/>
        <v>0</v>
      </c>
      <c r="AK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96">
        <f t="shared" si="626"/>
        <v>0</v>
      </c>
      <c r="AO239" s="96">
        <f t="shared" si="627"/>
        <v>0</v>
      </c>
    </row>
    <row r="240" spans="2:41" x14ac:dyDescent="0.25">
      <c r="B240" s="94" t="s">
        <v>817</v>
      </c>
      <c r="C240" s="95" t="s">
        <v>814</v>
      </c>
      <c r="D2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96">
        <f t="shared" si="583"/>
        <v>0</v>
      </c>
      <c r="G240" s="96"/>
      <c r="H240" s="96">
        <f t="shared" si="584"/>
        <v>0</v>
      </c>
      <c r="I240" s="96"/>
      <c r="J240" s="96">
        <f t="shared" si="585"/>
        <v>0</v>
      </c>
      <c r="K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96">
        <f t="shared" si="587"/>
        <v>0</v>
      </c>
      <c r="AC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96">
        <f t="shared" si="588"/>
        <v>0</v>
      </c>
      <c r="AG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96">
        <f t="shared" si="589"/>
        <v>0</v>
      </c>
      <c r="AK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96">
        <f t="shared" si="590"/>
        <v>0</v>
      </c>
      <c r="AO240" s="96">
        <f t="shared" si="591"/>
        <v>0</v>
      </c>
    </row>
    <row r="241" spans="2:41" x14ac:dyDescent="0.25">
      <c r="B241" s="94" t="s">
        <v>818</v>
      </c>
      <c r="C241" s="95" t="s">
        <v>819</v>
      </c>
      <c r="D2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96">
        <f t="shared" ref="F241" si="628">D241+E241</f>
        <v>0</v>
      </c>
      <c r="G241" s="96"/>
      <c r="H241" s="96">
        <f t="shared" ref="H241" si="629">F241-G241</f>
        <v>0</v>
      </c>
      <c r="I241" s="96"/>
      <c r="J241" s="96">
        <f t="shared" ref="J241" si="630">F241-I241</f>
        <v>0</v>
      </c>
      <c r="K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96">
        <f t="shared" ref="AB241" si="631">Y241+Z241+AA241</f>
        <v>0</v>
      </c>
      <c r="AC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96">
        <f t="shared" ref="AF241" si="632">AC241+AD241+AE241</f>
        <v>0</v>
      </c>
      <c r="AG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96">
        <f t="shared" ref="AJ241" si="633">AG241+AH241+AI241</f>
        <v>0</v>
      </c>
      <c r="AK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96">
        <f t="shared" ref="AN241" si="634">AK241+AL241+AM241</f>
        <v>0</v>
      </c>
      <c r="AO241" s="96">
        <f t="shared" ref="AO241" si="635">AB241+AF241+AJ241+AN241</f>
        <v>0</v>
      </c>
    </row>
    <row r="242" spans="2:41" x14ac:dyDescent="0.25">
      <c r="B242" s="94" t="s">
        <v>820</v>
      </c>
      <c r="C242" s="95" t="s">
        <v>821</v>
      </c>
      <c r="D2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96">
        <f t="shared" ref="F242" si="636">D242+E242</f>
        <v>0</v>
      </c>
      <c r="G242" s="96"/>
      <c r="H242" s="96">
        <f t="shared" ref="H242" si="637">F242-G242</f>
        <v>0</v>
      </c>
      <c r="I242" s="96"/>
      <c r="J242" s="96">
        <f t="shared" ref="J242" si="638">F242-I242</f>
        <v>0</v>
      </c>
      <c r="K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96">
        <f t="shared" ref="AB242" si="639">Y242+Z242+AA242</f>
        <v>0</v>
      </c>
      <c r="AC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96">
        <f t="shared" ref="AF242" si="640">AC242+AD242+AE242</f>
        <v>0</v>
      </c>
      <c r="AG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96">
        <f t="shared" ref="AJ242" si="641">AG242+AH242+AI242</f>
        <v>0</v>
      </c>
      <c r="AK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96">
        <f t="shared" ref="AN242" si="642">AK242+AL242+AM242</f>
        <v>0</v>
      </c>
      <c r="AO242" s="96">
        <f t="shared" ref="AO242" si="643">AB242+AF242+AJ242+AN242</f>
        <v>0</v>
      </c>
    </row>
    <row r="243" spans="2:41" x14ac:dyDescent="0.25">
      <c r="B243" s="103" t="s">
        <v>318</v>
      </c>
      <c r="C243" s="104" t="s">
        <v>195</v>
      </c>
      <c r="D243" s="105">
        <f>SUM(D244:D259)</f>
        <v>1449.25</v>
      </c>
      <c r="E243" s="105">
        <f>SUM(E244:E259)</f>
        <v>79292.5</v>
      </c>
      <c r="F243" s="105">
        <f t="shared" si="583"/>
        <v>80741.75</v>
      </c>
      <c r="G243" s="105">
        <f>SUM(G244:G259)</f>
        <v>0</v>
      </c>
      <c r="H243" s="105">
        <f t="shared" si="584"/>
        <v>80741.75</v>
      </c>
      <c r="I243" s="105">
        <f>SUM(I244:I259)</f>
        <v>0</v>
      </c>
      <c r="J243" s="105">
        <f t="shared" si="585"/>
        <v>80741.75</v>
      </c>
      <c r="K243" s="105">
        <f t="shared" ref="K243:AA243" si="644">SUM(K244:K259)</f>
        <v>0</v>
      </c>
      <c r="L243" s="105">
        <f t="shared" si="644"/>
        <v>0</v>
      </c>
      <c r="M243" s="105">
        <f t="shared" si="644"/>
        <v>0</v>
      </c>
      <c r="N243" s="105">
        <f t="shared" si="644"/>
        <v>0</v>
      </c>
      <c r="O243" s="105">
        <f t="shared" si="644"/>
        <v>0</v>
      </c>
      <c r="P243" s="105">
        <f t="shared" ref="P243:Q243" si="645">SUM(P244:P259)</f>
        <v>0</v>
      </c>
      <c r="Q243" s="105">
        <f t="shared" si="645"/>
        <v>0</v>
      </c>
      <c r="R243" s="105">
        <f t="shared" si="644"/>
        <v>0</v>
      </c>
      <c r="S243" s="105">
        <f t="shared" si="644"/>
        <v>0</v>
      </c>
      <c r="T243" s="105">
        <f t="shared" si="644"/>
        <v>0</v>
      </c>
      <c r="U243" s="105">
        <f t="shared" si="644"/>
        <v>0</v>
      </c>
      <c r="V243" s="105">
        <f t="shared" ref="V243" si="646">SUM(V244:V259)</f>
        <v>0</v>
      </c>
      <c r="W243" s="105">
        <f t="shared" si="644"/>
        <v>0</v>
      </c>
      <c r="X243" s="105">
        <f t="shared" si="644"/>
        <v>80741.75</v>
      </c>
      <c r="Y243" s="105">
        <f t="shared" si="644"/>
        <v>0</v>
      </c>
      <c r="Z243" s="105">
        <f t="shared" si="644"/>
        <v>80741.75</v>
      </c>
      <c r="AA243" s="105">
        <f t="shared" si="644"/>
        <v>0</v>
      </c>
      <c r="AB243" s="105">
        <f t="shared" si="587"/>
        <v>80741.75</v>
      </c>
      <c r="AC243" s="105">
        <f>SUM(AC244:AC259)</f>
        <v>0</v>
      </c>
      <c r="AD243" s="105">
        <f>SUM(AD244:AD259)</f>
        <v>0</v>
      </c>
      <c r="AE243" s="105">
        <f>SUM(AE244:AE259)</f>
        <v>0</v>
      </c>
      <c r="AF243" s="105">
        <f t="shared" si="588"/>
        <v>0</v>
      </c>
      <c r="AG243" s="105">
        <f>SUM(AG244:AG259)</f>
        <v>0</v>
      </c>
      <c r="AH243" s="105">
        <f>SUM(AH244:AH259)</f>
        <v>0</v>
      </c>
      <c r="AI243" s="105">
        <f>SUM(AI244:AI259)</f>
        <v>0</v>
      </c>
      <c r="AJ243" s="105">
        <f t="shared" si="589"/>
        <v>0</v>
      </c>
      <c r="AK243" s="105">
        <f>SUM(AK244:AK259)</f>
        <v>0</v>
      </c>
      <c r="AL243" s="105">
        <f>SUM(AL244:AL259)</f>
        <v>0</v>
      </c>
      <c r="AM243" s="105">
        <f>SUM(AM244:AM259)</f>
        <v>0</v>
      </c>
      <c r="AN243" s="105">
        <f t="shared" si="590"/>
        <v>0</v>
      </c>
      <c r="AO243" s="105">
        <f t="shared" si="591"/>
        <v>80741.75</v>
      </c>
    </row>
    <row r="244" spans="2:41" x14ac:dyDescent="0.25">
      <c r="B244" s="94" t="s">
        <v>822</v>
      </c>
      <c r="C244" s="95" t="s">
        <v>823</v>
      </c>
      <c r="D2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96">
        <f t="shared" si="583"/>
        <v>0</v>
      </c>
      <c r="G244" s="96"/>
      <c r="H244" s="96">
        <f t="shared" si="584"/>
        <v>0</v>
      </c>
      <c r="I244" s="96"/>
      <c r="J244" s="96">
        <f t="shared" si="585"/>
        <v>0</v>
      </c>
      <c r="K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96">
        <f t="shared" si="587"/>
        <v>0</v>
      </c>
      <c r="AC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96">
        <f t="shared" si="588"/>
        <v>0</v>
      </c>
      <c r="AG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96">
        <f t="shared" si="589"/>
        <v>0</v>
      </c>
      <c r="AK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96">
        <f t="shared" si="590"/>
        <v>0</v>
      </c>
      <c r="AO244" s="96">
        <f t="shared" si="591"/>
        <v>0</v>
      </c>
    </row>
    <row r="245" spans="2:41" x14ac:dyDescent="0.25">
      <c r="B245" s="94" t="s">
        <v>824</v>
      </c>
      <c r="C245" s="95" t="s">
        <v>825</v>
      </c>
      <c r="D2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96">
        <f t="shared" ref="F245:F253" si="647">D245+E245</f>
        <v>0</v>
      </c>
      <c r="G245" s="96"/>
      <c r="H245" s="96">
        <f t="shared" ref="H245:H253" si="648">F245-G245</f>
        <v>0</v>
      </c>
      <c r="I245" s="96"/>
      <c r="J245" s="96">
        <f t="shared" ref="J245:J253" si="649">F245-I245</f>
        <v>0</v>
      </c>
      <c r="K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96">
        <f t="shared" ref="AB245:AB253" si="650">Y245+Z245+AA245</f>
        <v>0</v>
      </c>
      <c r="AC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96">
        <f t="shared" ref="AF245:AF253" si="651">AC245+AD245+AE245</f>
        <v>0</v>
      </c>
      <c r="AG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96">
        <f t="shared" ref="AJ245:AJ253" si="652">AG245+AH245+AI245</f>
        <v>0</v>
      </c>
      <c r="AK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96">
        <f t="shared" ref="AN245:AN253" si="653">AK245+AL245+AM245</f>
        <v>0</v>
      </c>
      <c r="AO245" s="96">
        <f t="shared" ref="AO245:AO253" si="654">AB245+AF245+AJ245+AN245</f>
        <v>0</v>
      </c>
    </row>
    <row r="246" spans="2:41" x14ac:dyDescent="0.25">
      <c r="B246" s="94" t="s">
        <v>826</v>
      </c>
      <c r="C246" s="95" t="s">
        <v>827</v>
      </c>
      <c r="D2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96">
        <f t="shared" si="647"/>
        <v>0</v>
      </c>
      <c r="G246" s="96"/>
      <c r="H246" s="96">
        <f t="shared" si="648"/>
        <v>0</v>
      </c>
      <c r="I246" s="96"/>
      <c r="J246" s="96">
        <f t="shared" si="649"/>
        <v>0</v>
      </c>
      <c r="K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96">
        <f t="shared" si="650"/>
        <v>0</v>
      </c>
      <c r="AC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96">
        <f t="shared" si="651"/>
        <v>0</v>
      </c>
      <c r="AG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96">
        <f t="shared" si="652"/>
        <v>0</v>
      </c>
      <c r="AK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96">
        <f t="shared" si="653"/>
        <v>0</v>
      </c>
      <c r="AO246" s="96">
        <f t="shared" si="654"/>
        <v>0</v>
      </c>
    </row>
    <row r="247" spans="2:41" x14ac:dyDescent="0.25">
      <c r="B247" s="94" t="s">
        <v>319</v>
      </c>
      <c r="C247" s="95" t="s">
        <v>196</v>
      </c>
      <c r="D2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96">
        <f t="shared" si="647"/>
        <v>0</v>
      </c>
      <c r="G247" s="96"/>
      <c r="H247" s="96">
        <f t="shared" si="648"/>
        <v>0</v>
      </c>
      <c r="I247" s="96"/>
      <c r="J247" s="96">
        <f t="shared" si="649"/>
        <v>0</v>
      </c>
      <c r="K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96">
        <f t="shared" si="650"/>
        <v>0</v>
      </c>
      <c r="AC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96">
        <f t="shared" si="651"/>
        <v>0</v>
      </c>
      <c r="AG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96">
        <f t="shared" si="652"/>
        <v>0</v>
      </c>
      <c r="AK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96">
        <f t="shared" si="653"/>
        <v>0</v>
      </c>
      <c r="AO247" s="96">
        <f t="shared" si="654"/>
        <v>0</v>
      </c>
    </row>
    <row r="248" spans="2:41" x14ac:dyDescent="0.25">
      <c r="B248" s="94" t="s">
        <v>828</v>
      </c>
      <c r="C248" s="95" t="s">
        <v>829</v>
      </c>
      <c r="D2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1449.25</v>
      </c>
      <c r="E2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79292.5</v>
      </c>
      <c r="F248" s="96">
        <f t="shared" si="647"/>
        <v>80741.75</v>
      </c>
      <c r="G248" s="96"/>
      <c r="H248" s="96">
        <f t="shared" si="648"/>
        <v>80741.75</v>
      </c>
      <c r="I248" s="96"/>
      <c r="J248" s="96">
        <f t="shared" si="649"/>
        <v>80741.75</v>
      </c>
      <c r="K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80741.75</v>
      </c>
      <c r="Y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80741.75</v>
      </c>
      <c r="AA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96">
        <f t="shared" si="650"/>
        <v>80741.75</v>
      </c>
      <c r="AC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96">
        <f t="shared" si="651"/>
        <v>0</v>
      </c>
      <c r="AG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96">
        <f t="shared" si="652"/>
        <v>0</v>
      </c>
      <c r="AK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96">
        <f t="shared" si="653"/>
        <v>0</v>
      </c>
      <c r="AO248" s="96">
        <f t="shared" si="654"/>
        <v>80741.75</v>
      </c>
    </row>
    <row r="249" spans="2:41" x14ac:dyDescent="0.25">
      <c r="B249" s="94" t="s">
        <v>830</v>
      </c>
      <c r="C249" s="95" t="s">
        <v>831</v>
      </c>
      <c r="D2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96">
        <f t="shared" si="647"/>
        <v>0</v>
      </c>
      <c r="G249" s="96"/>
      <c r="H249" s="96">
        <f t="shared" si="648"/>
        <v>0</v>
      </c>
      <c r="I249" s="96"/>
      <c r="J249" s="96">
        <f t="shared" si="649"/>
        <v>0</v>
      </c>
      <c r="K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96">
        <f t="shared" si="650"/>
        <v>0</v>
      </c>
      <c r="AC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96">
        <f t="shared" si="651"/>
        <v>0</v>
      </c>
      <c r="AG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96">
        <f t="shared" si="652"/>
        <v>0</v>
      </c>
      <c r="AK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96">
        <f t="shared" si="653"/>
        <v>0</v>
      </c>
      <c r="AO249" s="96">
        <f t="shared" si="654"/>
        <v>0</v>
      </c>
    </row>
    <row r="250" spans="2:41" x14ac:dyDescent="0.25">
      <c r="B250" s="94" t="s">
        <v>320</v>
      </c>
      <c r="C250" s="95" t="s">
        <v>197</v>
      </c>
      <c r="D2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96">
        <f t="shared" si="647"/>
        <v>0</v>
      </c>
      <c r="G250" s="96"/>
      <c r="H250" s="96">
        <f t="shared" si="648"/>
        <v>0</v>
      </c>
      <c r="I250" s="96"/>
      <c r="J250" s="96">
        <f t="shared" si="649"/>
        <v>0</v>
      </c>
      <c r="K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96">
        <f t="shared" si="650"/>
        <v>0</v>
      </c>
      <c r="AC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96">
        <f t="shared" si="651"/>
        <v>0</v>
      </c>
      <c r="AG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96">
        <f t="shared" si="652"/>
        <v>0</v>
      </c>
      <c r="AK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96">
        <f t="shared" si="653"/>
        <v>0</v>
      </c>
      <c r="AO250" s="96">
        <f t="shared" si="654"/>
        <v>0</v>
      </c>
    </row>
    <row r="251" spans="2:41" x14ac:dyDescent="0.25">
      <c r="B251" s="94" t="s">
        <v>832</v>
      </c>
      <c r="C251" s="95" t="s">
        <v>833</v>
      </c>
      <c r="D2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96">
        <f t="shared" si="647"/>
        <v>0</v>
      </c>
      <c r="G251" s="96"/>
      <c r="H251" s="96">
        <f t="shared" si="648"/>
        <v>0</v>
      </c>
      <c r="I251" s="96"/>
      <c r="J251" s="96">
        <f t="shared" si="649"/>
        <v>0</v>
      </c>
      <c r="K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96">
        <f t="shared" si="650"/>
        <v>0</v>
      </c>
      <c r="AC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96">
        <f t="shared" si="651"/>
        <v>0</v>
      </c>
      <c r="AG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96">
        <f t="shared" si="652"/>
        <v>0</v>
      </c>
      <c r="AK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96">
        <f t="shared" si="653"/>
        <v>0</v>
      </c>
      <c r="AO251" s="96">
        <f t="shared" si="654"/>
        <v>0</v>
      </c>
    </row>
    <row r="252" spans="2:41" x14ac:dyDescent="0.25">
      <c r="B252" s="94" t="s">
        <v>834</v>
      </c>
      <c r="C252" s="95" t="s">
        <v>835</v>
      </c>
      <c r="D2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96">
        <f t="shared" si="647"/>
        <v>0</v>
      </c>
      <c r="G252" s="96"/>
      <c r="H252" s="96">
        <f t="shared" si="648"/>
        <v>0</v>
      </c>
      <c r="I252" s="96"/>
      <c r="J252" s="96">
        <f t="shared" si="649"/>
        <v>0</v>
      </c>
      <c r="K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96">
        <f t="shared" si="650"/>
        <v>0</v>
      </c>
      <c r="AC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96">
        <f t="shared" si="651"/>
        <v>0</v>
      </c>
      <c r="AG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96">
        <f t="shared" si="652"/>
        <v>0</v>
      </c>
      <c r="AK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96">
        <f t="shared" si="653"/>
        <v>0</v>
      </c>
      <c r="AO252" s="96">
        <f t="shared" si="654"/>
        <v>0</v>
      </c>
    </row>
    <row r="253" spans="2:41" x14ac:dyDescent="0.25">
      <c r="B253" s="94" t="s">
        <v>321</v>
      </c>
      <c r="C253" s="95" t="s">
        <v>198</v>
      </c>
      <c r="D2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96">
        <f t="shared" si="647"/>
        <v>0</v>
      </c>
      <c r="G253" s="96"/>
      <c r="H253" s="96">
        <f t="shared" si="648"/>
        <v>0</v>
      </c>
      <c r="I253" s="96"/>
      <c r="J253" s="96">
        <f t="shared" si="649"/>
        <v>0</v>
      </c>
      <c r="K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96">
        <f t="shared" si="650"/>
        <v>0</v>
      </c>
      <c r="AC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96">
        <f t="shared" si="651"/>
        <v>0</v>
      </c>
      <c r="AG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96">
        <f t="shared" si="652"/>
        <v>0</v>
      </c>
      <c r="AK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96">
        <f t="shared" si="653"/>
        <v>0</v>
      </c>
      <c r="AO253" s="96">
        <f t="shared" si="654"/>
        <v>0</v>
      </c>
    </row>
    <row r="254" spans="2:41" x14ac:dyDescent="0.25">
      <c r="B254" s="94" t="s">
        <v>836</v>
      </c>
      <c r="C254" s="95" t="s">
        <v>837</v>
      </c>
      <c r="D2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96">
        <f t="shared" si="583"/>
        <v>0</v>
      </c>
      <c r="G254" s="96"/>
      <c r="H254" s="96">
        <f t="shared" si="584"/>
        <v>0</v>
      </c>
      <c r="I254" s="96"/>
      <c r="J254" s="96">
        <f t="shared" si="585"/>
        <v>0</v>
      </c>
      <c r="K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96">
        <f t="shared" si="587"/>
        <v>0</v>
      </c>
      <c r="AC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96">
        <f t="shared" si="588"/>
        <v>0</v>
      </c>
      <c r="AG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96">
        <f t="shared" si="589"/>
        <v>0</v>
      </c>
      <c r="AK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96">
        <f t="shared" si="590"/>
        <v>0</v>
      </c>
      <c r="AO254" s="96">
        <f t="shared" si="591"/>
        <v>0</v>
      </c>
    </row>
    <row r="255" spans="2:41" x14ac:dyDescent="0.25">
      <c r="B255" s="94" t="s">
        <v>838</v>
      </c>
      <c r="C255" s="95" t="s">
        <v>839</v>
      </c>
      <c r="D2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96">
        <f t="shared" si="583"/>
        <v>0</v>
      </c>
      <c r="G255" s="96"/>
      <c r="H255" s="96">
        <f t="shared" si="584"/>
        <v>0</v>
      </c>
      <c r="I255" s="96"/>
      <c r="J255" s="96">
        <f t="shared" si="585"/>
        <v>0</v>
      </c>
      <c r="K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96">
        <f t="shared" si="587"/>
        <v>0</v>
      </c>
      <c r="AC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96">
        <f t="shared" si="588"/>
        <v>0</v>
      </c>
      <c r="AG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96">
        <f t="shared" si="589"/>
        <v>0</v>
      </c>
      <c r="AK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96">
        <f t="shared" si="590"/>
        <v>0</v>
      </c>
      <c r="AO255" s="96">
        <f t="shared" si="591"/>
        <v>0</v>
      </c>
    </row>
    <row r="256" spans="2:41" x14ac:dyDescent="0.25">
      <c r="B256" s="94" t="s">
        <v>840</v>
      </c>
      <c r="C256" s="95" t="s">
        <v>841</v>
      </c>
      <c r="D2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96">
        <f t="shared" si="583"/>
        <v>0</v>
      </c>
      <c r="G256" s="96"/>
      <c r="H256" s="96">
        <f t="shared" si="584"/>
        <v>0</v>
      </c>
      <c r="I256" s="96"/>
      <c r="J256" s="96">
        <f t="shared" si="585"/>
        <v>0</v>
      </c>
      <c r="K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96">
        <f t="shared" si="587"/>
        <v>0</v>
      </c>
      <c r="AC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96">
        <f t="shared" si="588"/>
        <v>0</v>
      </c>
      <c r="AG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96">
        <f t="shared" si="589"/>
        <v>0</v>
      </c>
      <c r="AK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96">
        <f t="shared" si="590"/>
        <v>0</v>
      </c>
      <c r="AO256" s="96">
        <f t="shared" si="591"/>
        <v>0</v>
      </c>
    </row>
    <row r="257" spans="2:41" x14ac:dyDescent="0.25">
      <c r="B257" s="94" t="s">
        <v>842</v>
      </c>
      <c r="C257" s="95" t="s">
        <v>843</v>
      </c>
      <c r="D2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96">
        <f t="shared" ref="F257:F259" si="655">D257+E257</f>
        <v>0</v>
      </c>
      <c r="G257" s="96"/>
      <c r="H257" s="96">
        <f t="shared" ref="H257:H259" si="656">F257-G257</f>
        <v>0</v>
      </c>
      <c r="I257" s="96"/>
      <c r="J257" s="96">
        <f t="shared" ref="J257:J259" si="657">F257-I257</f>
        <v>0</v>
      </c>
      <c r="K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96">
        <f t="shared" ref="AB257:AB259" si="658">Y257+Z257+AA257</f>
        <v>0</v>
      </c>
      <c r="AC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96">
        <f t="shared" ref="AF257:AF259" si="659">AC257+AD257+AE257</f>
        <v>0</v>
      </c>
      <c r="AG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96">
        <f t="shared" ref="AJ257:AJ259" si="660">AG257+AH257+AI257</f>
        <v>0</v>
      </c>
      <c r="AK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96">
        <f t="shared" ref="AN257:AN259" si="661">AK257+AL257+AM257</f>
        <v>0</v>
      </c>
      <c r="AO257" s="96">
        <f t="shared" ref="AO257:AO259" si="662">AB257+AF257+AJ257+AN257</f>
        <v>0</v>
      </c>
    </row>
    <row r="258" spans="2:41" x14ac:dyDescent="0.25">
      <c r="B258" s="94" t="s">
        <v>322</v>
      </c>
      <c r="C258" s="95" t="s">
        <v>199</v>
      </c>
      <c r="D2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96">
        <f t="shared" si="655"/>
        <v>0</v>
      </c>
      <c r="G258" s="96"/>
      <c r="H258" s="96">
        <f t="shared" si="656"/>
        <v>0</v>
      </c>
      <c r="I258" s="96"/>
      <c r="J258" s="96">
        <f t="shared" si="657"/>
        <v>0</v>
      </c>
      <c r="K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96">
        <f t="shared" si="658"/>
        <v>0</v>
      </c>
      <c r="AC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96">
        <f t="shared" si="659"/>
        <v>0</v>
      </c>
      <c r="AG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96">
        <f t="shared" si="660"/>
        <v>0</v>
      </c>
      <c r="AK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96">
        <f t="shared" si="661"/>
        <v>0</v>
      </c>
      <c r="AO258" s="96">
        <f t="shared" si="662"/>
        <v>0</v>
      </c>
    </row>
    <row r="259" spans="2:41" x14ac:dyDescent="0.25">
      <c r="B259" s="94" t="s">
        <v>844</v>
      </c>
      <c r="C259" s="95" t="s">
        <v>845</v>
      </c>
      <c r="D2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96">
        <f t="shared" si="655"/>
        <v>0</v>
      </c>
      <c r="G259" s="96"/>
      <c r="H259" s="96">
        <f t="shared" si="656"/>
        <v>0</v>
      </c>
      <c r="I259" s="96"/>
      <c r="J259" s="96">
        <f t="shared" si="657"/>
        <v>0</v>
      </c>
      <c r="K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96">
        <f t="shared" si="658"/>
        <v>0</v>
      </c>
      <c r="AC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96">
        <f t="shared" si="659"/>
        <v>0</v>
      </c>
      <c r="AG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96">
        <f t="shared" si="660"/>
        <v>0</v>
      </c>
      <c r="AK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96">
        <f t="shared" si="661"/>
        <v>0</v>
      </c>
      <c r="AO259" s="96">
        <f t="shared" si="662"/>
        <v>0</v>
      </c>
    </row>
    <row r="260" spans="2:41" x14ac:dyDescent="0.25">
      <c r="B260" s="103" t="s">
        <v>323</v>
      </c>
      <c r="C260" s="104" t="s">
        <v>200</v>
      </c>
      <c r="D260" s="105">
        <f>SUM(D261:D266)</f>
        <v>0</v>
      </c>
      <c r="E260" s="105">
        <f>SUM(E261:E266)</f>
        <v>0</v>
      </c>
      <c r="F260" s="105">
        <f t="shared" si="583"/>
        <v>0</v>
      </c>
      <c r="G260" s="105">
        <f>SUM(G261:G266)</f>
        <v>0</v>
      </c>
      <c r="H260" s="105">
        <f t="shared" si="584"/>
        <v>0</v>
      </c>
      <c r="I260" s="105">
        <f>SUM(I261:I266)</f>
        <v>0</v>
      </c>
      <c r="J260" s="105">
        <f t="shared" si="585"/>
        <v>0</v>
      </c>
      <c r="K260" s="105">
        <f t="shared" ref="K260:AA260" si="663">SUM(K261:K266)</f>
        <v>0</v>
      </c>
      <c r="L260" s="105">
        <f t="shared" si="663"/>
        <v>0</v>
      </c>
      <c r="M260" s="105">
        <f t="shared" si="663"/>
        <v>0</v>
      </c>
      <c r="N260" s="105">
        <f t="shared" si="663"/>
        <v>0</v>
      </c>
      <c r="O260" s="105">
        <f t="shared" si="663"/>
        <v>0</v>
      </c>
      <c r="P260" s="105">
        <f t="shared" ref="P260:Q260" si="664">SUM(P261:P266)</f>
        <v>0</v>
      </c>
      <c r="Q260" s="105">
        <f t="shared" si="664"/>
        <v>0</v>
      </c>
      <c r="R260" s="105">
        <f t="shared" si="663"/>
        <v>0</v>
      </c>
      <c r="S260" s="105">
        <f t="shared" si="663"/>
        <v>0</v>
      </c>
      <c r="T260" s="105">
        <f t="shared" si="663"/>
        <v>0</v>
      </c>
      <c r="U260" s="105">
        <f t="shared" si="663"/>
        <v>0</v>
      </c>
      <c r="V260" s="105">
        <f t="shared" ref="V260" si="665">SUM(V261:V266)</f>
        <v>0</v>
      </c>
      <c r="W260" s="105">
        <f t="shared" si="663"/>
        <v>0</v>
      </c>
      <c r="X260" s="105">
        <f t="shared" si="663"/>
        <v>0</v>
      </c>
      <c r="Y260" s="105">
        <f t="shared" si="663"/>
        <v>0</v>
      </c>
      <c r="Z260" s="105">
        <f t="shared" si="663"/>
        <v>0</v>
      </c>
      <c r="AA260" s="105">
        <f t="shared" si="663"/>
        <v>0</v>
      </c>
      <c r="AB260" s="105">
        <f t="shared" si="587"/>
        <v>0</v>
      </c>
      <c r="AC260" s="105">
        <f>SUM(AC261:AC266)</f>
        <v>0</v>
      </c>
      <c r="AD260" s="105">
        <f>SUM(AD261:AD266)</f>
        <v>0</v>
      </c>
      <c r="AE260" s="105">
        <f>SUM(AE261:AE266)</f>
        <v>0</v>
      </c>
      <c r="AF260" s="105">
        <f t="shared" si="588"/>
        <v>0</v>
      </c>
      <c r="AG260" s="105">
        <f>SUM(AG261:AG266)</f>
        <v>0</v>
      </c>
      <c r="AH260" s="105">
        <f>SUM(AH261:AH266)</f>
        <v>0</v>
      </c>
      <c r="AI260" s="105">
        <f>SUM(AI261:AI266)</f>
        <v>0</v>
      </c>
      <c r="AJ260" s="105">
        <f t="shared" si="589"/>
        <v>0</v>
      </c>
      <c r="AK260" s="105">
        <f>SUM(AK261:AK266)</f>
        <v>0</v>
      </c>
      <c r="AL260" s="105">
        <f>SUM(AL261:AL266)</f>
        <v>0</v>
      </c>
      <c r="AM260" s="105">
        <f>SUM(AM261:AM266)</f>
        <v>0</v>
      </c>
      <c r="AN260" s="105">
        <f t="shared" si="590"/>
        <v>0</v>
      </c>
      <c r="AO260" s="105">
        <f t="shared" si="591"/>
        <v>0</v>
      </c>
    </row>
    <row r="261" spans="2:41" x14ac:dyDescent="0.25">
      <c r="B261" s="94" t="s">
        <v>852</v>
      </c>
      <c r="C261" s="95" t="s">
        <v>853</v>
      </c>
      <c r="D2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96">
        <f t="shared" si="583"/>
        <v>0</v>
      </c>
      <c r="G261" s="96"/>
      <c r="H261" s="96">
        <f t="shared" si="584"/>
        <v>0</v>
      </c>
      <c r="I261" s="96"/>
      <c r="J261" s="96">
        <f t="shared" si="585"/>
        <v>0</v>
      </c>
      <c r="K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96">
        <f t="shared" si="587"/>
        <v>0</v>
      </c>
      <c r="AC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96">
        <f t="shared" si="588"/>
        <v>0</v>
      </c>
      <c r="AG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96">
        <f t="shared" si="589"/>
        <v>0</v>
      </c>
      <c r="AK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96">
        <f t="shared" si="590"/>
        <v>0</v>
      </c>
      <c r="AO261" s="96">
        <f t="shared" si="591"/>
        <v>0</v>
      </c>
    </row>
    <row r="262" spans="2:41" x14ac:dyDescent="0.25">
      <c r="B262" s="94" t="s">
        <v>854</v>
      </c>
      <c r="C262" s="95" t="s">
        <v>855</v>
      </c>
      <c r="D2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96">
        <f t="shared" si="583"/>
        <v>0</v>
      </c>
      <c r="G262" s="96"/>
      <c r="H262" s="96">
        <f t="shared" si="584"/>
        <v>0</v>
      </c>
      <c r="I262" s="96"/>
      <c r="J262" s="96">
        <f t="shared" si="585"/>
        <v>0</v>
      </c>
      <c r="K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96">
        <f t="shared" si="587"/>
        <v>0</v>
      </c>
      <c r="AC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96">
        <f t="shared" si="588"/>
        <v>0</v>
      </c>
      <c r="AG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96">
        <f t="shared" si="589"/>
        <v>0</v>
      </c>
      <c r="AK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96">
        <f t="shared" si="590"/>
        <v>0</v>
      </c>
      <c r="AO262" s="96">
        <f t="shared" si="591"/>
        <v>0</v>
      </c>
    </row>
    <row r="263" spans="2:41" x14ac:dyDescent="0.25">
      <c r="B263" s="94" t="s">
        <v>324</v>
      </c>
      <c r="C263" s="95" t="s">
        <v>201</v>
      </c>
      <c r="D2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96">
        <f t="shared" si="583"/>
        <v>0</v>
      </c>
      <c r="G263" s="96"/>
      <c r="H263" s="96">
        <f t="shared" si="584"/>
        <v>0</v>
      </c>
      <c r="I263" s="96"/>
      <c r="J263" s="96">
        <f t="shared" si="585"/>
        <v>0</v>
      </c>
      <c r="K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96">
        <f t="shared" si="587"/>
        <v>0</v>
      </c>
      <c r="AC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96">
        <f t="shared" si="588"/>
        <v>0</v>
      </c>
      <c r="AG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96">
        <f t="shared" si="589"/>
        <v>0</v>
      </c>
      <c r="AK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96">
        <f t="shared" si="590"/>
        <v>0</v>
      </c>
      <c r="AO263" s="96">
        <f t="shared" si="591"/>
        <v>0</v>
      </c>
    </row>
    <row r="264" spans="2:41" x14ac:dyDescent="0.25">
      <c r="B264" s="94" t="s">
        <v>856</v>
      </c>
      <c r="C264" s="95" t="s">
        <v>857</v>
      </c>
      <c r="D2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96">
        <f t="shared" ref="F264:F266" si="666">D264+E264</f>
        <v>0</v>
      </c>
      <c r="G264" s="96"/>
      <c r="H264" s="96">
        <f t="shared" ref="H264:H266" si="667">F264-G264</f>
        <v>0</v>
      </c>
      <c r="I264" s="96"/>
      <c r="J264" s="96">
        <f t="shared" ref="J264:J266" si="668">F264-I264</f>
        <v>0</v>
      </c>
      <c r="K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96">
        <f t="shared" ref="AB264:AB266" si="669">Y264+Z264+AA264</f>
        <v>0</v>
      </c>
      <c r="AC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96">
        <f t="shared" ref="AF264:AF266" si="670">AC264+AD264+AE264</f>
        <v>0</v>
      </c>
      <c r="AG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96">
        <f t="shared" ref="AJ264:AJ266" si="671">AG264+AH264+AI264</f>
        <v>0</v>
      </c>
      <c r="AK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96">
        <f t="shared" ref="AN264:AN266" si="672">AK264+AL264+AM264</f>
        <v>0</v>
      </c>
      <c r="AO264" s="96">
        <f t="shared" ref="AO264:AO266" si="673">AB264+AF264+AJ264+AN264</f>
        <v>0</v>
      </c>
    </row>
    <row r="265" spans="2:41" x14ac:dyDescent="0.25">
      <c r="B265" s="94" t="s">
        <v>858</v>
      </c>
      <c r="C265" s="95" t="s">
        <v>859</v>
      </c>
      <c r="D2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96">
        <f t="shared" si="666"/>
        <v>0</v>
      </c>
      <c r="G265" s="96"/>
      <c r="H265" s="96">
        <f t="shared" si="667"/>
        <v>0</v>
      </c>
      <c r="I265" s="96"/>
      <c r="J265" s="96">
        <f t="shared" si="668"/>
        <v>0</v>
      </c>
      <c r="K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96">
        <f t="shared" si="669"/>
        <v>0</v>
      </c>
      <c r="AC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96">
        <f t="shared" si="670"/>
        <v>0</v>
      </c>
      <c r="AG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96">
        <f t="shared" si="671"/>
        <v>0</v>
      </c>
      <c r="AK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96">
        <f t="shared" si="672"/>
        <v>0</v>
      </c>
      <c r="AO265" s="96">
        <f t="shared" si="673"/>
        <v>0</v>
      </c>
    </row>
    <row r="266" spans="2:41" x14ac:dyDescent="0.25">
      <c r="B266" s="94" t="s">
        <v>860</v>
      </c>
      <c r="C266" s="95" t="s">
        <v>861</v>
      </c>
      <c r="D2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96">
        <f t="shared" si="666"/>
        <v>0</v>
      </c>
      <c r="G266" s="96"/>
      <c r="H266" s="96">
        <f t="shared" si="667"/>
        <v>0</v>
      </c>
      <c r="I266" s="96"/>
      <c r="J266" s="96">
        <f t="shared" si="668"/>
        <v>0</v>
      </c>
      <c r="K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96">
        <f t="shared" si="669"/>
        <v>0</v>
      </c>
      <c r="AC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96">
        <f t="shared" si="670"/>
        <v>0</v>
      </c>
      <c r="AG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96">
        <f t="shared" si="671"/>
        <v>0</v>
      </c>
      <c r="AK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96">
        <f t="shared" si="672"/>
        <v>0</v>
      </c>
      <c r="AO266" s="96">
        <f t="shared" si="673"/>
        <v>0</v>
      </c>
    </row>
    <row r="267" spans="2:41" x14ac:dyDescent="0.25">
      <c r="B267" s="103" t="s">
        <v>325</v>
      </c>
      <c r="C267" s="104" t="s">
        <v>202</v>
      </c>
      <c r="D267" s="105">
        <f>SUM(D268:D311)</f>
        <v>0</v>
      </c>
      <c r="E267" s="105">
        <f>SUM(E268:E311)</f>
        <v>200000</v>
      </c>
      <c r="F267" s="105">
        <f t="shared" si="583"/>
        <v>200000</v>
      </c>
      <c r="G267" s="105">
        <f>SUM(G268:G311)</f>
        <v>0</v>
      </c>
      <c r="H267" s="105">
        <f t="shared" si="584"/>
        <v>200000</v>
      </c>
      <c r="I267" s="105">
        <f>SUM(I268:I311)</f>
        <v>0</v>
      </c>
      <c r="J267" s="105">
        <f t="shared" si="585"/>
        <v>200000</v>
      </c>
      <c r="K267" s="105">
        <f t="shared" ref="K267:AA267" si="674">SUM(K268:K311)</f>
        <v>0</v>
      </c>
      <c r="L267" s="105">
        <f t="shared" si="674"/>
        <v>0</v>
      </c>
      <c r="M267" s="105">
        <f t="shared" si="674"/>
        <v>0</v>
      </c>
      <c r="N267" s="105">
        <f t="shared" si="674"/>
        <v>0</v>
      </c>
      <c r="O267" s="105">
        <f t="shared" si="674"/>
        <v>200000</v>
      </c>
      <c r="P267" s="105">
        <f t="shared" ref="P267:Q267" si="675">SUM(P268:P311)</f>
        <v>0</v>
      </c>
      <c r="Q267" s="105">
        <f t="shared" si="675"/>
        <v>0</v>
      </c>
      <c r="R267" s="105">
        <f t="shared" si="674"/>
        <v>0</v>
      </c>
      <c r="S267" s="105">
        <f t="shared" si="674"/>
        <v>0</v>
      </c>
      <c r="T267" s="105">
        <f t="shared" si="674"/>
        <v>0</v>
      </c>
      <c r="U267" s="105">
        <f t="shared" si="674"/>
        <v>0</v>
      </c>
      <c r="V267" s="105">
        <f t="shared" ref="V267" si="676">SUM(V268:V311)</f>
        <v>0</v>
      </c>
      <c r="W267" s="105">
        <f t="shared" si="674"/>
        <v>0</v>
      </c>
      <c r="X267" s="105">
        <f t="shared" si="674"/>
        <v>0</v>
      </c>
      <c r="Y267" s="105">
        <f t="shared" si="674"/>
        <v>0</v>
      </c>
      <c r="Z267" s="105">
        <f t="shared" si="674"/>
        <v>200000</v>
      </c>
      <c r="AA267" s="105">
        <f t="shared" si="674"/>
        <v>0</v>
      </c>
      <c r="AB267" s="105">
        <f t="shared" si="587"/>
        <v>200000</v>
      </c>
      <c r="AC267" s="105">
        <f>SUM(AC268:AC311)</f>
        <v>0</v>
      </c>
      <c r="AD267" s="105">
        <f>SUM(AD268:AD311)</f>
        <v>0</v>
      </c>
      <c r="AE267" s="105">
        <f>SUM(AE268:AE311)</f>
        <v>0</v>
      </c>
      <c r="AF267" s="105">
        <f t="shared" si="588"/>
        <v>0</v>
      </c>
      <c r="AG267" s="105">
        <f>SUM(AG268:AG311)</f>
        <v>0</v>
      </c>
      <c r="AH267" s="105">
        <f>SUM(AH268:AH311)</f>
        <v>0</v>
      </c>
      <c r="AI267" s="105">
        <f>SUM(AI268:AI311)</f>
        <v>0</v>
      </c>
      <c r="AJ267" s="105">
        <f t="shared" si="589"/>
        <v>0</v>
      </c>
      <c r="AK267" s="105">
        <f>SUM(AK268:AK311)</f>
        <v>0</v>
      </c>
      <c r="AL267" s="105">
        <f>SUM(AL268:AL311)</f>
        <v>0</v>
      </c>
      <c r="AM267" s="105">
        <f>SUM(AM268:AM311)</f>
        <v>0</v>
      </c>
      <c r="AN267" s="105">
        <f t="shared" si="590"/>
        <v>0</v>
      </c>
      <c r="AO267" s="105">
        <f t="shared" si="591"/>
        <v>200000</v>
      </c>
    </row>
    <row r="268" spans="2:41" x14ac:dyDescent="0.25">
      <c r="B268" s="94" t="s">
        <v>862</v>
      </c>
      <c r="C268" s="95" t="s">
        <v>863</v>
      </c>
      <c r="D2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96">
        <f t="shared" si="583"/>
        <v>0</v>
      </c>
      <c r="G268" s="96"/>
      <c r="H268" s="96">
        <f t="shared" si="584"/>
        <v>0</v>
      </c>
      <c r="I268" s="96"/>
      <c r="J268" s="96">
        <f t="shared" si="585"/>
        <v>0</v>
      </c>
      <c r="K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96">
        <f t="shared" si="587"/>
        <v>0</v>
      </c>
      <c r="AC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96">
        <f t="shared" si="588"/>
        <v>0</v>
      </c>
      <c r="AG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96">
        <f t="shared" si="589"/>
        <v>0</v>
      </c>
      <c r="AK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96">
        <f t="shared" si="590"/>
        <v>0</v>
      </c>
      <c r="AO268" s="96">
        <f t="shared" si="591"/>
        <v>0</v>
      </c>
    </row>
    <row r="269" spans="2:41" x14ac:dyDescent="0.25">
      <c r="B269" s="94" t="s">
        <v>326</v>
      </c>
      <c r="C269" s="95" t="s">
        <v>864</v>
      </c>
      <c r="D2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96">
        <f t="shared" ref="F269:F300" si="677">D269+E269</f>
        <v>0</v>
      </c>
      <c r="G269" s="96"/>
      <c r="H269" s="96">
        <f t="shared" ref="H269:H300" si="678">F269-G269</f>
        <v>0</v>
      </c>
      <c r="I269" s="96"/>
      <c r="J269" s="96">
        <f t="shared" ref="J269:J300" si="679">F269-I269</f>
        <v>0</v>
      </c>
      <c r="K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96">
        <f t="shared" ref="AB269:AB300" si="680">Y269+Z269+AA269</f>
        <v>0</v>
      </c>
      <c r="AC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96">
        <f t="shared" ref="AF269:AF300" si="681">AC269+AD269+AE269</f>
        <v>0</v>
      </c>
      <c r="AG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96">
        <f t="shared" ref="AJ269:AJ300" si="682">AG269+AH269+AI269</f>
        <v>0</v>
      </c>
      <c r="AK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96">
        <f t="shared" ref="AN269:AN300" si="683">AK269+AL269+AM269</f>
        <v>0</v>
      </c>
      <c r="AO269" s="96">
        <f t="shared" ref="AO269:AO300" si="684">AB269+AF269+AJ269+AN269</f>
        <v>0</v>
      </c>
    </row>
    <row r="270" spans="2:41" x14ac:dyDescent="0.25">
      <c r="B270" s="94" t="s">
        <v>865</v>
      </c>
      <c r="C270" s="95" t="s">
        <v>866</v>
      </c>
      <c r="D2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96">
        <f t="shared" si="677"/>
        <v>0</v>
      </c>
      <c r="G270" s="96"/>
      <c r="H270" s="96">
        <f t="shared" si="678"/>
        <v>0</v>
      </c>
      <c r="I270" s="96"/>
      <c r="J270" s="96">
        <f t="shared" si="679"/>
        <v>0</v>
      </c>
      <c r="K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96">
        <f t="shared" si="680"/>
        <v>0</v>
      </c>
      <c r="AC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96">
        <f t="shared" si="681"/>
        <v>0</v>
      </c>
      <c r="AG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96">
        <f t="shared" si="682"/>
        <v>0</v>
      </c>
      <c r="AK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96">
        <f t="shared" si="683"/>
        <v>0</v>
      </c>
      <c r="AO270" s="96">
        <f t="shared" si="684"/>
        <v>0</v>
      </c>
    </row>
    <row r="271" spans="2:41" x14ac:dyDescent="0.25">
      <c r="B271" s="94" t="s">
        <v>867</v>
      </c>
      <c r="C271" s="95" t="s">
        <v>868</v>
      </c>
      <c r="D2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96">
        <f t="shared" si="677"/>
        <v>0</v>
      </c>
      <c r="G271" s="96"/>
      <c r="H271" s="96">
        <f t="shared" si="678"/>
        <v>0</v>
      </c>
      <c r="I271" s="96"/>
      <c r="J271" s="96">
        <f t="shared" si="679"/>
        <v>0</v>
      </c>
      <c r="K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96">
        <f t="shared" si="680"/>
        <v>0</v>
      </c>
      <c r="AC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96">
        <f t="shared" si="681"/>
        <v>0</v>
      </c>
      <c r="AG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96">
        <f t="shared" si="682"/>
        <v>0</v>
      </c>
      <c r="AK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96">
        <f t="shared" si="683"/>
        <v>0</v>
      </c>
      <c r="AO271" s="96">
        <f t="shared" si="684"/>
        <v>0</v>
      </c>
    </row>
    <row r="272" spans="2:41" x14ac:dyDescent="0.25">
      <c r="B272" s="94" t="s">
        <v>869</v>
      </c>
      <c r="C272" s="95" t="s">
        <v>870</v>
      </c>
      <c r="D2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96">
        <f t="shared" si="677"/>
        <v>0</v>
      </c>
      <c r="G272" s="96"/>
      <c r="H272" s="96">
        <f t="shared" si="678"/>
        <v>0</v>
      </c>
      <c r="I272" s="96"/>
      <c r="J272" s="96">
        <f t="shared" si="679"/>
        <v>0</v>
      </c>
      <c r="K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96">
        <f t="shared" si="680"/>
        <v>0</v>
      </c>
      <c r="AC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96">
        <f t="shared" si="681"/>
        <v>0</v>
      </c>
      <c r="AG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96">
        <f t="shared" si="682"/>
        <v>0</v>
      </c>
      <c r="AK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96">
        <f t="shared" si="683"/>
        <v>0</v>
      </c>
      <c r="AO272" s="96">
        <f t="shared" si="684"/>
        <v>0</v>
      </c>
    </row>
    <row r="273" spans="2:41" x14ac:dyDescent="0.25">
      <c r="B273" s="94" t="s">
        <v>871</v>
      </c>
      <c r="C273" s="95" t="s">
        <v>872</v>
      </c>
      <c r="D2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96">
        <f t="shared" si="677"/>
        <v>0</v>
      </c>
      <c r="G273" s="96"/>
      <c r="H273" s="96">
        <f t="shared" si="678"/>
        <v>0</v>
      </c>
      <c r="I273" s="96"/>
      <c r="J273" s="96">
        <f t="shared" si="679"/>
        <v>0</v>
      </c>
      <c r="K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96">
        <f t="shared" si="680"/>
        <v>0</v>
      </c>
      <c r="AC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96">
        <f t="shared" si="681"/>
        <v>0</v>
      </c>
      <c r="AG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96">
        <f t="shared" si="682"/>
        <v>0</v>
      </c>
      <c r="AK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96">
        <f t="shared" si="683"/>
        <v>0</v>
      </c>
      <c r="AO273" s="96">
        <f t="shared" si="684"/>
        <v>0</v>
      </c>
    </row>
    <row r="274" spans="2:41" x14ac:dyDescent="0.25">
      <c r="B274" s="94" t="s">
        <v>873</v>
      </c>
      <c r="C274" s="95" t="s">
        <v>874</v>
      </c>
      <c r="D2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96">
        <f t="shared" si="677"/>
        <v>0</v>
      </c>
      <c r="G274" s="96"/>
      <c r="H274" s="96">
        <f t="shared" si="678"/>
        <v>0</v>
      </c>
      <c r="I274" s="96"/>
      <c r="J274" s="96">
        <f t="shared" si="679"/>
        <v>0</v>
      </c>
      <c r="K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96">
        <f t="shared" si="680"/>
        <v>0</v>
      </c>
      <c r="AC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96">
        <f t="shared" si="681"/>
        <v>0</v>
      </c>
      <c r="AG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96">
        <f t="shared" si="682"/>
        <v>0</v>
      </c>
      <c r="AK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96">
        <f t="shared" si="683"/>
        <v>0</v>
      </c>
      <c r="AO274" s="96">
        <f t="shared" si="684"/>
        <v>0</v>
      </c>
    </row>
    <row r="275" spans="2:41" x14ac:dyDescent="0.25">
      <c r="B275" s="94" t="s">
        <v>875</v>
      </c>
      <c r="C275" s="95" t="s">
        <v>876</v>
      </c>
      <c r="D2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96">
        <f t="shared" si="677"/>
        <v>0</v>
      </c>
      <c r="G275" s="96"/>
      <c r="H275" s="96">
        <f t="shared" si="678"/>
        <v>0</v>
      </c>
      <c r="I275" s="96"/>
      <c r="J275" s="96">
        <f t="shared" si="679"/>
        <v>0</v>
      </c>
      <c r="K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96">
        <f t="shared" si="680"/>
        <v>0</v>
      </c>
      <c r="AC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96">
        <f t="shared" si="681"/>
        <v>0</v>
      </c>
      <c r="AG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96">
        <f t="shared" si="682"/>
        <v>0</v>
      </c>
      <c r="AK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96">
        <f t="shared" si="683"/>
        <v>0</v>
      </c>
      <c r="AO275" s="96">
        <f t="shared" si="684"/>
        <v>0</v>
      </c>
    </row>
    <row r="276" spans="2:41" x14ac:dyDescent="0.25">
      <c r="B276" s="94" t="s">
        <v>327</v>
      </c>
      <c r="C276" s="95" t="s">
        <v>877</v>
      </c>
      <c r="D2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276" s="96">
        <f t="shared" si="677"/>
        <v>200000</v>
      </c>
      <c r="G276" s="96"/>
      <c r="H276" s="96">
        <f t="shared" si="678"/>
        <v>200000</v>
      </c>
      <c r="I276" s="96"/>
      <c r="J276" s="96">
        <f t="shared" si="679"/>
        <v>200000</v>
      </c>
      <c r="K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v>
      </c>
      <c r="P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v>
      </c>
      <c r="AA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96">
        <f t="shared" si="680"/>
        <v>200000</v>
      </c>
      <c r="AC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96">
        <f t="shared" si="681"/>
        <v>0</v>
      </c>
      <c r="AG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96">
        <f t="shared" si="682"/>
        <v>0</v>
      </c>
      <c r="AK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96">
        <f t="shared" si="683"/>
        <v>0</v>
      </c>
      <c r="AO276" s="96">
        <f t="shared" si="684"/>
        <v>200000</v>
      </c>
    </row>
    <row r="277" spans="2:41" x14ac:dyDescent="0.25">
      <c r="B277" s="94" t="s">
        <v>878</v>
      </c>
      <c r="C277" s="95" t="s">
        <v>879</v>
      </c>
      <c r="D2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96">
        <f t="shared" si="677"/>
        <v>0</v>
      </c>
      <c r="G277" s="96"/>
      <c r="H277" s="96">
        <f t="shared" si="678"/>
        <v>0</v>
      </c>
      <c r="I277" s="96"/>
      <c r="J277" s="96">
        <f t="shared" si="679"/>
        <v>0</v>
      </c>
      <c r="K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96">
        <f t="shared" si="680"/>
        <v>0</v>
      </c>
      <c r="AC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96">
        <f t="shared" si="681"/>
        <v>0</v>
      </c>
      <c r="AG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96">
        <f t="shared" si="682"/>
        <v>0</v>
      </c>
      <c r="AK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96">
        <f t="shared" si="683"/>
        <v>0</v>
      </c>
      <c r="AO277" s="96">
        <f t="shared" si="684"/>
        <v>0</v>
      </c>
    </row>
    <row r="278" spans="2:41" x14ac:dyDescent="0.25">
      <c r="B278" s="94" t="s">
        <v>880</v>
      </c>
      <c r="C278" s="95" t="s">
        <v>881</v>
      </c>
      <c r="D2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96">
        <f t="shared" si="677"/>
        <v>0</v>
      </c>
      <c r="G278" s="96"/>
      <c r="H278" s="96">
        <f t="shared" si="678"/>
        <v>0</v>
      </c>
      <c r="I278" s="96"/>
      <c r="J278" s="96">
        <f t="shared" si="679"/>
        <v>0</v>
      </c>
      <c r="K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96">
        <f t="shared" si="680"/>
        <v>0</v>
      </c>
      <c r="AC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96">
        <f t="shared" si="681"/>
        <v>0</v>
      </c>
      <c r="AG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96">
        <f t="shared" si="682"/>
        <v>0</v>
      </c>
      <c r="AK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96">
        <f t="shared" si="683"/>
        <v>0</v>
      </c>
      <c r="AO278" s="96">
        <f t="shared" si="684"/>
        <v>0</v>
      </c>
    </row>
    <row r="279" spans="2:41" x14ac:dyDescent="0.25">
      <c r="B279" s="94" t="s">
        <v>882</v>
      </c>
      <c r="C279" s="95" t="s">
        <v>883</v>
      </c>
      <c r="D2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96">
        <f t="shared" si="677"/>
        <v>0</v>
      </c>
      <c r="G279" s="96"/>
      <c r="H279" s="96">
        <f t="shared" si="678"/>
        <v>0</v>
      </c>
      <c r="I279" s="96"/>
      <c r="J279" s="96">
        <f t="shared" si="679"/>
        <v>0</v>
      </c>
      <c r="K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96">
        <f t="shared" si="680"/>
        <v>0</v>
      </c>
      <c r="AC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96">
        <f t="shared" si="681"/>
        <v>0</v>
      </c>
      <c r="AG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96">
        <f t="shared" si="682"/>
        <v>0</v>
      </c>
      <c r="AK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96">
        <f t="shared" si="683"/>
        <v>0</v>
      </c>
      <c r="AO279" s="96">
        <f t="shared" si="684"/>
        <v>0</v>
      </c>
    </row>
    <row r="280" spans="2:41" x14ac:dyDescent="0.25">
      <c r="B280" s="94" t="s">
        <v>884</v>
      </c>
      <c r="C280" s="95" t="s">
        <v>885</v>
      </c>
      <c r="D2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96">
        <f t="shared" si="677"/>
        <v>0</v>
      </c>
      <c r="G280" s="96"/>
      <c r="H280" s="96">
        <f t="shared" si="678"/>
        <v>0</v>
      </c>
      <c r="I280" s="96"/>
      <c r="J280" s="96">
        <f t="shared" si="679"/>
        <v>0</v>
      </c>
      <c r="K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96">
        <f t="shared" si="680"/>
        <v>0</v>
      </c>
      <c r="AC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96">
        <f t="shared" si="681"/>
        <v>0</v>
      </c>
      <c r="AG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96">
        <f t="shared" si="682"/>
        <v>0</v>
      </c>
      <c r="AK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96">
        <f t="shared" si="683"/>
        <v>0</v>
      </c>
      <c r="AO280" s="96">
        <f t="shared" si="684"/>
        <v>0</v>
      </c>
    </row>
    <row r="281" spans="2:41" x14ac:dyDescent="0.25">
      <c r="B281" s="94" t="s">
        <v>886</v>
      </c>
      <c r="C281" s="95" t="s">
        <v>887</v>
      </c>
      <c r="D2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96">
        <f t="shared" si="677"/>
        <v>0</v>
      </c>
      <c r="G281" s="96"/>
      <c r="H281" s="96">
        <f t="shared" si="678"/>
        <v>0</v>
      </c>
      <c r="I281" s="96"/>
      <c r="J281" s="96">
        <f t="shared" si="679"/>
        <v>0</v>
      </c>
      <c r="K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96">
        <f t="shared" si="680"/>
        <v>0</v>
      </c>
      <c r="AC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96">
        <f t="shared" si="681"/>
        <v>0</v>
      </c>
      <c r="AG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96">
        <f t="shared" si="682"/>
        <v>0</v>
      </c>
      <c r="AK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96">
        <f t="shared" si="683"/>
        <v>0</v>
      </c>
      <c r="AO281" s="96">
        <f t="shared" si="684"/>
        <v>0</v>
      </c>
    </row>
    <row r="282" spans="2:41" x14ac:dyDescent="0.25">
      <c r="B282" s="94" t="s">
        <v>888</v>
      </c>
      <c r="C282" s="95" t="s">
        <v>889</v>
      </c>
      <c r="D2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96">
        <f t="shared" si="677"/>
        <v>0</v>
      </c>
      <c r="G282" s="96"/>
      <c r="H282" s="96">
        <f t="shared" si="678"/>
        <v>0</v>
      </c>
      <c r="I282" s="96"/>
      <c r="J282" s="96">
        <f t="shared" si="679"/>
        <v>0</v>
      </c>
      <c r="K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96">
        <f t="shared" si="680"/>
        <v>0</v>
      </c>
      <c r="AC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96">
        <f t="shared" si="681"/>
        <v>0</v>
      </c>
      <c r="AG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96">
        <f t="shared" si="682"/>
        <v>0</v>
      </c>
      <c r="AK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96">
        <f t="shared" si="683"/>
        <v>0</v>
      </c>
      <c r="AO282" s="96">
        <f t="shared" si="684"/>
        <v>0</v>
      </c>
    </row>
    <row r="283" spans="2:41" x14ac:dyDescent="0.25">
      <c r="B283" s="94" t="s">
        <v>890</v>
      </c>
      <c r="C283" s="95" t="s">
        <v>891</v>
      </c>
      <c r="D2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96">
        <f t="shared" si="677"/>
        <v>0</v>
      </c>
      <c r="G283" s="96"/>
      <c r="H283" s="96">
        <f t="shared" si="678"/>
        <v>0</v>
      </c>
      <c r="I283" s="96"/>
      <c r="J283" s="96">
        <f t="shared" si="679"/>
        <v>0</v>
      </c>
      <c r="K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96">
        <f t="shared" si="680"/>
        <v>0</v>
      </c>
      <c r="AC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96">
        <f t="shared" si="681"/>
        <v>0</v>
      </c>
      <c r="AG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96">
        <f t="shared" si="682"/>
        <v>0</v>
      </c>
      <c r="AK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96">
        <f t="shared" si="683"/>
        <v>0</v>
      </c>
      <c r="AO283" s="96">
        <f t="shared" si="684"/>
        <v>0</v>
      </c>
    </row>
    <row r="284" spans="2:41" x14ac:dyDescent="0.25">
      <c r="B284" s="94" t="s">
        <v>892</v>
      </c>
      <c r="C284" s="95" t="s">
        <v>893</v>
      </c>
      <c r="D2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96">
        <f t="shared" si="677"/>
        <v>0</v>
      </c>
      <c r="G284" s="96"/>
      <c r="H284" s="96">
        <f t="shared" si="678"/>
        <v>0</v>
      </c>
      <c r="I284" s="96"/>
      <c r="J284" s="96">
        <f t="shared" si="679"/>
        <v>0</v>
      </c>
      <c r="K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96">
        <f t="shared" si="680"/>
        <v>0</v>
      </c>
      <c r="AC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96">
        <f t="shared" si="681"/>
        <v>0</v>
      </c>
      <c r="AG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96">
        <f t="shared" si="682"/>
        <v>0</v>
      </c>
      <c r="AK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96">
        <f t="shared" si="683"/>
        <v>0</v>
      </c>
      <c r="AO284" s="96">
        <f t="shared" si="684"/>
        <v>0</v>
      </c>
    </row>
    <row r="285" spans="2:41" x14ac:dyDescent="0.25">
      <c r="B285" s="94" t="s">
        <v>328</v>
      </c>
      <c r="C285" s="95" t="s">
        <v>894</v>
      </c>
      <c r="D2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96">
        <f t="shared" si="677"/>
        <v>0</v>
      </c>
      <c r="G285" s="96"/>
      <c r="H285" s="96">
        <f t="shared" si="678"/>
        <v>0</v>
      </c>
      <c r="I285" s="96"/>
      <c r="J285" s="96">
        <f t="shared" si="679"/>
        <v>0</v>
      </c>
      <c r="K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96">
        <f t="shared" si="680"/>
        <v>0</v>
      </c>
      <c r="AC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96">
        <f t="shared" si="681"/>
        <v>0</v>
      </c>
      <c r="AG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96">
        <f t="shared" si="682"/>
        <v>0</v>
      </c>
      <c r="AK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96">
        <f t="shared" si="683"/>
        <v>0</v>
      </c>
      <c r="AO285" s="96">
        <f t="shared" si="684"/>
        <v>0</v>
      </c>
    </row>
    <row r="286" spans="2:41" x14ac:dyDescent="0.25">
      <c r="B286" s="94" t="s">
        <v>895</v>
      </c>
      <c r="C286" s="95" t="s">
        <v>896</v>
      </c>
      <c r="D2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96">
        <f t="shared" si="677"/>
        <v>0</v>
      </c>
      <c r="G286" s="96"/>
      <c r="H286" s="96">
        <f t="shared" si="678"/>
        <v>0</v>
      </c>
      <c r="I286" s="96"/>
      <c r="J286" s="96">
        <f t="shared" si="679"/>
        <v>0</v>
      </c>
      <c r="K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96">
        <f t="shared" si="680"/>
        <v>0</v>
      </c>
      <c r="AC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96">
        <f t="shared" si="681"/>
        <v>0</v>
      </c>
      <c r="AG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96">
        <f t="shared" si="682"/>
        <v>0</v>
      </c>
      <c r="AK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96">
        <f t="shared" si="683"/>
        <v>0</v>
      </c>
      <c r="AO286" s="96">
        <f t="shared" si="684"/>
        <v>0</v>
      </c>
    </row>
    <row r="287" spans="2:41" x14ac:dyDescent="0.25">
      <c r="B287" s="94" t="s">
        <v>897</v>
      </c>
      <c r="C287" s="95" t="s">
        <v>898</v>
      </c>
      <c r="D2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96">
        <f t="shared" si="677"/>
        <v>0</v>
      </c>
      <c r="G287" s="96"/>
      <c r="H287" s="96">
        <f t="shared" si="678"/>
        <v>0</v>
      </c>
      <c r="I287" s="96"/>
      <c r="J287" s="96">
        <f t="shared" si="679"/>
        <v>0</v>
      </c>
      <c r="K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96">
        <f t="shared" si="680"/>
        <v>0</v>
      </c>
      <c r="AC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96">
        <f t="shared" si="681"/>
        <v>0</v>
      </c>
      <c r="AG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96">
        <f t="shared" si="682"/>
        <v>0</v>
      </c>
      <c r="AK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96">
        <f t="shared" si="683"/>
        <v>0</v>
      </c>
      <c r="AO287" s="96">
        <f t="shared" si="684"/>
        <v>0</v>
      </c>
    </row>
    <row r="288" spans="2:41" x14ac:dyDescent="0.25">
      <c r="B288" s="94" t="s">
        <v>899</v>
      </c>
      <c r="C288" s="95" t="s">
        <v>900</v>
      </c>
      <c r="D2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96">
        <f t="shared" si="677"/>
        <v>0</v>
      </c>
      <c r="G288" s="96"/>
      <c r="H288" s="96">
        <f t="shared" si="678"/>
        <v>0</v>
      </c>
      <c r="I288" s="96"/>
      <c r="J288" s="96">
        <f t="shared" si="679"/>
        <v>0</v>
      </c>
      <c r="K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96">
        <f t="shared" si="680"/>
        <v>0</v>
      </c>
      <c r="AC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96">
        <f t="shared" si="681"/>
        <v>0</v>
      </c>
      <c r="AG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96">
        <f t="shared" si="682"/>
        <v>0</v>
      </c>
      <c r="AK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96">
        <f t="shared" si="683"/>
        <v>0</v>
      </c>
      <c r="AO288" s="96">
        <f t="shared" si="684"/>
        <v>0</v>
      </c>
    </row>
    <row r="289" spans="2:41" x14ac:dyDescent="0.25">
      <c r="B289" s="94" t="s">
        <v>901</v>
      </c>
      <c r="C289" s="95" t="s">
        <v>894</v>
      </c>
      <c r="D28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96">
        <f t="shared" si="677"/>
        <v>0</v>
      </c>
      <c r="G289" s="96"/>
      <c r="H289" s="96">
        <f t="shared" si="678"/>
        <v>0</v>
      </c>
      <c r="I289" s="96"/>
      <c r="J289" s="96">
        <f t="shared" si="679"/>
        <v>0</v>
      </c>
      <c r="K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96">
        <f t="shared" si="680"/>
        <v>0</v>
      </c>
      <c r="AC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96">
        <f t="shared" si="681"/>
        <v>0</v>
      </c>
      <c r="AG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96">
        <f t="shared" si="682"/>
        <v>0</v>
      </c>
      <c r="AK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96">
        <f t="shared" si="683"/>
        <v>0</v>
      </c>
      <c r="AO289" s="96">
        <f t="shared" si="684"/>
        <v>0</v>
      </c>
    </row>
    <row r="290" spans="2:41" x14ac:dyDescent="0.25">
      <c r="B290" s="94" t="s">
        <v>902</v>
      </c>
      <c r="C290" s="95" t="s">
        <v>903</v>
      </c>
      <c r="D2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96">
        <f t="shared" si="677"/>
        <v>0</v>
      </c>
      <c r="G290" s="96"/>
      <c r="H290" s="96">
        <f t="shared" si="678"/>
        <v>0</v>
      </c>
      <c r="I290" s="96"/>
      <c r="J290" s="96">
        <f t="shared" si="679"/>
        <v>0</v>
      </c>
      <c r="K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96">
        <f t="shared" si="680"/>
        <v>0</v>
      </c>
      <c r="AC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96">
        <f t="shared" si="681"/>
        <v>0</v>
      </c>
      <c r="AG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96">
        <f t="shared" si="682"/>
        <v>0</v>
      </c>
      <c r="AK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96">
        <f t="shared" si="683"/>
        <v>0</v>
      </c>
      <c r="AO290" s="96">
        <f t="shared" si="684"/>
        <v>0</v>
      </c>
    </row>
    <row r="291" spans="2:41" x14ac:dyDescent="0.25">
      <c r="B291" s="94" t="s">
        <v>904</v>
      </c>
      <c r="C291" s="95" t="s">
        <v>905</v>
      </c>
      <c r="D2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96">
        <f t="shared" si="677"/>
        <v>0</v>
      </c>
      <c r="G291" s="96"/>
      <c r="H291" s="96">
        <f t="shared" si="678"/>
        <v>0</v>
      </c>
      <c r="I291" s="96"/>
      <c r="J291" s="96">
        <f t="shared" si="679"/>
        <v>0</v>
      </c>
      <c r="K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96">
        <f t="shared" si="680"/>
        <v>0</v>
      </c>
      <c r="AC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96">
        <f t="shared" si="681"/>
        <v>0</v>
      </c>
      <c r="AG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96">
        <f t="shared" si="682"/>
        <v>0</v>
      </c>
      <c r="AK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96">
        <f t="shared" si="683"/>
        <v>0</v>
      </c>
      <c r="AO291" s="96">
        <f t="shared" si="684"/>
        <v>0</v>
      </c>
    </row>
    <row r="292" spans="2:41" x14ac:dyDescent="0.25">
      <c r="B292" s="94" t="s">
        <v>906</v>
      </c>
      <c r="C292" s="95" t="s">
        <v>907</v>
      </c>
      <c r="D2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96">
        <f t="shared" si="677"/>
        <v>0</v>
      </c>
      <c r="G292" s="96"/>
      <c r="H292" s="96">
        <f t="shared" si="678"/>
        <v>0</v>
      </c>
      <c r="I292" s="96"/>
      <c r="J292" s="96">
        <f t="shared" si="679"/>
        <v>0</v>
      </c>
      <c r="K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96">
        <f t="shared" si="680"/>
        <v>0</v>
      </c>
      <c r="AC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96">
        <f t="shared" si="681"/>
        <v>0</v>
      </c>
      <c r="AG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96">
        <f t="shared" si="682"/>
        <v>0</v>
      </c>
      <c r="AK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96">
        <f t="shared" si="683"/>
        <v>0</v>
      </c>
      <c r="AO292" s="96">
        <f t="shared" si="684"/>
        <v>0</v>
      </c>
    </row>
    <row r="293" spans="2:41" x14ac:dyDescent="0.25">
      <c r="B293" s="94" t="s">
        <v>908</v>
      </c>
      <c r="C293" s="95" t="s">
        <v>909</v>
      </c>
      <c r="D2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96">
        <f t="shared" si="677"/>
        <v>0</v>
      </c>
      <c r="G293" s="96"/>
      <c r="H293" s="96">
        <f t="shared" si="678"/>
        <v>0</v>
      </c>
      <c r="I293" s="96"/>
      <c r="J293" s="96">
        <f t="shared" si="679"/>
        <v>0</v>
      </c>
      <c r="K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96">
        <f t="shared" si="680"/>
        <v>0</v>
      </c>
      <c r="AC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96">
        <f t="shared" si="681"/>
        <v>0</v>
      </c>
      <c r="AG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96">
        <f t="shared" si="682"/>
        <v>0</v>
      </c>
      <c r="AK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96">
        <f t="shared" si="683"/>
        <v>0</v>
      </c>
      <c r="AO293" s="96">
        <f t="shared" si="684"/>
        <v>0</v>
      </c>
    </row>
    <row r="294" spans="2:41" x14ac:dyDescent="0.25">
      <c r="B294" s="94" t="s">
        <v>910</v>
      </c>
      <c r="C294" s="95" t="s">
        <v>911</v>
      </c>
      <c r="D2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96">
        <f t="shared" si="677"/>
        <v>0</v>
      </c>
      <c r="G294" s="96"/>
      <c r="H294" s="96">
        <f t="shared" si="678"/>
        <v>0</v>
      </c>
      <c r="I294" s="96"/>
      <c r="J294" s="96">
        <f t="shared" si="679"/>
        <v>0</v>
      </c>
      <c r="K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96">
        <f t="shared" si="680"/>
        <v>0</v>
      </c>
      <c r="AC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96">
        <f t="shared" si="681"/>
        <v>0</v>
      </c>
      <c r="AG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96">
        <f t="shared" si="682"/>
        <v>0</v>
      </c>
      <c r="AK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96">
        <f t="shared" si="683"/>
        <v>0</v>
      </c>
      <c r="AO294" s="96">
        <f t="shared" si="684"/>
        <v>0</v>
      </c>
    </row>
    <row r="295" spans="2:41" x14ac:dyDescent="0.25">
      <c r="B295" s="94" t="s">
        <v>912</v>
      </c>
      <c r="C295" s="95" t="s">
        <v>913</v>
      </c>
      <c r="D2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96">
        <f t="shared" si="677"/>
        <v>0</v>
      </c>
      <c r="G295" s="96"/>
      <c r="H295" s="96">
        <f t="shared" si="678"/>
        <v>0</v>
      </c>
      <c r="I295" s="96"/>
      <c r="J295" s="96">
        <f t="shared" si="679"/>
        <v>0</v>
      </c>
      <c r="K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96">
        <f t="shared" si="680"/>
        <v>0</v>
      </c>
      <c r="AC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96">
        <f t="shared" si="681"/>
        <v>0</v>
      </c>
      <c r="AG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96">
        <f t="shared" si="682"/>
        <v>0</v>
      </c>
      <c r="AK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96">
        <f t="shared" si="683"/>
        <v>0</v>
      </c>
      <c r="AO295" s="96">
        <f t="shared" si="684"/>
        <v>0</v>
      </c>
    </row>
    <row r="296" spans="2:41" x14ac:dyDescent="0.25">
      <c r="B296" s="94" t="s">
        <v>914</v>
      </c>
      <c r="C296" s="95" t="s">
        <v>915</v>
      </c>
      <c r="D2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96">
        <f t="shared" si="677"/>
        <v>0</v>
      </c>
      <c r="G296" s="96"/>
      <c r="H296" s="96">
        <f t="shared" si="678"/>
        <v>0</v>
      </c>
      <c r="I296" s="96"/>
      <c r="J296" s="96">
        <f t="shared" si="679"/>
        <v>0</v>
      </c>
      <c r="K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96">
        <f t="shared" si="680"/>
        <v>0</v>
      </c>
      <c r="AC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96">
        <f t="shared" si="681"/>
        <v>0</v>
      </c>
      <c r="AG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96">
        <f t="shared" si="682"/>
        <v>0</v>
      </c>
      <c r="AK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96">
        <f t="shared" si="683"/>
        <v>0</v>
      </c>
      <c r="AO296" s="96">
        <f t="shared" si="684"/>
        <v>0</v>
      </c>
    </row>
    <row r="297" spans="2:41" x14ac:dyDescent="0.25">
      <c r="B297" s="94" t="s">
        <v>916</v>
      </c>
      <c r="C297" s="95" t="s">
        <v>917</v>
      </c>
      <c r="D2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96">
        <f t="shared" si="677"/>
        <v>0</v>
      </c>
      <c r="G297" s="96"/>
      <c r="H297" s="96">
        <f t="shared" si="678"/>
        <v>0</v>
      </c>
      <c r="I297" s="96"/>
      <c r="J297" s="96">
        <f t="shared" si="679"/>
        <v>0</v>
      </c>
      <c r="K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96">
        <f t="shared" si="680"/>
        <v>0</v>
      </c>
      <c r="AC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96">
        <f t="shared" si="681"/>
        <v>0</v>
      </c>
      <c r="AG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96">
        <f t="shared" si="682"/>
        <v>0</v>
      </c>
      <c r="AK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96">
        <f t="shared" si="683"/>
        <v>0</v>
      </c>
      <c r="AO297" s="96">
        <f t="shared" si="684"/>
        <v>0</v>
      </c>
    </row>
    <row r="298" spans="2:41" x14ac:dyDescent="0.25">
      <c r="B298" s="94" t="s">
        <v>918</v>
      </c>
      <c r="C298" s="95" t="s">
        <v>919</v>
      </c>
      <c r="D2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96">
        <f t="shared" si="677"/>
        <v>0</v>
      </c>
      <c r="G298" s="96"/>
      <c r="H298" s="96">
        <f t="shared" si="678"/>
        <v>0</v>
      </c>
      <c r="I298" s="96"/>
      <c r="J298" s="96">
        <f t="shared" si="679"/>
        <v>0</v>
      </c>
      <c r="K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96">
        <f t="shared" si="680"/>
        <v>0</v>
      </c>
      <c r="AC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96">
        <f t="shared" si="681"/>
        <v>0</v>
      </c>
      <c r="AG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96">
        <f t="shared" si="682"/>
        <v>0</v>
      </c>
      <c r="AK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96">
        <f t="shared" si="683"/>
        <v>0</v>
      </c>
      <c r="AO298" s="96">
        <f t="shared" si="684"/>
        <v>0</v>
      </c>
    </row>
    <row r="299" spans="2:41" x14ac:dyDescent="0.25">
      <c r="B299" s="94" t="s">
        <v>920</v>
      </c>
      <c r="C299" s="95" t="s">
        <v>921</v>
      </c>
      <c r="D2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96">
        <f t="shared" si="677"/>
        <v>0</v>
      </c>
      <c r="G299" s="96"/>
      <c r="H299" s="96">
        <f t="shared" si="678"/>
        <v>0</v>
      </c>
      <c r="I299" s="96"/>
      <c r="J299" s="96">
        <f t="shared" si="679"/>
        <v>0</v>
      </c>
      <c r="K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96">
        <f t="shared" si="680"/>
        <v>0</v>
      </c>
      <c r="AC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96">
        <f t="shared" si="681"/>
        <v>0</v>
      </c>
      <c r="AG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96">
        <f t="shared" si="682"/>
        <v>0</v>
      </c>
      <c r="AK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96">
        <f t="shared" si="683"/>
        <v>0</v>
      </c>
      <c r="AO299" s="96">
        <f t="shared" si="684"/>
        <v>0</v>
      </c>
    </row>
    <row r="300" spans="2:41" x14ac:dyDescent="0.25">
      <c r="B300" s="94" t="s">
        <v>922</v>
      </c>
      <c r="C300" s="95" t="s">
        <v>923</v>
      </c>
      <c r="D3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96">
        <f t="shared" si="677"/>
        <v>0</v>
      </c>
      <c r="G300" s="96"/>
      <c r="H300" s="96">
        <f t="shared" si="678"/>
        <v>0</v>
      </c>
      <c r="I300" s="96"/>
      <c r="J300" s="96">
        <f t="shared" si="679"/>
        <v>0</v>
      </c>
      <c r="K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96">
        <f t="shared" si="680"/>
        <v>0</v>
      </c>
      <c r="AC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96">
        <f t="shared" si="681"/>
        <v>0</v>
      </c>
      <c r="AG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96">
        <f t="shared" si="682"/>
        <v>0</v>
      </c>
      <c r="AK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96">
        <f t="shared" si="683"/>
        <v>0</v>
      </c>
      <c r="AO300" s="96">
        <f t="shared" si="684"/>
        <v>0</v>
      </c>
    </row>
    <row r="301" spans="2:41" x14ac:dyDescent="0.25">
      <c r="B301" s="94" t="s">
        <v>924</v>
      </c>
      <c r="C301" s="95" t="s">
        <v>925</v>
      </c>
      <c r="D3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96">
        <f t="shared" si="583"/>
        <v>0</v>
      </c>
      <c r="G301" s="96"/>
      <c r="H301" s="96">
        <f t="shared" si="584"/>
        <v>0</v>
      </c>
      <c r="I301" s="96"/>
      <c r="J301" s="96">
        <f t="shared" si="585"/>
        <v>0</v>
      </c>
      <c r="K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96">
        <f t="shared" si="587"/>
        <v>0</v>
      </c>
      <c r="AC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96">
        <f t="shared" si="588"/>
        <v>0</v>
      </c>
      <c r="AG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96">
        <f t="shared" si="589"/>
        <v>0</v>
      </c>
      <c r="AK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96">
        <f t="shared" si="590"/>
        <v>0</v>
      </c>
      <c r="AO301" s="96">
        <f t="shared" si="591"/>
        <v>0</v>
      </c>
    </row>
    <row r="302" spans="2:41" x14ac:dyDescent="0.25">
      <c r="B302" s="94" t="s">
        <v>926</v>
      </c>
      <c r="C302" s="95" t="s">
        <v>927</v>
      </c>
      <c r="D3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96">
        <f t="shared" si="583"/>
        <v>0</v>
      </c>
      <c r="G302" s="96"/>
      <c r="H302" s="96">
        <f t="shared" si="584"/>
        <v>0</v>
      </c>
      <c r="I302" s="96"/>
      <c r="J302" s="96">
        <f t="shared" si="585"/>
        <v>0</v>
      </c>
      <c r="K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96">
        <f t="shared" si="587"/>
        <v>0</v>
      </c>
      <c r="AC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96">
        <f t="shared" si="588"/>
        <v>0</v>
      </c>
      <c r="AG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96">
        <f t="shared" si="589"/>
        <v>0</v>
      </c>
      <c r="AK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96">
        <f t="shared" si="590"/>
        <v>0</v>
      </c>
      <c r="AO302" s="96">
        <f t="shared" si="591"/>
        <v>0</v>
      </c>
    </row>
    <row r="303" spans="2:41" x14ac:dyDescent="0.25">
      <c r="B303" s="94" t="s">
        <v>928</v>
      </c>
      <c r="C303" s="95" t="s">
        <v>929</v>
      </c>
      <c r="D3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96">
        <f t="shared" si="583"/>
        <v>0</v>
      </c>
      <c r="G303" s="96"/>
      <c r="H303" s="96">
        <f t="shared" si="584"/>
        <v>0</v>
      </c>
      <c r="I303" s="96"/>
      <c r="J303" s="96">
        <f t="shared" si="585"/>
        <v>0</v>
      </c>
      <c r="K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96">
        <f t="shared" si="587"/>
        <v>0</v>
      </c>
      <c r="AC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96">
        <f t="shared" si="588"/>
        <v>0</v>
      </c>
      <c r="AG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96">
        <f t="shared" si="589"/>
        <v>0</v>
      </c>
      <c r="AK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96">
        <f t="shared" si="590"/>
        <v>0</v>
      </c>
      <c r="AO303" s="96">
        <f t="shared" si="591"/>
        <v>0</v>
      </c>
    </row>
    <row r="304" spans="2:41" x14ac:dyDescent="0.25">
      <c r="B304" s="94" t="s">
        <v>930</v>
      </c>
      <c r="C304" s="95" t="s">
        <v>931</v>
      </c>
      <c r="D3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96">
        <f t="shared" si="583"/>
        <v>0</v>
      </c>
      <c r="G304" s="96"/>
      <c r="H304" s="96">
        <f t="shared" si="584"/>
        <v>0</v>
      </c>
      <c r="I304" s="96"/>
      <c r="J304" s="96">
        <f t="shared" si="585"/>
        <v>0</v>
      </c>
      <c r="K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96">
        <f t="shared" si="587"/>
        <v>0</v>
      </c>
      <c r="AC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96">
        <f t="shared" si="588"/>
        <v>0</v>
      </c>
      <c r="AG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96">
        <f t="shared" si="589"/>
        <v>0</v>
      </c>
      <c r="AK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96">
        <f t="shared" si="590"/>
        <v>0</v>
      </c>
      <c r="AO304" s="96">
        <f t="shared" si="591"/>
        <v>0</v>
      </c>
    </row>
    <row r="305" spans="2:41" x14ac:dyDescent="0.25">
      <c r="B305" s="94" t="s">
        <v>932</v>
      </c>
      <c r="C305" s="95" t="s">
        <v>933</v>
      </c>
      <c r="D3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96">
        <f t="shared" si="583"/>
        <v>0</v>
      </c>
      <c r="G305" s="96"/>
      <c r="H305" s="96">
        <f t="shared" si="584"/>
        <v>0</v>
      </c>
      <c r="I305" s="96"/>
      <c r="J305" s="96">
        <f t="shared" si="585"/>
        <v>0</v>
      </c>
      <c r="K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96">
        <f t="shared" si="587"/>
        <v>0</v>
      </c>
      <c r="AC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96">
        <f t="shared" si="588"/>
        <v>0</v>
      </c>
      <c r="AG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96">
        <f t="shared" si="589"/>
        <v>0</v>
      </c>
      <c r="AK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96">
        <f t="shared" si="590"/>
        <v>0</v>
      </c>
      <c r="AO305" s="96">
        <f t="shared" si="591"/>
        <v>0</v>
      </c>
    </row>
    <row r="306" spans="2:41" x14ac:dyDescent="0.25">
      <c r="B306" s="94" t="s">
        <v>934</v>
      </c>
      <c r="C306" s="95" t="s">
        <v>935</v>
      </c>
      <c r="D3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96">
        <f t="shared" si="583"/>
        <v>0</v>
      </c>
      <c r="G306" s="96"/>
      <c r="H306" s="96">
        <f t="shared" si="584"/>
        <v>0</v>
      </c>
      <c r="I306" s="96"/>
      <c r="J306" s="96">
        <f t="shared" si="585"/>
        <v>0</v>
      </c>
      <c r="K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96">
        <f t="shared" si="587"/>
        <v>0</v>
      </c>
      <c r="AC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96">
        <f t="shared" si="588"/>
        <v>0</v>
      </c>
      <c r="AG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96">
        <f t="shared" si="589"/>
        <v>0</v>
      </c>
      <c r="AK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96">
        <f t="shared" si="590"/>
        <v>0</v>
      </c>
      <c r="AO306" s="96">
        <f t="shared" si="591"/>
        <v>0</v>
      </c>
    </row>
    <row r="307" spans="2:41" x14ac:dyDescent="0.25">
      <c r="B307" s="94" t="s">
        <v>936</v>
      </c>
      <c r="C307" s="95" t="s">
        <v>937</v>
      </c>
      <c r="D3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96">
        <f t="shared" si="583"/>
        <v>0</v>
      </c>
      <c r="G307" s="96"/>
      <c r="H307" s="96">
        <f t="shared" si="584"/>
        <v>0</v>
      </c>
      <c r="I307" s="96"/>
      <c r="J307" s="96">
        <f t="shared" si="585"/>
        <v>0</v>
      </c>
      <c r="K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96">
        <f t="shared" si="587"/>
        <v>0</v>
      </c>
      <c r="AC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96">
        <f t="shared" si="588"/>
        <v>0</v>
      </c>
      <c r="AG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96">
        <f t="shared" si="589"/>
        <v>0</v>
      </c>
      <c r="AK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96">
        <f t="shared" si="590"/>
        <v>0</v>
      </c>
      <c r="AO307" s="96">
        <f t="shared" si="591"/>
        <v>0</v>
      </c>
    </row>
    <row r="308" spans="2:41" x14ac:dyDescent="0.25">
      <c r="B308" s="94" t="s">
        <v>938</v>
      </c>
      <c r="C308" s="95" t="s">
        <v>939</v>
      </c>
      <c r="D3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96">
        <f t="shared" si="583"/>
        <v>0</v>
      </c>
      <c r="G308" s="96"/>
      <c r="H308" s="96">
        <f t="shared" si="584"/>
        <v>0</v>
      </c>
      <c r="I308" s="96"/>
      <c r="J308" s="96">
        <f t="shared" si="585"/>
        <v>0</v>
      </c>
      <c r="K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96">
        <f t="shared" si="587"/>
        <v>0</v>
      </c>
      <c r="AC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96">
        <f t="shared" si="588"/>
        <v>0</v>
      </c>
      <c r="AG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96">
        <f t="shared" si="589"/>
        <v>0</v>
      </c>
      <c r="AK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96">
        <f t="shared" si="590"/>
        <v>0</v>
      </c>
      <c r="AO308" s="96">
        <f t="shared" si="591"/>
        <v>0</v>
      </c>
    </row>
    <row r="309" spans="2:41" x14ac:dyDescent="0.25">
      <c r="B309" s="94" t="s">
        <v>940</v>
      </c>
      <c r="C309" s="95" t="s">
        <v>941</v>
      </c>
      <c r="D3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96">
        <f t="shared" ref="F309:F311" si="685">D309+E309</f>
        <v>0</v>
      </c>
      <c r="G309" s="96"/>
      <c r="H309" s="96">
        <f t="shared" ref="H309:H311" si="686">F309-G309</f>
        <v>0</v>
      </c>
      <c r="I309" s="96"/>
      <c r="J309" s="96">
        <f t="shared" ref="J309:J311" si="687">F309-I309</f>
        <v>0</v>
      </c>
      <c r="K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96">
        <f t="shared" ref="AB309:AB311" si="688">Y309+Z309+AA309</f>
        <v>0</v>
      </c>
      <c r="AC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96">
        <f t="shared" ref="AF309:AF311" si="689">AC309+AD309+AE309</f>
        <v>0</v>
      </c>
      <c r="AG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96">
        <f t="shared" ref="AJ309:AJ311" si="690">AG309+AH309+AI309</f>
        <v>0</v>
      </c>
      <c r="AK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96">
        <f t="shared" ref="AN309:AN311" si="691">AK309+AL309+AM309</f>
        <v>0</v>
      </c>
      <c r="AO309" s="96">
        <f t="shared" ref="AO309:AO311" si="692">AB309+AF309+AJ309+AN309</f>
        <v>0</v>
      </c>
    </row>
    <row r="310" spans="2:41" x14ac:dyDescent="0.25">
      <c r="B310" s="94" t="s">
        <v>942</v>
      </c>
      <c r="C310" s="95" t="s">
        <v>943</v>
      </c>
      <c r="D3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96">
        <f t="shared" si="685"/>
        <v>0</v>
      </c>
      <c r="G310" s="96"/>
      <c r="H310" s="96">
        <f t="shared" si="686"/>
        <v>0</v>
      </c>
      <c r="I310" s="96"/>
      <c r="J310" s="96">
        <f t="shared" si="687"/>
        <v>0</v>
      </c>
      <c r="K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96">
        <f t="shared" si="688"/>
        <v>0</v>
      </c>
      <c r="AC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96">
        <f t="shared" si="689"/>
        <v>0</v>
      </c>
      <c r="AG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96">
        <f t="shared" si="690"/>
        <v>0</v>
      </c>
      <c r="AK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96">
        <f t="shared" si="691"/>
        <v>0</v>
      </c>
      <c r="AO310" s="96">
        <f t="shared" si="692"/>
        <v>0</v>
      </c>
    </row>
    <row r="311" spans="2:41" x14ac:dyDescent="0.25">
      <c r="B311" s="94" t="s">
        <v>944</v>
      </c>
      <c r="C311" s="95" t="s">
        <v>945</v>
      </c>
      <c r="D3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96">
        <f t="shared" si="685"/>
        <v>0</v>
      </c>
      <c r="G311" s="96"/>
      <c r="H311" s="96">
        <f t="shared" si="686"/>
        <v>0</v>
      </c>
      <c r="I311" s="96"/>
      <c r="J311" s="96">
        <f t="shared" si="687"/>
        <v>0</v>
      </c>
      <c r="K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96">
        <f t="shared" si="688"/>
        <v>0</v>
      </c>
      <c r="AC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96">
        <f t="shared" si="689"/>
        <v>0</v>
      </c>
      <c r="AG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96">
        <f t="shared" si="690"/>
        <v>0</v>
      </c>
      <c r="AK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96">
        <f t="shared" si="691"/>
        <v>0</v>
      </c>
      <c r="AO311" s="96">
        <f t="shared" si="692"/>
        <v>0</v>
      </c>
    </row>
    <row r="312" spans="2:41" x14ac:dyDescent="0.25">
      <c r="B312" s="103" t="s">
        <v>329</v>
      </c>
      <c r="C312" s="104" t="s">
        <v>203</v>
      </c>
      <c r="D312" s="105">
        <f>SUM(D313:D326)</f>
        <v>97796.333333333328</v>
      </c>
      <c r="E312" s="105">
        <f>SUM(E313:E326)</f>
        <v>505228</v>
      </c>
      <c r="F312" s="105">
        <f t="shared" si="583"/>
        <v>603024.33333333337</v>
      </c>
      <c r="G312" s="105">
        <f>SUM(G313:G326)</f>
        <v>0</v>
      </c>
      <c r="H312" s="105">
        <f t="shared" si="584"/>
        <v>603024.33333333337</v>
      </c>
      <c r="I312" s="105">
        <f>SUM(I313:I326)</f>
        <v>0</v>
      </c>
      <c r="J312" s="105">
        <f t="shared" si="585"/>
        <v>603024.33333333337</v>
      </c>
      <c r="K312" s="105">
        <f t="shared" ref="K312:AA312" si="693">SUM(K313:K326)</f>
        <v>0</v>
      </c>
      <c r="L312" s="105">
        <f t="shared" si="693"/>
        <v>0</v>
      </c>
      <c r="M312" s="105">
        <f t="shared" si="693"/>
        <v>0</v>
      </c>
      <c r="N312" s="105">
        <f t="shared" si="693"/>
        <v>0</v>
      </c>
      <c r="O312" s="105">
        <f t="shared" si="693"/>
        <v>323100</v>
      </c>
      <c r="P312" s="105">
        <f t="shared" ref="P312:Q312" si="694">SUM(P313:P326)</f>
        <v>0</v>
      </c>
      <c r="Q312" s="105">
        <f t="shared" si="694"/>
        <v>0</v>
      </c>
      <c r="R312" s="105">
        <f t="shared" si="693"/>
        <v>0</v>
      </c>
      <c r="S312" s="105">
        <f t="shared" si="693"/>
        <v>0</v>
      </c>
      <c r="T312" s="105">
        <f t="shared" si="693"/>
        <v>0</v>
      </c>
      <c r="U312" s="105">
        <f t="shared" si="693"/>
        <v>0</v>
      </c>
      <c r="V312" s="105">
        <f t="shared" ref="V312" si="695">SUM(V313:V326)</f>
        <v>0</v>
      </c>
      <c r="W312" s="105">
        <f t="shared" si="693"/>
        <v>0</v>
      </c>
      <c r="X312" s="105">
        <f t="shared" si="693"/>
        <v>28924.333333333336</v>
      </c>
      <c r="Y312" s="105">
        <f t="shared" si="693"/>
        <v>2000</v>
      </c>
      <c r="Z312" s="105">
        <f t="shared" si="693"/>
        <v>182524.33333333334</v>
      </c>
      <c r="AA312" s="105">
        <f t="shared" si="693"/>
        <v>167500</v>
      </c>
      <c r="AB312" s="105">
        <f t="shared" si="587"/>
        <v>352024.33333333337</v>
      </c>
      <c r="AC312" s="105">
        <f>SUM(AC313:AC326)</f>
        <v>0</v>
      </c>
      <c r="AD312" s="105">
        <f>SUM(AD313:AD326)</f>
        <v>0</v>
      </c>
      <c r="AE312" s="105">
        <f>SUM(AE313:AE326)</f>
        <v>0</v>
      </c>
      <c r="AF312" s="105">
        <f t="shared" si="588"/>
        <v>0</v>
      </c>
      <c r="AG312" s="105">
        <f>SUM(AG313:AG326)</f>
        <v>0</v>
      </c>
      <c r="AH312" s="105">
        <f>SUM(AH313:AH326)</f>
        <v>0</v>
      </c>
      <c r="AI312" s="105">
        <f>SUM(AI313:AI326)</f>
        <v>0</v>
      </c>
      <c r="AJ312" s="105">
        <f t="shared" si="589"/>
        <v>0</v>
      </c>
      <c r="AK312" s="105">
        <f>SUM(AK313:AK326)</f>
        <v>0</v>
      </c>
      <c r="AL312" s="105">
        <f>SUM(AL313:AL326)</f>
        <v>0</v>
      </c>
      <c r="AM312" s="105">
        <f>SUM(AM313:AM326)</f>
        <v>0</v>
      </c>
      <c r="AN312" s="105">
        <f t="shared" si="590"/>
        <v>0</v>
      </c>
      <c r="AO312" s="105">
        <f t="shared" si="591"/>
        <v>352024.33333333337</v>
      </c>
    </row>
    <row r="313" spans="2:41" x14ac:dyDescent="0.25">
      <c r="B313" s="94" t="s">
        <v>946</v>
      </c>
      <c r="C313" s="95" t="s">
        <v>947</v>
      </c>
      <c r="D3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96">
        <f t="shared" si="583"/>
        <v>0</v>
      </c>
      <c r="G313" s="96"/>
      <c r="H313" s="96">
        <f t="shared" si="584"/>
        <v>0</v>
      </c>
      <c r="I313" s="96"/>
      <c r="J313" s="96">
        <f t="shared" si="585"/>
        <v>0</v>
      </c>
      <c r="K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96">
        <f t="shared" si="587"/>
        <v>0</v>
      </c>
      <c r="AC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96">
        <f t="shared" si="588"/>
        <v>0</v>
      </c>
      <c r="AG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96">
        <f t="shared" si="589"/>
        <v>0</v>
      </c>
      <c r="AK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96">
        <f t="shared" si="590"/>
        <v>0</v>
      </c>
      <c r="AO313" s="96">
        <f t="shared" si="591"/>
        <v>0</v>
      </c>
    </row>
    <row r="314" spans="2:41" x14ac:dyDescent="0.25">
      <c r="B314" s="94" t="s">
        <v>330</v>
      </c>
      <c r="C314" s="95" t="s">
        <v>948</v>
      </c>
      <c r="D3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96">
        <f t="shared" si="583"/>
        <v>0</v>
      </c>
      <c r="G314" s="96"/>
      <c r="H314" s="96">
        <f t="shared" si="584"/>
        <v>0</v>
      </c>
      <c r="I314" s="96"/>
      <c r="J314" s="96">
        <f t="shared" si="585"/>
        <v>0</v>
      </c>
      <c r="K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96">
        <f t="shared" si="587"/>
        <v>0</v>
      </c>
      <c r="AC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96">
        <f t="shared" si="588"/>
        <v>0</v>
      </c>
      <c r="AG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96">
        <f t="shared" si="589"/>
        <v>0</v>
      </c>
      <c r="AK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96">
        <f t="shared" si="590"/>
        <v>0</v>
      </c>
      <c r="AO314" s="96">
        <f t="shared" si="591"/>
        <v>0</v>
      </c>
    </row>
    <row r="315" spans="2:41" x14ac:dyDescent="0.25">
      <c r="B315" s="94" t="s">
        <v>949</v>
      </c>
      <c r="C315" s="95" t="s">
        <v>950</v>
      </c>
      <c r="D3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3296.3333333333335</v>
      </c>
      <c r="E3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26628</v>
      </c>
      <c r="F315" s="96">
        <f t="shared" si="583"/>
        <v>29924.333333333332</v>
      </c>
      <c r="G315" s="96"/>
      <c r="H315" s="96">
        <f t="shared" si="584"/>
        <v>29924.333333333332</v>
      </c>
      <c r="I315" s="96"/>
      <c r="J315" s="96">
        <f t="shared" si="585"/>
        <v>29924.333333333332</v>
      </c>
      <c r="K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28924.333333333336</v>
      </c>
      <c r="Y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28924.333333333336</v>
      </c>
      <c r="AA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96">
        <f t="shared" si="587"/>
        <v>28924.333333333336</v>
      </c>
      <c r="AC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96">
        <f t="shared" si="588"/>
        <v>0</v>
      </c>
      <c r="AG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96">
        <f t="shared" si="589"/>
        <v>0</v>
      </c>
      <c r="AK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96">
        <f t="shared" si="590"/>
        <v>0</v>
      </c>
      <c r="AO315" s="96">
        <f t="shared" si="591"/>
        <v>28924.333333333336</v>
      </c>
    </row>
    <row r="316" spans="2:41" x14ac:dyDescent="0.25">
      <c r="B316" s="94" t="s">
        <v>951</v>
      </c>
      <c r="C316" s="95" t="s">
        <v>952</v>
      </c>
      <c r="D3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96">
        <f t="shared" si="583"/>
        <v>0</v>
      </c>
      <c r="G316" s="96"/>
      <c r="H316" s="96">
        <f t="shared" si="584"/>
        <v>0</v>
      </c>
      <c r="I316" s="96"/>
      <c r="J316" s="96">
        <f t="shared" si="585"/>
        <v>0</v>
      </c>
      <c r="K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96">
        <f t="shared" si="587"/>
        <v>0</v>
      </c>
      <c r="AC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96">
        <f t="shared" si="588"/>
        <v>0</v>
      </c>
      <c r="AG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96">
        <f t="shared" si="589"/>
        <v>0</v>
      </c>
      <c r="AK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96">
        <f t="shared" si="590"/>
        <v>0</v>
      </c>
      <c r="AO316" s="96">
        <f t="shared" si="591"/>
        <v>0</v>
      </c>
    </row>
    <row r="317" spans="2:41" x14ac:dyDescent="0.25">
      <c r="B317" s="94" t="s">
        <v>953</v>
      </c>
      <c r="C317" s="95" t="s">
        <v>954</v>
      </c>
      <c r="D3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365000</v>
      </c>
      <c r="F317" s="96">
        <f t="shared" si="583"/>
        <v>365000</v>
      </c>
      <c r="G317" s="96"/>
      <c r="H317" s="96">
        <f t="shared" si="584"/>
        <v>365000</v>
      </c>
      <c r="I317" s="96"/>
      <c r="J317" s="96">
        <f t="shared" si="585"/>
        <v>365000</v>
      </c>
      <c r="K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165000</v>
      </c>
      <c r="P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165000</v>
      </c>
      <c r="AB317" s="96">
        <f t="shared" si="587"/>
        <v>165000</v>
      </c>
      <c r="AC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96">
        <f t="shared" si="588"/>
        <v>0</v>
      </c>
      <c r="AG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96">
        <f t="shared" si="589"/>
        <v>0</v>
      </c>
      <c r="AK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96">
        <f t="shared" si="590"/>
        <v>0</v>
      </c>
      <c r="AO317" s="96">
        <f t="shared" si="591"/>
        <v>165000</v>
      </c>
    </row>
    <row r="318" spans="2:41" x14ac:dyDescent="0.25">
      <c r="B318" s="94" t="s">
        <v>955</v>
      </c>
      <c r="C318" s="95" t="s">
        <v>956</v>
      </c>
      <c r="D3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96">
        <f t="shared" ref="F318:F319" si="696">D318+E318</f>
        <v>0</v>
      </c>
      <c r="G318" s="96"/>
      <c r="H318" s="96">
        <f t="shared" ref="H318:H319" si="697">F318-G318</f>
        <v>0</v>
      </c>
      <c r="I318" s="96"/>
      <c r="J318" s="96">
        <f t="shared" ref="J318:J319" si="698">F318-I318</f>
        <v>0</v>
      </c>
      <c r="K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96">
        <f t="shared" ref="AB318:AB319" si="699">Y318+Z318+AA318</f>
        <v>0</v>
      </c>
      <c r="AC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96">
        <f t="shared" ref="AF318:AF319" si="700">AC318+AD318+AE318</f>
        <v>0</v>
      </c>
      <c r="AG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96">
        <f t="shared" ref="AJ318:AJ319" si="701">AG318+AH318+AI318</f>
        <v>0</v>
      </c>
      <c r="AK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96">
        <f t="shared" ref="AN318:AN319" si="702">AK318+AL318+AM318</f>
        <v>0</v>
      </c>
      <c r="AO318" s="96">
        <f t="shared" ref="AO318:AO319" si="703">AB318+AF318+AJ318+AN318</f>
        <v>0</v>
      </c>
    </row>
    <row r="319" spans="2:41" x14ac:dyDescent="0.25">
      <c r="B319" s="94" t="s">
        <v>331</v>
      </c>
      <c r="C319" s="95" t="s">
        <v>957</v>
      </c>
      <c r="D3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96">
        <f t="shared" si="696"/>
        <v>0</v>
      </c>
      <c r="G319" s="96"/>
      <c r="H319" s="96">
        <f t="shared" si="697"/>
        <v>0</v>
      </c>
      <c r="I319" s="96"/>
      <c r="J319" s="96">
        <f t="shared" si="698"/>
        <v>0</v>
      </c>
      <c r="K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96">
        <f t="shared" si="699"/>
        <v>0</v>
      </c>
      <c r="AC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96">
        <f t="shared" si="700"/>
        <v>0</v>
      </c>
      <c r="AG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96">
        <f t="shared" si="701"/>
        <v>0</v>
      </c>
      <c r="AK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96">
        <f t="shared" si="702"/>
        <v>0</v>
      </c>
      <c r="AO319" s="96">
        <f t="shared" si="703"/>
        <v>0</v>
      </c>
    </row>
    <row r="320" spans="2:41" x14ac:dyDescent="0.25">
      <c r="B320" s="94" t="s">
        <v>958</v>
      </c>
      <c r="C320" s="95" t="s">
        <v>959</v>
      </c>
      <c r="D3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96">
        <f t="shared" ref="F320:F323" si="704">D320+E320</f>
        <v>0</v>
      </c>
      <c r="G320" s="96"/>
      <c r="H320" s="96">
        <f t="shared" ref="H320:H323" si="705">F320-G320</f>
        <v>0</v>
      </c>
      <c r="I320" s="96"/>
      <c r="J320" s="96">
        <f t="shared" ref="J320:J323" si="706">F320-I320</f>
        <v>0</v>
      </c>
      <c r="K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96">
        <f t="shared" ref="AB320:AB323" si="707">Y320+Z320+AA320</f>
        <v>0</v>
      </c>
      <c r="AC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96">
        <f t="shared" ref="AF320:AF323" si="708">AC320+AD320+AE320</f>
        <v>0</v>
      </c>
      <c r="AG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96">
        <f t="shared" ref="AJ320:AJ323" si="709">AG320+AH320+AI320</f>
        <v>0</v>
      </c>
      <c r="AK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96">
        <f t="shared" ref="AN320:AN323" si="710">AK320+AL320+AM320</f>
        <v>0</v>
      </c>
      <c r="AO320" s="96">
        <f t="shared" ref="AO320:AO323" si="711">AB320+AF320+AJ320+AN320</f>
        <v>0</v>
      </c>
    </row>
    <row r="321" spans="2:41" x14ac:dyDescent="0.25">
      <c r="B321" s="94" t="s">
        <v>960</v>
      </c>
      <c r="C321" s="95" t="s">
        <v>961</v>
      </c>
      <c r="D3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96">
        <f t="shared" si="704"/>
        <v>0</v>
      </c>
      <c r="G321" s="96"/>
      <c r="H321" s="96">
        <f t="shared" si="705"/>
        <v>0</v>
      </c>
      <c r="I321" s="96"/>
      <c r="J321" s="96">
        <f t="shared" si="706"/>
        <v>0</v>
      </c>
      <c r="K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96">
        <f t="shared" si="707"/>
        <v>0</v>
      </c>
      <c r="AC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96">
        <f t="shared" si="708"/>
        <v>0</v>
      </c>
      <c r="AG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96">
        <f t="shared" si="709"/>
        <v>0</v>
      </c>
      <c r="AK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96">
        <f t="shared" si="710"/>
        <v>0</v>
      </c>
      <c r="AO321" s="96">
        <f t="shared" si="711"/>
        <v>0</v>
      </c>
    </row>
    <row r="322" spans="2:41" x14ac:dyDescent="0.25">
      <c r="B322" s="94" t="s">
        <v>962</v>
      </c>
      <c r="C322" s="95" t="s">
        <v>963</v>
      </c>
      <c r="D3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94500</v>
      </c>
      <c r="E3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113600</v>
      </c>
      <c r="F322" s="96">
        <f t="shared" si="704"/>
        <v>208100</v>
      </c>
      <c r="G322" s="96"/>
      <c r="H322" s="96">
        <f t="shared" si="705"/>
        <v>208100</v>
      </c>
      <c r="I322" s="96"/>
      <c r="J322" s="96">
        <f t="shared" si="706"/>
        <v>208100</v>
      </c>
      <c r="K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158100</v>
      </c>
      <c r="P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Z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153600</v>
      </c>
      <c r="AA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v>
      </c>
      <c r="AB322" s="96">
        <f t="shared" si="707"/>
        <v>158100</v>
      </c>
      <c r="AC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96">
        <f t="shared" si="708"/>
        <v>0</v>
      </c>
      <c r="AG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96">
        <f t="shared" si="709"/>
        <v>0</v>
      </c>
      <c r="AK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96">
        <f t="shared" si="710"/>
        <v>0</v>
      </c>
      <c r="AO322" s="96">
        <f t="shared" si="711"/>
        <v>158100</v>
      </c>
    </row>
    <row r="323" spans="2:41" x14ac:dyDescent="0.25">
      <c r="B323" s="94" t="s">
        <v>964</v>
      </c>
      <c r="C323" s="95" t="s">
        <v>965</v>
      </c>
      <c r="D3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96">
        <f t="shared" si="704"/>
        <v>0</v>
      </c>
      <c r="G323" s="96"/>
      <c r="H323" s="96">
        <f t="shared" si="705"/>
        <v>0</v>
      </c>
      <c r="I323" s="96"/>
      <c r="J323" s="96">
        <f t="shared" si="706"/>
        <v>0</v>
      </c>
      <c r="K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96">
        <f t="shared" si="707"/>
        <v>0</v>
      </c>
      <c r="AC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96">
        <f t="shared" si="708"/>
        <v>0</v>
      </c>
      <c r="AG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96">
        <f t="shared" si="709"/>
        <v>0</v>
      </c>
      <c r="AK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96">
        <f t="shared" si="710"/>
        <v>0</v>
      </c>
      <c r="AO323" s="96">
        <f t="shared" si="711"/>
        <v>0</v>
      </c>
    </row>
    <row r="324" spans="2:41" x14ac:dyDescent="0.25">
      <c r="B324" s="94" t="s">
        <v>966</v>
      </c>
      <c r="C324" s="95" t="s">
        <v>967</v>
      </c>
      <c r="D3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96">
        <f t="shared" si="583"/>
        <v>0</v>
      </c>
      <c r="G324" s="96"/>
      <c r="H324" s="96">
        <f t="shared" si="584"/>
        <v>0</v>
      </c>
      <c r="I324" s="96"/>
      <c r="J324" s="96">
        <f t="shared" si="585"/>
        <v>0</v>
      </c>
      <c r="K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96">
        <f t="shared" si="587"/>
        <v>0</v>
      </c>
      <c r="AC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96">
        <f t="shared" si="588"/>
        <v>0</v>
      </c>
      <c r="AG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96">
        <f t="shared" si="589"/>
        <v>0</v>
      </c>
      <c r="AK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96">
        <f t="shared" si="590"/>
        <v>0</v>
      </c>
      <c r="AO324" s="96">
        <f t="shared" si="591"/>
        <v>0</v>
      </c>
    </row>
    <row r="325" spans="2:41" x14ac:dyDescent="0.25">
      <c r="B325" s="94" t="s">
        <v>968</v>
      </c>
      <c r="C325" s="95" t="s">
        <v>969</v>
      </c>
      <c r="D3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96">
        <f t="shared" ref="F325" si="712">D325+E325</f>
        <v>0</v>
      </c>
      <c r="G325" s="96"/>
      <c r="H325" s="96">
        <f t="shared" ref="H325" si="713">F325-G325</f>
        <v>0</v>
      </c>
      <c r="I325" s="96"/>
      <c r="J325" s="96">
        <f t="shared" ref="J325" si="714">F325-I325</f>
        <v>0</v>
      </c>
      <c r="K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96">
        <f t="shared" ref="AB325" si="715">Y325+Z325+AA325</f>
        <v>0</v>
      </c>
      <c r="AC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96">
        <f t="shared" ref="AF325" si="716">AC325+AD325+AE325</f>
        <v>0</v>
      </c>
      <c r="AG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96">
        <f t="shared" ref="AJ325" si="717">AG325+AH325+AI325</f>
        <v>0</v>
      </c>
      <c r="AK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96">
        <f t="shared" ref="AN325" si="718">AK325+AL325+AM325</f>
        <v>0</v>
      </c>
      <c r="AO325" s="96">
        <f t="shared" ref="AO325" si="719">AB325+AF325+AJ325+AN325</f>
        <v>0</v>
      </c>
    </row>
    <row r="326" spans="2:41" x14ac:dyDescent="0.25">
      <c r="B326" s="94" t="s">
        <v>970</v>
      </c>
      <c r="C326" s="95" t="s">
        <v>971</v>
      </c>
      <c r="D3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96">
        <f t="shared" ref="F326" si="720">D326+E326</f>
        <v>0</v>
      </c>
      <c r="G326" s="96"/>
      <c r="H326" s="96">
        <f t="shared" ref="H326" si="721">F326-G326</f>
        <v>0</v>
      </c>
      <c r="I326" s="96"/>
      <c r="J326" s="96">
        <f t="shared" ref="J326" si="722">F326-I326</f>
        <v>0</v>
      </c>
      <c r="K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96">
        <f t="shared" ref="AB326" si="723">Y326+Z326+AA326</f>
        <v>0</v>
      </c>
      <c r="AC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96">
        <f t="shared" ref="AF326" si="724">AC326+AD326+AE326</f>
        <v>0</v>
      </c>
      <c r="AG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96">
        <f t="shared" ref="AJ326" si="725">AG326+AH326+AI326</f>
        <v>0</v>
      </c>
      <c r="AK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96">
        <f t="shared" ref="AN326" si="726">AK326+AL326+AM326</f>
        <v>0</v>
      </c>
      <c r="AO326" s="96">
        <f t="shared" ref="AO326" si="727">AB326+AF326+AJ326+AN326</f>
        <v>0</v>
      </c>
    </row>
    <row r="327" spans="2:41" x14ac:dyDescent="0.25">
      <c r="B327" s="91" t="s">
        <v>333</v>
      </c>
      <c r="C327" s="92" t="s">
        <v>205</v>
      </c>
      <c r="D327" s="93">
        <f>D328+D345+D383+D389</f>
        <v>8160000</v>
      </c>
      <c r="E327" s="93">
        <f>E328+E345+E383+E389</f>
        <v>52550900</v>
      </c>
      <c r="F327" s="93">
        <f t="shared" si="583"/>
        <v>60710900</v>
      </c>
      <c r="G327" s="93">
        <f>G328+G345+G383+G389</f>
        <v>0</v>
      </c>
      <c r="H327" s="93">
        <f t="shared" si="584"/>
        <v>60710900</v>
      </c>
      <c r="I327" s="93">
        <f>I328+I345+I383+I389</f>
        <v>0</v>
      </c>
      <c r="J327" s="93">
        <f t="shared" si="585"/>
        <v>60710900</v>
      </c>
      <c r="K327" s="93">
        <f t="shared" ref="K327:AA327" si="728">K328+K345+K383+K389</f>
        <v>0</v>
      </c>
      <c r="L327" s="93">
        <f t="shared" si="728"/>
        <v>0</v>
      </c>
      <c r="M327" s="93">
        <f t="shared" si="728"/>
        <v>0</v>
      </c>
      <c r="N327" s="93">
        <f t="shared" si="728"/>
        <v>0</v>
      </c>
      <c r="O327" s="93">
        <f t="shared" si="728"/>
        <v>47573300</v>
      </c>
      <c r="P327" s="93">
        <f t="shared" si="728"/>
        <v>2875000</v>
      </c>
      <c r="Q327" s="93">
        <f t="shared" si="728"/>
        <v>0</v>
      </c>
      <c r="R327" s="93">
        <f t="shared" si="728"/>
        <v>316000</v>
      </c>
      <c r="S327" s="93">
        <f t="shared" si="728"/>
        <v>0</v>
      </c>
      <c r="T327" s="93">
        <f t="shared" si="728"/>
        <v>0</v>
      </c>
      <c r="U327" s="93">
        <f t="shared" si="728"/>
        <v>0</v>
      </c>
      <c r="V327" s="93">
        <f t="shared" si="728"/>
        <v>0</v>
      </c>
      <c r="W327" s="93">
        <f t="shared" si="728"/>
        <v>0</v>
      </c>
      <c r="X327" s="93">
        <f t="shared" si="728"/>
        <v>60000</v>
      </c>
      <c r="Y327" s="93">
        <f t="shared" si="728"/>
        <v>3575000</v>
      </c>
      <c r="Z327" s="93">
        <f t="shared" si="728"/>
        <v>14061300</v>
      </c>
      <c r="AA327" s="93">
        <f t="shared" si="728"/>
        <v>4848000</v>
      </c>
      <c r="AB327" s="93">
        <f t="shared" si="587"/>
        <v>22484300</v>
      </c>
      <c r="AC327" s="93">
        <f>AC328+AC345+AC383+AC389</f>
        <v>0</v>
      </c>
      <c r="AD327" s="93">
        <f>AD328+AD345+AD383+AD389</f>
        <v>0</v>
      </c>
      <c r="AE327" s="93">
        <f>AE328+AE345+AE383+AE389</f>
        <v>250000</v>
      </c>
      <c r="AF327" s="93">
        <f t="shared" si="588"/>
        <v>250000</v>
      </c>
      <c r="AG327" s="93">
        <f>AG328+AG345+AG383+AG389</f>
        <v>1150000</v>
      </c>
      <c r="AH327" s="93">
        <f>AH328+AH345+AH383+AH389</f>
        <v>0</v>
      </c>
      <c r="AI327" s="93">
        <f>AI328+AI345+AI383+AI389</f>
        <v>27000000</v>
      </c>
      <c r="AJ327" s="93">
        <f t="shared" si="589"/>
        <v>28150000</v>
      </c>
      <c r="AK327" s="93">
        <f>AK328+AK345+AK383+AK389</f>
        <v>0</v>
      </c>
      <c r="AL327" s="93">
        <f>AL328+AL345+AL383+AL389</f>
        <v>0</v>
      </c>
      <c r="AM327" s="93">
        <f>AM328+AM345+AM383+AM389</f>
        <v>8400</v>
      </c>
      <c r="AN327" s="93">
        <f t="shared" si="590"/>
        <v>8400</v>
      </c>
      <c r="AO327" s="93">
        <f t="shared" si="591"/>
        <v>50892700</v>
      </c>
    </row>
    <row r="328" spans="2:41" x14ac:dyDescent="0.25">
      <c r="B328" s="103" t="s">
        <v>334</v>
      </c>
      <c r="C328" s="104" t="s">
        <v>206</v>
      </c>
      <c r="D328" s="105">
        <f>SUM(D329:D344)</f>
        <v>0</v>
      </c>
      <c r="E328" s="105">
        <f>SUM(E329:E344)</f>
        <v>0</v>
      </c>
      <c r="F328" s="105">
        <f t="shared" si="583"/>
        <v>0</v>
      </c>
      <c r="G328" s="105">
        <f>SUM(G329:G344)</f>
        <v>0</v>
      </c>
      <c r="H328" s="105">
        <f t="shared" si="584"/>
        <v>0</v>
      </c>
      <c r="I328" s="105">
        <f>SUM(I329:I344)</f>
        <v>0</v>
      </c>
      <c r="J328" s="105">
        <f t="shared" si="585"/>
        <v>0</v>
      </c>
      <c r="K328" s="105">
        <f t="shared" ref="K328:AA328" si="729">SUM(K329:K344)</f>
        <v>0</v>
      </c>
      <c r="L328" s="105">
        <f t="shared" si="729"/>
        <v>0</v>
      </c>
      <c r="M328" s="105">
        <f t="shared" si="729"/>
        <v>0</v>
      </c>
      <c r="N328" s="105">
        <f t="shared" si="729"/>
        <v>0</v>
      </c>
      <c r="O328" s="105">
        <f t="shared" si="729"/>
        <v>0</v>
      </c>
      <c r="P328" s="105">
        <f t="shared" si="729"/>
        <v>0</v>
      </c>
      <c r="Q328" s="105">
        <f t="shared" si="729"/>
        <v>0</v>
      </c>
      <c r="R328" s="105">
        <f t="shared" si="729"/>
        <v>0</v>
      </c>
      <c r="S328" s="105">
        <f t="shared" si="729"/>
        <v>0</v>
      </c>
      <c r="T328" s="105">
        <f t="shared" si="729"/>
        <v>0</v>
      </c>
      <c r="U328" s="105">
        <f t="shared" si="729"/>
        <v>0</v>
      </c>
      <c r="V328" s="105">
        <f t="shared" si="729"/>
        <v>0</v>
      </c>
      <c r="W328" s="105">
        <f t="shared" si="729"/>
        <v>0</v>
      </c>
      <c r="X328" s="105">
        <f t="shared" si="729"/>
        <v>0</v>
      </c>
      <c r="Y328" s="105">
        <f t="shared" si="729"/>
        <v>0</v>
      </c>
      <c r="Z328" s="105">
        <f t="shared" si="729"/>
        <v>0</v>
      </c>
      <c r="AA328" s="105">
        <f t="shared" si="729"/>
        <v>0</v>
      </c>
      <c r="AB328" s="105">
        <f t="shared" si="587"/>
        <v>0</v>
      </c>
      <c r="AC328" s="105">
        <f>SUM(AC329:AC344)</f>
        <v>0</v>
      </c>
      <c r="AD328" s="105">
        <f>SUM(AD329:AD344)</f>
        <v>0</v>
      </c>
      <c r="AE328" s="105">
        <f>SUM(AE329:AE344)</f>
        <v>0</v>
      </c>
      <c r="AF328" s="105">
        <f t="shared" si="588"/>
        <v>0</v>
      </c>
      <c r="AG328" s="105">
        <f>SUM(AG329:AG344)</f>
        <v>0</v>
      </c>
      <c r="AH328" s="105">
        <f>SUM(AH329:AH344)</f>
        <v>0</v>
      </c>
      <c r="AI328" s="105">
        <f>SUM(AI329:AI344)</f>
        <v>0</v>
      </c>
      <c r="AJ328" s="105">
        <f t="shared" si="589"/>
        <v>0</v>
      </c>
      <c r="AK328" s="105">
        <f>SUM(AK329:AK344)</f>
        <v>0</v>
      </c>
      <c r="AL328" s="105">
        <f>SUM(AL329:AL344)</f>
        <v>0</v>
      </c>
      <c r="AM328" s="105">
        <f>SUM(AM329:AM344)</f>
        <v>0</v>
      </c>
      <c r="AN328" s="105">
        <f t="shared" si="590"/>
        <v>0</v>
      </c>
      <c r="AO328" s="105">
        <f t="shared" si="591"/>
        <v>0</v>
      </c>
    </row>
    <row r="329" spans="2:41" x14ac:dyDescent="0.25">
      <c r="B329" s="94" t="s">
        <v>335</v>
      </c>
      <c r="C329" s="95" t="s">
        <v>207</v>
      </c>
      <c r="D3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96">
        <f t="shared" si="583"/>
        <v>0</v>
      </c>
      <c r="G329" s="96"/>
      <c r="H329" s="96">
        <f t="shared" si="584"/>
        <v>0</v>
      </c>
      <c r="I329" s="96"/>
      <c r="J329" s="96">
        <f t="shared" si="585"/>
        <v>0</v>
      </c>
      <c r="K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96">
        <f t="shared" si="587"/>
        <v>0</v>
      </c>
      <c r="AC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96">
        <f t="shared" si="588"/>
        <v>0</v>
      </c>
      <c r="AG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96">
        <f t="shared" si="589"/>
        <v>0</v>
      </c>
      <c r="AK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96">
        <f t="shared" si="590"/>
        <v>0</v>
      </c>
      <c r="AO329" s="96">
        <f t="shared" si="591"/>
        <v>0</v>
      </c>
    </row>
    <row r="330" spans="2:41" x14ac:dyDescent="0.25">
      <c r="B330" s="94" t="s">
        <v>349</v>
      </c>
      <c r="C330" s="95" t="s">
        <v>217</v>
      </c>
      <c r="D3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96">
        <f>D330+E330</f>
        <v>0</v>
      </c>
      <c r="G330" s="96"/>
      <c r="H330" s="96">
        <f>F330-G330</f>
        <v>0</v>
      </c>
      <c r="I330" s="96"/>
      <c r="J330" s="96">
        <f>F330-I330</f>
        <v>0</v>
      </c>
      <c r="K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96">
        <f>Y330+Z330+AA330</f>
        <v>0</v>
      </c>
      <c r="AC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96">
        <f>AC330+AD330+AE330</f>
        <v>0</v>
      </c>
      <c r="AG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96">
        <f>AG330+AH330+AI330</f>
        <v>0</v>
      </c>
      <c r="AK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96">
        <f>AK330+AL330+AM330</f>
        <v>0</v>
      </c>
      <c r="AO330" s="96">
        <f>AB330+AF330+AJ330+AN330</f>
        <v>0</v>
      </c>
    </row>
    <row r="331" spans="2:41" x14ac:dyDescent="0.25">
      <c r="B331" s="94" t="s">
        <v>972</v>
      </c>
      <c r="C331" s="95" t="s">
        <v>973</v>
      </c>
      <c r="D3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96">
        <f>D331+E331</f>
        <v>0</v>
      </c>
      <c r="G331" s="96"/>
      <c r="H331" s="96">
        <f>F331-G331</f>
        <v>0</v>
      </c>
      <c r="I331" s="96"/>
      <c r="J331" s="96">
        <f>F331-I331</f>
        <v>0</v>
      </c>
      <c r="K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96">
        <f>Y331+Z331+AA331</f>
        <v>0</v>
      </c>
      <c r="AC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96">
        <f>AC331+AD331+AE331</f>
        <v>0</v>
      </c>
      <c r="AG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96">
        <f>AG331+AH331+AI331</f>
        <v>0</v>
      </c>
      <c r="AK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96">
        <f>AK331+AL331+AM331</f>
        <v>0</v>
      </c>
      <c r="AO331" s="96">
        <f>AB331+AF331+AJ331+AN331</f>
        <v>0</v>
      </c>
    </row>
    <row r="332" spans="2:41" x14ac:dyDescent="0.25">
      <c r="B332" s="94" t="s">
        <v>974</v>
      </c>
      <c r="C332" s="95" t="s">
        <v>975</v>
      </c>
      <c r="D3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96">
        <f t="shared" ref="F332:F334" si="730">D332+E332</f>
        <v>0</v>
      </c>
      <c r="G332" s="96"/>
      <c r="H332" s="96">
        <f t="shared" ref="H332:H334" si="731">F332-G332</f>
        <v>0</v>
      </c>
      <c r="I332" s="96"/>
      <c r="J332" s="96">
        <f t="shared" ref="J332:J334" si="732">F332-I332</f>
        <v>0</v>
      </c>
      <c r="K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96">
        <f t="shared" ref="AB332:AB334" si="733">Y332+Z332+AA332</f>
        <v>0</v>
      </c>
      <c r="AC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96">
        <f t="shared" ref="AF332:AF334" si="734">AC332+AD332+AE332</f>
        <v>0</v>
      </c>
      <c r="AG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96">
        <f t="shared" ref="AJ332:AJ334" si="735">AG332+AH332+AI332</f>
        <v>0</v>
      </c>
      <c r="AK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96">
        <f t="shared" ref="AN332:AN334" si="736">AK332+AL332+AM332</f>
        <v>0</v>
      </c>
      <c r="AO332" s="96">
        <f t="shared" ref="AO332:AO334" si="737">AB332+AF332+AJ332+AN332</f>
        <v>0</v>
      </c>
    </row>
    <row r="333" spans="2:41" x14ac:dyDescent="0.25">
      <c r="B333" s="94" t="s">
        <v>976</v>
      </c>
      <c r="C333" s="95" t="s">
        <v>977</v>
      </c>
      <c r="D3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96">
        <f t="shared" si="730"/>
        <v>0</v>
      </c>
      <c r="G333" s="96"/>
      <c r="H333" s="96">
        <f t="shared" si="731"/>
        <v>0</v>
      </c>
      <c r="I333" s="96"/>
      <c r="J333" s="96">
        <f t="shared" si="732"/>
        <v>0</v>
      </c>
      <c r="K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96">
        <f t="shared" si="733"/>
        <v>0</v>
      </c>
      <c r="AC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96">
        <f t="shared" si="734"/>
        <v>0</v>
      </c>
      <c r="AG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96">
        <f t="shared" si="735"/>
        <v>0</v>
      </c>
      <c r="AK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96">
        <f t="shared" si="736"/>
        <v>0</v>
      </c>
      <c r="AO333" s="96">
        <f t="shared" si="737"/>
        <v>0</v>
      </c>
    </row>
    <row r="334" spans="2:41" x14ac:dyDescent="0.25">
      <c r="B334" s="94" t="s">
        <v>978</v>
      </c>
      <c r="C334" s="95" t="s">
        <v>979</v>
      </c>
      <c r="D3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96">
        <f t="shared" si="730"/>
        <v>0</v>
      </c>
      <c r="G334" s="96"/>
      <c r="H334" s="96">
        <f t="shared" si="731"/>
        <v>0</v>
      </c>
      <c r="I334" s="96"/>
      <c r="J334" s="96">
        <f t="shared" si="732"/>
        <v>0</v>
      </c>
      <c r="K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96">
        <f t="shared" si="733"/>
        <v>0</v>
      </c>
      <c r="AC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96">
        <f t="shared" si="734"/>
        <v>0</v>
      </c>
      <c r="AG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96">
        <f t="shared" si="735"/>
        <v>0</v>
      </c>
      <c r="AK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96">
        <f t="shared" si="736"/>
        <v>0</v>
      </c>
      <c r="AO334" s="96">
        <f t="shared" si="737"/>
        <v>0</v>
      </c>
    </row>
    <row r="335" spans="2:41" x14ac:dyDescent="0.25">
      <c r="B335" s="94" t="s">
        <v>350</v>
      </c>
      <c r="C335" s="95" t="s">
        <v>218</v>
      </c>
      <c r="D3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96">
        <f>D335+E335</f>
        <v>0</v>
      </c>
      <c r="G335" s="96"/>
      <c r="H335" s="96">
        <f>F335-G335</f>
        <v>0</v>
      </c>
      <c r="I335" s="96"/>
      <c r="J335" s="96">
        <f>F335-I335</f>
        <v>0</v>
      </c>
      <c r="K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96">
        <f>Y335+Z335+AA335</f>
        <v>0</v>
      </c>
      <c r="AC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96">
        <f>AC335+AD335+AE335</f>
        <v>0</v>
      </c>
      <c r="AG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96">
        <f>AG335+AH335+AI335</f>
        <v>0</v>
      </c>
      <c r="AK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96">
        <f>AK335+AL335+AM335</f>
        <v>0</v>
      </c>
      <c r="AO335" s="96">
        <f>AB335+AF335+AJ335+AN335</f>
        <v>0</v>
      </c>
    </row>
    <row r="336" spans="2:41" x14ac:dyDescent="0.25">
      <c r="B336" s="94" t="s">
        <v>980</v>
      </c>
      <c r="C336" s="95" t="s">
        <v>981</v>
      </c>
      <c r="D3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96">
        <f t="shared" ref="F336:F337" si="738">D336+E336</f>
        <v>0</v>
      </c>
      <c r="G336" s="96"/>
      <c r="H336" s="96">
        <f t="shared" ref="H336:H337" si="739">F336-G336</f>
        <v>0</v>
      </c>
      <c r="I336" s="96"/>
      <c r="J336" s="96">
        <f t="shared" ref="J336:J337" si="740">F336-I336</f>
        <v>0</v>
      </c>
      <c r="K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96">
        <f t="shared" ref="AB336:AB337" si="741">Y336+Z336+AA336</f>
        <v>0</v>
      </c>
      <c r="AC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96">
        <f t="shared" ref="AF336:AF337" si="742">AC336+AD336+AE336</f>
        <v>0</v>
      </c>
      <c r="AG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96">
        <f t="shared" ref="AJ336:AJ337" si="743">AG336+AH336+AI336</f>
        <v>0</v>
      </c>
      <c r="AK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96">
        <f t="shared" ref="AN336:AN337" si="744">AK336+AL336+AM336</f>
        <v>0</v>
      </c>
      <c r="AO336" s="96">
        <f t="shared" ref="AO336:AO337" si="745">AB336+AF336+AJ336+AN336</f>
        <v>0</v>
      </c>
    </row>
    <row r="337" spans="2:41" x14ac:dyDescent="0.25">
      <c r="B337" s="94" t="s">
        <v>351</v>
      </c>
      <c r="C337" s="95" t="s">
        <v>219</v>
      </c>
      <c r="D3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96">
        <f t="shared" si="738"/>
        <v>0</v>
      </c>
      <c r="G337" s="96"/>
      <c r="H337" s="96">
        <f t="shared" si="739"/>
        <v>0</v>
      </c>
      <c r="I337" s="96"/>
      <c r="J337" s="96">
        <f t="shared" si="740"/>
        <v>0</v>
      </c>
      <c r="K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96">
        <f t="shared" si="741"/>
        <v>0</v>
      </c>
      <c r="AC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96">
        <f t="shared" si="742"/>
        <v>0</v>
      </c>
      <c r="AG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96">
        <f t="shared" si="743"/>
        <v>0</v>
      </c>
      <c r="AK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96">
        <f t="shared" si="744"/>
        <v>0</v>
      </c>
      <c r="AO337" s="96">
        <f t="shared" si="745"/>
        <v>0</v>
      </c>
    </row>
    <row r="338" spans="2:41" x14ac:dyDescent="0.25">
      <c r="B338" s="94" t="s">
        <v>982</v>
      </c>
      <c r="C338" s="95" t="s">
        <v>983</v>
      </c>
      <c r="D3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96">
        <f>D338+E338</f>
        <v>0</v>
      </c>
      <c r="G338" s="96"/>
      <c r="H338" s="96">
        <f>F338-G338</f>
        <v>0</v>
      </c>
      <c r="I338" s="96"/>
      <c r="J338" s="96">
        <f>F338-I338</f>
        <v>0</v>
      </c>
      <c r="K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96">
        <f>Y338+Z338+AA338</f>
        <v>0</v>
      </c>
      <c r="AC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96">
        <f>AC338+AD338+AE338</f>
        <v>0</v>
      </c>
      <c r="AG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96">
        <f>AG338+AH338+AI338</f>
        <v>0</v>
      </c>
      <c r="AK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96">
        <f>AK338+AL338+AM338</f>
        <v>0</v>
      </c>
      <c r="AO338" s="96">
        <f>AB338+AF338+AJ338+AN338</f>
        <v>0</v>
      </c>
    </row>
    <row r="339" spans="2:41" x14ac:dyDescent="0.25">
      <c r="B339" s="94" t="s">
        <v>336</v>
      </c>
      <c r="C339" s="95" t="s">
        <v>208</v>
      </c>
      <c r="D3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96">
        <f>D339+E339</f>
        <v>0</v>
      </c>
      <c r="G339" s="96"/>
      <c r="H339" s="96">
        <f>F339-G339</f>
        <v>0</v>
      </c>
      <c r="I339" s="96"/>
      <c r="J339" s="96">
        <f>F339-I339</f>
        <v>0</v>
      </c>
      <c r="K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96">
        <f>Y339+Z339+AA339</f>
        <v>0</v>
      </c>
      <c r="AC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96">
        <f>AC339+AD339+AE339</f>
        <v>0</v>
      </c>
      <c r="AG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96">
        <f>AG339+AH339+AI339</f>
        <v>0</v>
      </c>
      <c r="AK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96">
        <f>AK339+AL339+AM339</f>
        <v>0</v>
      </c>
      <c r="AO339" s="96">
        <f>AB339+AF339+AJ339+AN339</f>
        <v>0</v>
      </c>
    </row>
    <row r="340" spans="2:41" x14ac:dyDescent="0.25">
      <c r="B340" s="94" t="s">
        <v>984</v>
      </c>
      <c r="C340" s="95" t="s">
        <v>985</v>
      </c>
      <c r="D3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96">
        <f t="shared" ref="F340" si="746">D340+E340</f>
        <v>0</v>
      </c>
      <c r="G340" s="96"/>
      <c r="H340" s="96">
        <f t="shared" ref="H340" si="747">F340-G340</f>
        <v>0</v>
      </c>
      <c r="I340" s="96"/>
      <c r="J340" s="96">
        <f t="shared" ref="J340" si="748">F340-I340</f>
        <v>0</v>
      </c>
      <c r="K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96">
        <f t="shared" ref="AB340" si="749">Y340+Z340+AA340</f>
        <v>0</v>
      </c>
      <c r="AC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96">
        <f t="shared" ref="AF340" si="750">AC340+AD340+AE340</f>
        <v>0</v>
      </c>
      <c r="AG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96">
        <f t="shared" ref="AJ340" si="751">AG340+AH340+AI340</f>
        <v>0</v>
      </c>
      <c r="AK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96">
        <f t="shared" ref="AN340" si="752">AK340+AL340+AM340</f>
        <v>0</v>
      </c>
      <c r="AO340" s="96">
        <f t="shared" ref="AO340" si="753">AB340+AF340+AJ340+AN340</f>
        <v>0</v>
      </c>
    </row>
    <row r="341" spans="2:41" x14ac:dyDescent="0.25">
      <c r="B341" s="94" t="s">
        <v>352</v>
      </c>
      <c r="C341" s="95" t="s">
        <v>220</v>
      </c>
      <c r="D3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96">
        <f>D341+E341</f>
        <v>0</v>
      </c>
      <c r="G341" s="96"/>
      <c r="H341" s="96">
        <f>F341-G341</f>
        <v>0</v>
      </c>
      <c r="I341" s="96"/>
      <c r="J341" s="96">
        <f>F341-I341</f>
        <v>0</v>
      </c>
      <c r="K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96">
        <f>Y341+Z341+AA341</f>
        <v>0</v>
      </c>
      <c r="AC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96">
        <f>AC341+AD341+AE341</f>
        <v>0</v>
      </c>
      <c r="AG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96">
        <f>AG341+AH341+AI341</f>
        <v>0</v>
      </c>
      <c r="AK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96">
        <f>AK341+AL341+AM341</f>
        <v>0</v>
      </c>
      <c r="AO341" s="96">
        <f>AB341+AF341+AJ341+AN341</f>
        <v>0</v>
      </c>
    </row>
    <row r="342" spans="2:41" x14ac:dyDescent="0.25">
      <c r="B342" s="94" t="s">
        <v>986</v>
      </c>
      <c r="C342" s="95" t="s">
        <v>987</v>
      </c>
      <c r="D3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96">
        <f>D342+E342</f>
        <v>0</v>
      </c>
      <c r="G342" s="96"/>
      <c r="H342" s="96">
        <f>F342-G342</f>
        <v>0</v>
      </c>
      <c r="I342" s="96"/>
      <c r="J342" s="96">
        <f>F342-I342</f>
        <v>0</v>
      </c>
      <c r="K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96">
        <f>Y342+Z342+AA342</f>
        <v>0</v>
      </c>
      <c r="AC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96">
        <f>AC342+AD342+AE342</f>
        <v>0</v>
      </c>
      <c r="AG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96">
        <f>AG342+AH342+AI342</f>
        <v>0</v>
      </c>
      <c r="AK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96">
        <f>AK342+AL342+AM342</f>
        <v>0</v>
      </c>
      <c r="AO342" s="96">
        <f>AB342+AF342+AJ342+AN342</f>
        <v>0</v>
      </c>
    </row>
    <row r="343" spans="2:41" x14ac:dyDescent="0.25">
      <c r="B343" s="94" t="s">
        <v>988</v>
      </c>
      <c r="C343" s="95" t="s">
        <v>989</v>
      </c>
      <c r="D3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96">
        <f t="shared" ref="F343" si="754">D343+E343</f>
        <v>0</v>
      </c>
      <c r="G343" s="96"/>
      <c r="H343" s="96">
        <f t="shared" ref="H343" si="755">F343-G343</f>
        <v>0</v>
      </c>
      <c r="I343" s="96"/>
      <c r="J343" s="96">
        <f t="shared" ref="J343" si="756">F343-I343</f>
        <v>0</v>
      </c>
      <c r="K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96">
        <f t="shared" ref="AB343" si="757">Y343+Z343+AA343</f>
        <v>0</v>
      </c>
      <c r="AC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96">
        <f t="shared" ref="AF343" si="758">AC343+AD343+AE343</f>
        <v>0</v>
      </c>
      <c r="AG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96">
        <f t="shared" ref="AJ343" si="759">AG343+AH343+AI343</f>
        <v>0</v>
      </c>
      <c r="AK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96">
        <f t="shared" ref="AN343" si="760">AK343+AL343+AM343</f>
        <v>0</v>
      </c>
      <c r="AO343" s="96">
        <f t="shared" ref="AO343" si="761">AB343+AF343+AJ343+AN343</f>
        <v>0</v>
      </c>
    </row>
    <row r="344" spans="2:41" x14ac:dyDescent="0.25">
      <c r="B344" s="94" t="s">
        <v>353</v>
      </c>
      <c r="C344" s="95" t="s">
        <v>221</v>
      </c>
      <c r="D3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96">
        <f>D344+E344</f>
        <v>0</v>
      </c>
      <c r="G344" s="96"/>
      <c r="H344" s="96">
        <f>F344-G344</f>
        <v>0</v>
      </c>
      <c r="I344" s="96"/>
      <c r="J344" s="96">
        <f>F344-I344</f>
        <v>0</v>
      </c>
      <c r="K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96">
        <f>Y344+Z344+AA344</f>
        <v>0</v>
      </c>
      <c r="AC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96">
        <f>AC344+AD344+AE344</f>
        <v>0</v>
      </c>
      <c r="AG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96">
        <f>AG344+AH344+AI344</f>
        <v>0</v>
      </c>
      <c r="AK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96">
        <f>AK344+AL344+AM344</f>
        <v>0</v>
      </c>
      <c r="AO344" s="96">
        <f>AB344+AF344+AJ344+AN344</f>
        <v>0</v>
      </c>
    </row>
    <row r="345" spans="2:41" x14ac:dyDescent="0.25">
      <c r="B345" s="103" t="s">
        <v>337</v>
      </c>
      <c r="C345" s="104" t="s">
        <v>209</v>
      </c>
      <c r="D345" s="105">
        <f>SUM(D346:D382)</f>
        <v>7910000</v>
      </c>
      <c r="E345" s="105">
        <f>SUM(E346:E382)</f>
        <v>47905700</v>
      </c>
      <c r="F345" s="105">
        <f t="shared" si="583"/>
        <v>55815700</v>
      </c>
      <c r="G345" s="105">
        <f>SUM(G346:G382)</f>
        <v>0</v>
      </c>
      <c r="H345" s="105">
        <f t="shared" si="584"/>
        <v>55815700</v>
      </c>
      <c r="I345" s="105">
        <f>SUM(I346:I382)</f>
        <v>0</v>
      </c>
      <c r="J345" s="105">
        <f t="shared" si="585"/>
        <v>55815700</v>
      </c>
      <c r="K345" s="105">
        <f t="shared" ref="K345:AA345" si="762">SUM(K346:K382)</f>
        <v>0</v>
      </c>
      <c r="L345" s="105">
        <f t="shared" si="762"/>
        <v>0</v>
      </c>
      <c r="M345" s="105">
        <f t="shared" si="762"/>
        <v>0</v>
      </c>
      <c r="N345" s="105">
        <f t="shared" si="762"/>
        <v>0</v>
      </c>
      <c r="O345" s="105">
        <f t="shared" si="762"/>
        <v>46035300</v>
      </c>
      <c r="P345" s="105">
        <f t="shared" si="762"/>
        <v>2875000</v>
      </c>
      <c r="Q345" s="105">
        <f t="shared" si="762"/>
        <v>0</v>
      </c>
      <c r="R345" s="105">
        <f t="shared" si="762"/>
        <v>66000</v>
      </c>
      <c r="S345" s="105">
        <f t="shared" si="762"/>
        <v>0</v>
      </c>
      <c r="T345" s="105">
        <f t="shared" si="762"/>
        <v>0</v>
      </c>
      <c r="U345" s="105">
        <f t="shared" si="762"/>
        <v>0</v>
      </c>
      <c r="V345" s="105">
        <f t="shared" si="762"/>
        <v>0</v>
      </c>
      <c r="W345" s="105">
        <f t="shared" si="762"/>
        <v>0</v>
      </c>
      <c r="X345" s="105">
        <f t="shared" si="762"/>
        <v>0</v>
      </c>
      <c r="Y345" s="105">
        <f t="shared" si="762"/>
        <v>3575000</v>
      </c>
      <c r="Z345" s="105">
        <f t="shared" si="762"/>
        <v>14001300</v>
      </c>
      <c r="AA345" s="105">
        <f t="shared" si="762"/>
        <v>4460000</v>
      </c>
      <c r="AB345" s="105">
        <f t="shared" si="587"/>
        <v>22036300</v>
      </c>
      <c r="AC345" s="105">
        <f>SUM(AC346:AC382)</f>
        <v>0</v>
      </c>
      <c r="AD345" s="105">
        <f>SUM(AD346:AD382)</f>
        <v>0</v>
      </c>
      <c r="AE345" s="105">
        <f>SUM(AE346:AE382)</f>
        <v>0</v>
      </c>
      <c r="AF345" s="105">
        <f t="shared" si="588"/>
        <v>0</v>
      </c>
      <c r="AG345" s="105">
        <f>SUM(AG346:AG382)</f>
        <v>0</v>
      </c>
      <c r="AH345" s="105">
        <f>SUM(AH346:AH382)</f>
        <v>0</v>
      </c>
      <c r="AI345" s="105">
        <f>SUM(AI346:AI382)</f>
        <v>27000000</v>
      </c>
      <c r="AJ345" s="105">
        <f t="shared" si="589"/>
        <v>27000000</v>
      </c>
      <c r="AK345" s="105">
        <f>SUM(AK346:AK382)</f>
        <v>0</v>
      </c>
      <c r="AL345" s="105">
        <f>SUM(AL346:AL382)</f>
        <v>0</v>
      </c>
      <c r="AM345" s="105">
        <f>SUM(AM346:AM382)</f>
        <v>8400</v>
      </c>
      <c r="AN345" s="105">
        <f t="shared" si="590"/>
        <v>8400</v>
      </c>
      <c r="AO345" s="105">
        <f t="shared" si="591"/>
        <v>49044700</v>
      </c>
    </row>
    <row r="346" spans="2:41" x14ac:dyDescent="0.25">
      <c r="B346" s="94" t="s">
        <v>338</v>
      </c>
      <c r="C346" s="95" t="s">
        <v>210</v>
      </c>
      <c r="D3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96">
        <f t="shared" si="583"/>
        <v>0</v>
      </c>
      <c r="G346" s="96"/>
      <c r="H346" s="96">
        <f t="shared" si="584"/>
        <v>0</v>
      </c>
      <c r="I346" s="96"/>
      <c r="J346" s="96">
        <f t="shared" si="585"/>
        <v>0</v>
      </c>
      <c r="K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96">
        <f t="shared" si="587"/>
        <v>0</v>
      </c>
      <c r="AC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96">
        <f t="shared" si="588"/>
        <v>0</v>
      </c>
      <c r="AG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96">
        <f t="shared" si="589"/>
        <v>0</v>
      </c>
      <c r="AK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96">
        <f t="shared" si="590"/>
        <v>0</v>
      </c>
      <c r="AO346" s="96">
        <f t="shared" si="591"/>
        <v>0</v>
      </c>
    </row>
    <row r="347" spans="2:41" x14ac:dyDescent="0.25">
      <c r="B347" s="94" t="s">
        <v>990</v>
      </c>
      <c r="C347" s="95" t="s">
        <v>991</v>
      </c>
      <c r="D3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32047300</v>
      </c>
      <c r="F347" s="96">
        <f t="shared" si="583"/>
        <v>32047300</v>
      </c>
      <c r="G347" s="96"/>
      <c r="H347" s="96">
        <f t="shared" si="584"/>
        <v>32047300</v>
      </c>
      <c r="I347" s="96"/>
      <c r="J347" s="96">
        <f t="shared" si="585"/>
        <v>32047300</v>
      </c>
      <c r="K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32047300</v>
      </c>
      <c r="P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5047300</v>
      </c>
      <c r="AA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96">
        <f t="shared" si="587"/>
        <v>5047300</v>
      </c>
      <c r="AC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96">
        <f t="shared" si="588"/>
        <v>0</v>
      </c>
      <c r="AG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27000000</v>
      </c>
      <c r="AJ347" s="96">
        <f t="shared" si="589"/>
        <v>27000000</v>
      </c>
      <c r="AK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96">
        <f t="shared" si="590"/>
        <v>0</v>
      </c>
      <c r="AO347" s="96">
        <f t="shared" si="591"/>
        <v>32047300</v>
      </c>
    </row>
    <row r="348" spans="2:41" x14ac:dyDescent="0.25">
      <c r="B348" s="94" t="s">
        <v>992</v>
      </c>
      <c r="C348" s="95" t="s">
        <v>991</v>
      </c>
      <c r="D3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78400</v>
      </c>
      <c r="F348" s="96">
        <f t="shared" si="583"/>
        <v>78400</v>
      </c>
      <c r="G348" s="96"/>
      <c r="H348" s="96">
        <f t="shared" si="584"/>
        <v>78400</v>
      </c>
      <c r="I348" s="96"/>
      <c r="J348" s="96">
        <f t="shared" si="585"/>
        <v>78400</v>
      </c>
      <c r="K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42000</v>
      </c>
      <c r="S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14000</v>
      </c>
      <c r="AA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56000</v>
      </c>
      <c r="AB348" s="96">
        <f t="shared" si="587"/>
        <v>70000</v>
      </c>
      <c r="AC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96">
        <f t="shared" si="588"/>
        <v>0</v>
      </c>
      <c r="AG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96">
        <f t="shared" si="589"/>
        <v>0</v>
      </c>
      <c r="AK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8400</v>
      </c>
      <c r="AN348" s="96">
        <f t="shared" si="590"/>
        <v>8400</v>
      </c>
      <c r="AO348" s="96">
        <f t="shared" si="591"/>
        <v>78400</v>
      </c>
    </row>
    <row r="349" spans="2:41" x14ac:dyDescent="0.25">
      <c r="B349" s="94" t="s">
        <v>993</v>
      </c>
      <c r="C349" s="95" t="s">
        <v>994</v>
      </c>
      <c r="D3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2658000</v>
      </c>
      <c r="F349" s="96">
        <f t="shared" si="583"/>
        <v>2658000</v>
      </c>
      <c r="G349" s="96"/>
      <c r="H349" s="96">
        <f t="shared" si="584"/>
        <v>2658000</v>
      </c>
      <c r="I349" s="96"/>
      <c r="J349" s="96">
        <f t="shared" si="585"/>
        <v>2658000</v>
      </c>
      <c r="K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2658000</v>
      </c>
      <c r="P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2658000</v>
      </c>
      <c r="AB349" s="96">
        <f t="shared" si="587"/>
        <v>2658000</v>
      </c>
      <c r="AC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96">
        <f t="shared" si="588"/>
        <v>0</v>
      </c>
      <c r="AG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96">
        <f t="shared" si="589"/>
        <v>0</v>
      </c>
      <c r="AK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96">
        <f t="shared" si="590"/>
        <v>0</v>
      </c>
      <c r="AO349" s="96">
        <f t="shared" si="591"/>
        <v>2658000</v>
      </c>
    </row>
    <row r="350" spans="2:41" x14ac:dyDescent="0.25">
      <c r="B350" s="94" t="s">
        <v>995</v>
      </c>
      <c r="C350" s="95" t="s">
        <v>994</v>
      </c>
      <c r="D3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F350" s="96">
        <f t="shared" si="583"/>
        <v>56000</v>
      </c>
      <c r="G350" s="96"/>
      <c r="H350" s="96">
        <f t="shared" si="584"/>
        <v>56000</v>
      </c>
      <c r="I350" s="96"/>
      <c r="J350" s="96">
        <f t="shared" si="585"/>
        <v>56000</v>
      </c>
      <c r="K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24000</v>
      </c>
      <c r="S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56000</v>
      </c>
      <c r="AB350" s="96">
        <f t="shared" si="587"/>
        <v>56000</v>
      </c>
      <c r="AC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96">
        <f t="shared" si="588"/>
        <v>0</v>
      </c>
      <c r="AG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96">
        <f t="shared" si="589"/>
        <v>0</v>
      </c>
      <c r="AK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96">
        <f t="shared" si="590"/>
        <v>0</v>
      </c>
      <c r="AO350" s="96">
        <f t="shared" si="591"/>
        <v>56000</v>
      </c>
    </row>
    <row r="351" spans="2:41" x14ac:dyDescent="0.25">
      <c r="B351" s="94" t="s">
        <v>996</v>
      </c>
      <c r="C351" s="95" t="s">
        <v>997</v>
      </c>
      <c r="D3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96">
        <f t="shared" si="583"/>
        <v>0</v>
      </c>
      <c r="G351" s="96"/>
      <c r="H351" s="96">
        <f t="shared" si="584"/>
        <v>0</v>
      </c>
      <c r="I351" s="96"/>
      <c r="J351" s="96">
        <f t="shared" si="585"/>
        <v>0</v>
      </c>
      <c r="K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96">
        <f t="shared" si="587"/>
        <v>0</v>
      </c>
      <c r="AC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96">
        <f t="shared" si="588"/>
        <v>0</v>
      </c>
      <c r="AG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96">
        <f t="shared" si="589"/>
        <v>0</v>
      </c>
      <c r="AK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96">
        <f t="shared" si="590"/>
        <v>0</v>
      </c>
      <c r="AO351" s="96">
        <f t="shared" si="591"/>
        <v>0</v>
      </c>
    </row>
    <row r="352" spans="2:41" x14ac:dyDescent="0.25">
      <c r="B352" s="94" t="s">
        <v>998</v>
      </c>
      <c r="C352" s="95" t="s">
        <v>999</v>
      </c>
      <c r="D3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96">
        <f t="shared" si="583"/>
        <v>0</v>
      </c>
      <c r="G352" s="96"/>
      <c r="H352" s="96">
        <f t="shared" si="584"/>
        <v>0</v>
      </c>
      <c r="I352" s="96"/>
      <c r="J352" s="96">
        <f t="shared" si="585"/>
        <v>0</v>
      </c>
      <c r="K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96">
        <f t="shared" si="587"/>
        <v>0</v>
      </c>
      <c r="AC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96">
        <f t="shared" si="588"/>
        <v>0</v>
      </c>
      <c r="AG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96">
        <f t="shared" si="589"/>
        <v>0</v>
      </c>
      <c r="AK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96">
        <f t="shared" si="590"/>
        <v>0</v>
      </c>
      <c r="AO352" s="96">
        <f t="shared" si="591"/>
        <v>0</v>
      </c>
    </row>
    <row r="353" spans="2:41" x14ac:dyDescent="0.25">
      <c r="B353" s="94" t="s">
        <v>1000</v>
      </c>
      <c r="C353" s="95" t="s">
        <v>1001</v>
      </c>
      <c r="D3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96">
        <f t="shared" si="583"/>
        <v>0</v>
      </c>
      <c r="G353" s="96"/>
      <c r="H353" s="96">
        <f t="shared" si="584"/>
        <v>0</v>
      </c>
      <c r="I353" s="96"/>
      <c r="J353" s="96">
        <f t="shared" si="585"/>
        <v>0</v>
      </c>
      <c r="K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96">
        <f t="shared" si="587"/>
        <v>0</v>
      </c>
      <c r="AC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96">
        <f t="shared" si="588"/>
        <v>0</v>
      </c>
      <c r="AG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96">
        <f t="shared" si="589"/>
        <v>0</v>
      </c>
      <c r="AK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96">
        <f t="shared" si="590"/>
        <v>0</v>
      </c>
      <c r="AO353" s="96">
        <f t="shared" si="591"/>
        <v>0</v>
      </c>
    </row>
    <row r="354" spans="2:41" x14ac:dyDescent="0.25">
      <c r="B354" s="94" t="s">
        <v>1002</v>
      </c>
      <c r="C354" s="95" t="s">
        <v>1003</v>
      </c>
      <c r="D3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96">
        <f t="shared" si="583"/>
        <v>0</v>
      </c>
      <c r="G354" s="96"/>
      <c r="H354" s="96">
        <f t="shared" si="584"/>
        <v>0</v>
      </c>
      <c r="I354" s="96"/>
      <c r="J354" s="96">
        <f t="shared" si="585"/>
        <v>0</v>
      </c>
      <c r="K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96">
        <f t="shared" si="587"/>
        <v>0</v>
      </c>
      <c r="AC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96">
        <f t="shared" si="588"/>
        <v>0</v>
      </c>
      <c r="AG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96">
        <f t="shared" si="589"/>
        <v>0</v>
      </c>
      <c r="AK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96">
        <f t="shared" si="590"/>
        <v>0</v>
      </c>
      <c r="AO354" s="96">
        <f t="shared" si="591"/>
        <v>0</v>
      </c>
    </row>
    <row r="355" spans="2:41" x14ac:dyDescent="0.25">
      <c r="B355" s="94" t="s">
        <v>1004</v>
      </c>
      <c r="C355" s="95" t="s">
        <v>1005</v>
      </c>
      <c r="D3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96">
        <f t="shared" si="583"/>
        <v>0</v>
      </c>
      <c r="G355" s="96"/>
      <c r="H355" s="96">
        <f t="shared" si="584"/>
        <v>0</v>
      </c>
      <c r="I355" s="96"/>
      <c r="J355" s="96">
        <f t="shared" si="585"/>
        <v>0</v>
      </c>
      <c r="K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96">
        <f t="shared" si="587"/>
        <v>0</v>
      </c>
      <c r="AC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96">
        <f t="shared" si="588"/>
        <v>0</v>
      </c>
      <c r="AG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96">
        <f t="shared" si="589"/>
        <v>0</v>
      </c>
      <c r="AK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96">
        <f t="shared" si="590"/>
        <v>0</v>
      </c>
      <c r="AO355" s="96">
        <f t="shared" si="591"/>
        <v>0</v>
      </c>
    </row>
    <row r="356" spans="2:41" x14ac:dyDescent="0.25">
      <c r="B356" s="94" t="s">
        <v>339</v>
      </c>
      <c r="C356" s="95" t="s">
        <v>1006</v>
      </c>
      <c r="D3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96">
        <f t="shared" si="583"/>
        <v>0</v>
      </c>
      <c r="G356" s="96"/>
      <c r="H356" s="96">
        <f t="shared" si="584"/>
        <v>0</v>
      </c>
      <c r="I356" s="96"/>
      <c r="J356" s="96">
        <f t="shared" si="585"/>
        <v>0</v>
      </c>
      <c r="K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96">
        <f t="shared" si="587"/>
        <v>0</v>
      </c>
      <c r="AC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96">
        <f t="shared" si="588"/>
        <v>0</v>
      </c>
      <c r="AG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96">
        <f t="shared" si="589"/>
        <v>0</v>
      </c>
      <c r="AK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96">
        <f t="shared" si="590"/>
        <v>0</v>
      </c>
      <c r="AO356" s="96">
        <f t="shared" si="591"/>
        <v>0</v>
      </c>
    </row>
    <row r="357" spans="2:41" x14ac:dyDescent="0.25">
      <c r="B357" s="94" t="s">
        <v>1007</v>
      </c>
      <c r="C357" s="95" t="s">
        <v>1006</v>
      </c>
      <c r="D3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390000</v>
      </c>
      <c r="F357" s="96">
        <f t="shared" si="583"/>
        <v>390000</v>
      </c>
      <c r="G357" s="96"/>
      <c r="H357" s="96">
        <f t="shared" si="584"/>
        <v>390000</v>
      </c>
      <c r="I357" s="96"/>
      <c r="J357" s="96">
        <f t="shared" si="585"/>
        <v>390000</v>
      </c>
      <c r="K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390000</v>
      </c>
      <c r="P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390000</v>
      </c>
      <c r="AB357" s="96">
        <f t="shared" si="587"/>
        <v>390000</v>
      </c>
      <c r="AC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96">
        <f t="shared" si="588"/>
        <v>0</v>
      </c>
      <c r="AG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96">
        <f t="shared" si="589"/>
        <v>0</v>
      </c>
      <c r="AK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96">
        <f t="shared" si="590"/>
        <v>0</v>
      </c>
      <c r="AO357" s="96">
        <f t="shared" si="591"/>
        <v>390000</v>
      </c>
    </row>
    <row r="358" spans="2:41" x14ac:dyDescent="0.25">
      <c r="B358" s="94" t="s">
        <v>1008</v>
      </c>
      <c r="C358" s="95" t="s">
        <v>1009</v>
      </c>
      <c r="D3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96">
        <f t="shared" si="583"/>
        <v>0</v>
      </c>
      <c r="G358" s="96"/>
      <c r="H358" s="96">
        <f t="shared" si="584"/>
        <v>0</v>
      </c>
      <c r="I358" s="96"/>
      <c r="J358" s="96">
        <f t="shared" si="585"/>
        <v>0</v>
      </c>
      <c r="K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96">
        <f t="shared" si="587"/>
        <v>0</v>
      </c>
      <c r="AC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96">
        <f t="shared" si="588"/>
        <v>0</v>
      </c>
      <c r="AG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96">
        <f t="shared" si="589"/>
        <v>0</v>
      </c>
      <c r="AK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96">
        <f t="shared" si="590"/>
        <v>0</v>
      </c>
      <c r="AO358" s="96">
        <f t="shared" si="591"/>
        <v>0</v>
      </c>
    </row>
    <row r="359" spans="2:41" x14ac:dyDescent="0.25">
      <c r="B359" s="94" t="s">
        <v>1010</v>
      </c>
      <c r="C359" s="95" t="s">
        <v>1011</v>
      </c>
      <c r="D3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96">
        <f t="shared" si="583"/>
        <v>0</v>
      </c>
      <c r="G359" s="96"/>
      <c r="H359" s="96">
        <f t="shared" si="584"/>
        <v>0</v>
      </c>
      <c r="I359" s="96"/>
      <c r="J359" s="96">
        <f t="shared" si="585"/>
        <v>0</v>
      </c>
      <c r="K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96">
        <f t="shared" si="587"/>
        <v>0</v>
      </c>
      <c r="AC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96">
        <f t="shared" si="588"/>
        <v>0</v>
      </c>
      <c r="AG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96">
        <f t="shared" si="589"/>
        <v>0</v>
      </c>
      <c r="AK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96">
        <f t="shared" si="590"/>
        <v>0</v>
      </c>
      <c r="AO359" s="96">
        <f t="shared" si="591"/>
        <v>0</v>
      </c>
    </row>
    <row r="360" spans="2:41" x14ac:dyDescent="0.25">
      <c r="B360" s="94" t="s">
        <v>340</v>
      </c>
      <c r="C360" s="95" t="s">
        <v>1012</v>
      </c>
      <c r="D3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3155000</v>
      </c>
      <c r="F360" s="96">
        <f t="shared" si="583"/>
        <v>3155000</v>
      </c>
      <c r="G360" s="96"/>
      <c r="H360" s="96">
        <f t="shared" si="584"/>
        <v>3155000</v>
      </c>
      <c r="I360" s="96"/>
      <c r="J360" s="96">
        <f t="shared" si="585"/>
        <v>3155000</v>
      </c>
      <c r="K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280000</v>
      </c>
      <c r="P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2875000</v>
      </c>
      <c r="Q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3075000</v>
      </c>
      <c r="Z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80000</v>
      </c>
      <c r="AB360" s="96">
        <f t="shared" si="587"/>
        <v>3155000</v>
      </c>
      <c r="AC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96">
        <f t="shared" si="588"/>
        <v>0</v>
      </c>
      <c r="AG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96">
        <f t="shared" si="589"/>
        <v>0</v>
      </c>
      <c r="AK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96">
        <f t="shared" si="590"/>
        <v>0</v>
      </c>
      <c r="AO360" s="96">
        <f t="shared" si="591"/>
        <v>3155000</v>
      </c>
    </row>
    <row r="361" spans="2:41" x14ac:dyDescent="0.25">
      <c r="B361" s="94" t="s">
        <v>1013</v>
      </c>
      <c r="C361" s="95" t="s">
        <v>1012</v>
      </c>
      <c r="D3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96">
        <f t="shared" si="583"/>
        <v>0</v>
      </c>
      <c r="G361" s="96"/>
      <c r="H361" s="96">
        <f t="shared" si="584"/>
        <v>0</v>
      </c>
      <c r="I361" s="96"/>
      <c r="J361" s="96">
        <f t="shared" si="585"/>
        <v>0</v>
      </c>
      <c r="K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96">
        <f t="shared" si="587"/>
        <v>0</v>
      </c>
      <c r="AC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96">
        <f t="shared" si="588"/>
        <v>0</v>
      </c>
      <c r="AG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96">
        <f t="shared" si="589"/>
        <v>0</v>
      </c>
      <c r="AK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96">
        <f t="shared" si="590"/>
        <v>0</v>
      </c>
      <c r="AO361" s="96">
        <f t="shared" si="591"/>
        <v>0</v>
      </c>
    </row>
    <row r="362" spans="2:41" x14ac:dyDescent="0.25">
      <c r="B362" s="94" t="s">
        <v>1014</v>
      </c>
      <c r="C362" s="95" t="s">
        <v>1015</v>
      </c>
      <c r="D3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96">
        <f t="shared" si="583"/>
        <v>0</v>
      </c>
      <c r="G362" s="96"/>
      <c r="H362" s="96">
        <f t="shared" si="584"/>
        <v>0</v>
      </c>
      <c r="I362" s="96"/>
      <c r="J362" s="96">
        <f t="shared" si="585"/>
        <v>0</v>
      </c>
      <c r="K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96">
        <f t="shared" si="587"/>
        <v>0</v>
      </c>
      <c r="AC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96">
        <f t="shared" si="588"/>
        <v>0</v>
      </c>
      <c r="AG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96">
        <f t="shared" si="589"/>
        <v>0</v>
      </c>
      <c r="AK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96">
        <f t="shared" si="590"/>
        <v>0</v>
      </c>
      <c r="AO362" s="96">
        <f t="shared" si="591"/>
        <v>0</v>
      </c>
    </row>
    <row r="363" spans="2:41" x14ac:dyDescent="0.25">
      <c r="B363" s="94" t="s">
        <v>1016</v>
      </c>
      <c r="C363" s="95" t="s">
        <v>1017</v>
      </c>
      <c r="D3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96">
        <f t="shared" ref="F363:F378" si="763">D363+E363</f>
        <v>0</v>
      </c>
      <c r="G363" s="96"/>
      <c r="H363" s="96">
        <f t="shared" ref="H363:H378" si="764">F363-G363</f>
        <v>0</v>
      </c>
      <c r="I363" s="96"/>
      <c r="J363" s="96">
        <f t="shared" ref="J363:J378" si="765">F363-I363</f>
        <v>0</v>
      </c>
      <c r="K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96">
        <f t="shared" ref="AB363:AB378" si="766">Y363+Z363+AA363</f>
        <v>0</v>
      </c>
      <c r="AC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96">
        <f t="shared" ref="AF363:AF378" si="767">AC363+AD363+AE363</f>
        <v>0</v>
      </c>
      <c r="AG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96">
        <f t="shared" ref="AJ363:AJ378" si="768">AG363+AH363+AI363</f>
        <v>0</v>
      </c>
      <c r="AK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96">
        <f t="shared" ref="AN363:AN378" si="769">AK363+AL363+AM363</f>
        <v>0</v>
      </c>
      <c r="AO363" s="96">
        <f t="shared" ref="AO363:AO378" si="770">AB363+AF363+AJ363+AN363</f>
        <v>0</v>
      </c>
    </row>
    <row r="364" spans="2:41" x14ac:dyDescent="0.25">
      <c r="B364" s="94" t="s">
        <v>1018</v>
      </c>
      <c r="C364" s="95" t="s">
        <v>1019</v>
      </c>
      <c r="D3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96">
        <f t="shared" si="763"/>
        <v>0</v>
      </c>
      <c r="G364" s="96"/>
      <c r="H364" s="96">
        <f t="shared" si="764"/>
        <v>0</v>
      </c>
      <c r="I364" s="96"/>
      <c r="J364" s="96">
        <f t="shared" si="765"/>
        <v>0</v>
      </c>
      <c r="K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96">
        <f t="shared" si="766"/>
        <v>0</v>
      </c>
      <c r="AC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96">
        <f t="shared" si="767"/>
        <v>0</v>
      </c>
      <c r="AG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96">
        <f t="shared" si="768"/>
        <v>0</v>
      </c>
      <c r="AK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96">
        <f t="shared" si="769"/>
        <v>0</v>
      </c>
      <c r="AO364" s="96">
        <f t="shared" si="770"/>
        <v>0</v>
      </c>
    </row>
    <row r="365" spans="2:41" x14ac:dyDescent="0.25">
      <c r="B365" s="94" t="s">
        <v>341</v>
      </c>
      <c r="C365" s="95" t="s">
        <v>1020</v>
      </c>
      <c r="D3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1262000</v>
      </c>
      <c r="F365" s="96">
        <f t="shared" si="763"/>
        <v>1262000</v>
      </c>
      <c r="G365" s="96"/>
      <c r="H365" s="96">
        <f t="shared" si="764"/>
        <v>1262000</v>
      </c>
      <c r="I365" s="96"/>
      <c r="J365" s="96">
        <f t="shared" si="765"/>
        <v>1262000</v>
      </c>
      <c r="K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500000</v>
      </c>
      <c r="P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500000</v>
      </c>
      <c r="Z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96">
        <f t="shared" si="766"/>
        <v>500000</v>
      </c>
      <c r="AC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96">
        <f t="shared" si="767"/>
        <v>0</v>
      </c>
      <c r="AG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96">
        <f t="shared" si="768"/>
        <v>0</v>
      </c>
      <c r="AK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96">
        <f t="shared" si="769"/>
        <v>0</v>
      </c>
      <c r="AO365" s="96">
        <f t="shared" si="770"/>
        <v>500000</v>
      </c>
    </row>
    <row r="366" spans="2:41" x14ac:dyDescent="0.25">
      <c r="B366" s="94" t="s">
        <v>1021</v>
      </c>
      <c r="C366" s="95" t="s">
        <v>1022</v>
      </c>
      <c r="D3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8259000</v>
      </c>
      <c r="F366" s="96">
        <f t="shared" si="763"/>
        <v>8259000</v>
      </c>
      <c r="G366" s="96"/>
      <c r="H366" s="96">
        <f t="shared" si="764"/>
        <v>8259000</v>
      </c>
      <c r="I366" s="96"/>
      <c r="J366" s="96">
        <f t="shared" si="765"/>
        <v>8259000</v>
      </c>
      <c r="K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2250000</v>
      </c>
      <c r="P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1030000</v>
      </c>
      <c r="AA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1220000</v>
      </c>
      <c r="AB366" s="96">
        <f t="shared" si="766"/>
        <v>2250000</v>
      </c>
      <c r="AC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96">
        <f t="shared" si="767"/>
        <v>0</v>
      </c>
      <c r="AG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96">
        <f t="shared" si="768"/>
        <v>0</v>
      </c>
      <c r="AK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96">
        <f t="shared" si="769"/>
        <v>0</v>
      </c>
      <c r="AO366" s="96">
        <f t="shared" si="770"/>
        <v>2250000</v>
      </c>
    </row>
    <row r="367" spans="2:41" x14ac:dyDescent="0.25">
      <c r="B367" s="94" t="s">
        <v>1023</v>
      </c>
      <c r="C367" s="95" t="s">
        <v>1024</v>
      </c>
      <c r="D3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96">
        <f t="shared" si="763"/>
        <v>0</v>
      </c>
      <c r="G367" s="96"/>
      <c r="H367" s="96">
        <f t="shared" si="764"/>
        <v>0</v>
      </c>
      <c r="I367" s="96"/>
      <c r="J367" s="96">
        <f t="shared" si="765"/>
        <v>0</v>
      </c>
      <c r="K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96">
        <f t="shared" si="766"/>
        <v>0</v>
      </c>
      <c r="AC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96">
        <f t="shared" si="767"/>
        <v>0</v>
      </c>
      <c r="AG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96">
        <f t="shared" si="768"/>
        <v>0</v>
      </c>
      <c r="AK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96">
        <f t="shared" si="769"/>
        <v>0</v>
      </c>
      <c r="AO367" s="96">
        <f t="shared" si="770"/>
        <v>0</v>
      </c>
    </row>
    <row r="368" spans="2:41" x14ac:dyDescent="0.25">
      <c r="B368" s="94" t="s">
        <v>1025</v>
      </c>
      <c r="C368" s="95" t="s">
        <v>1026</v>
      </c>
      <c r="D3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96">
        <f t="shared" si="763"/>
        <v>0</v>
      </c>
      <c r="G368" s="96"/>
      <c r="H368" s="96">
        <f t="shared" si="764"/>
        <v>0</v>
      </c>
      <c r="I368" s="96"/>
      <c r="J368" s="96">
        <f t="shared" si="765"/>
        <v>0</v>
      </c>
      <c r="K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96">
        <f t="shared" si="766"/>
        <v>0</v>
      </c>
      <c r="AC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96">
        <f t="shared" si="767"/>
        <v>0</v>
      </c>
      <c r="AG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96">
        <f t="shared" si="768"/>
        <v>0</v>
      </c>
      <c r="AK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96">
        <f t="shared" si="769"/>
        <v>0</v>
      </c>
      <c r="AO368" s="96">
        <f t="shared" si="770"/>
        <v>0</v>
      </c>
    </row>
    <row r="369" spans="2:41" x14ac:dyDescent="0.25">
      <c r="B369" s="94" t="s">
        <v>1027</v>
      </c>
      <c r="C369" s="95" t="s">
        <v>1028</v>
      </c>
      <c r="D3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96">
        <f t="shared" si="763"/>
        <v>0</v>
      </c>
      <c r="G369" s="96"/>
      <c r="H369" s="96">
        <f t="shared" si="764"/>
        <v>0</v>
      </c>
      <c r="I369" s="96"/>
      <c r="J369" s="96">
        <f t="shared" si="765"/>
        <v>0</v>
      </c>
      <c r="K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96">
        <f t="shared" si="766"/>
        <v>0</v>
      </c>
      <c r="AC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96">
        <f t="shared" si="767"/>
        <v>0</v>
      </c>
      <c r="AG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96">
        <f t="shared" si="768"/>
        <v>0</v>
      </c>
      <c r="AK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96">
        <f t="shared" si="769"/>
        <v>0</v>
      </c>
      <c r="AO369" s="96">
        <f t="shared" si="770"/>
        <v>0</v>
      </c>
    </row>
    <row r="370" spans="2:41" x14ac:dyDescent="0.25">
      <c r="B370" s="94" t="s">
        <v>342</v>
      </c>
      <c r="C370" s="95" t="s">
        <v>1029</v>
      </c>
      <c r="D3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96">
        <f t="shared" si="763"/>
        <v>0</v>
      </c>
      <c r="G370" s="96"/>
      <c r="H370" s="96">
        <f t="shared" si="764"/>
        <v>0</v>
      </c>
      <c r="I370" s="96"/>
      <c r="J370" s="96">
        <f t="shared" si="765"/>
        <v>0</v>
      </c>
      <c r="K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96">
        <f t="shared" si="766"/>
        <v>0</v>
      </c>
      <c r="AC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96">
        <f t="shared" si="767"/>
        <v>0</v>
      </c>
      <c r="AG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96">
        <f t="shared" si="768"/>
        <v>0</v>
      </c>
      <c r="AK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96">
        <f t="shared" si="769"/>
        <v>0</v>
      </c>
      <c r="AO370" s="96">
        <f t="shared" si="770"/>
        <v>0</v>
      </c>
    </row>
    <row r="371" spans="2:41" x14ac:dyDescent="0.25">
      <c r="B371" s="94" t="s">
        <v>1030</v>
      </c>
      <c r="C371" s="95" t="s">
        <v>1031</v>
      </c>
      <c r="D3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96">
        <f t="shared" si="763"/>
        <v>0</v>
      </c>
      <c r="G371" s="96"/>
      <c r="H371" s="96">
        <f t="shared" si="764"/>
        <v>0</v>
      </c>
      <c r="I371" s="96"/>
      <c r="J371" s="96">
        <f t="shared" si="765"/>
        <v>0</v>
      </c>
      <c r="K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96">
        <f t="shared" si="766"/>
        <v>0</v>
      </c>
      <c r="AC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96">
        <f t="shared" si="767"/>
        <v>0</v>
      </c>
      <c r="AG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96">
        <f t="shared" si="768"/>
        <v>0</v>
      </c>
      <c r="AK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96">
        <f t="shared" si="769"/>
        <v>0</v>
      </c>
      <c r="AO371" s="96">
        <f t="shared" si="770"/>
        <v>0</v>
      </c>
    </row>
    <row r="372" spans="2:41" x14ac:dyDescent="0.25">
      <c r="B372" s="94" t="s">
        <v>1032</v>
      </c>
      <c r="C372" s="95" t="s">
        <v>1033</v>
      </c>
      <c r="D3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96">
        <f t="shared" si="763"/>
        <v>0</v>
      </c>
      <c r="G372" s="96"/>
      <c r="H372" s="96">
        <f t="shared" si="764"/>
        <v>0</v>
      </c>
      <c r="I372" s="96"/>
      <c r="J372" s="96">
        <f t="shared" si="765"/>
        <v>0</v>
      </c>
      <c r="K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96">
        <f t="shared" si="766"/>
        <v>0</v>
      </c>
      <c r="AC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96">
        <f t="shared" si="767"/>
        <v>0</v>
      </c>
      <c r="AG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96">
        <f t="shared" si="768"/>
        <v>0</v>
      </c>
      <c r="AK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96">
        <f t="shared" si="769"/>
        <v>0</v>
      </c>
      <c r="AO372" s="96">
        <f t="shared" si="770"/>
        <v>0</v>
      </c>
    </row>
    <row r="373" spans="2:41" x14ac:dyDescent="0.25">
      <c r="B373" s="94" t="s">
        <v>1034</v>
      </c>
      <c r="C373" s="95" t="s">
        <v>1035</v>
      </c>
      <c r="D3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96">
        <f t="shared" si="763"/>
        <v>0</v>
      </c>
      <c r="G373" s="96"/>
      <c r="H373" s="96">
        <f t="shared" si="764"/>
        <v>0</v>
      </c>
      <c r="I373" s="96"/>
      <c r="J373" s="96">
        <f t="shared" si="765"/>
        <v>0</v>
      </c>
      <c r="K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96">
        <f t="shared" si="766"/>
        <v>0</v>
      </c>
      <c r="AC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96">
        <f t="shared" si="767"/>
        <v>0</v>
      </c>
      <c r="AG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96">
        <f t="shared" si="768"/>
        <v>0</v>
      </c>
      <c r="AK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96">
        <f t="shared" si="769"/>
        <v>0</v>
      </c>
      <c r="AO373" s="96">
        <f t="shared" si="770"/>
        <v>0</v>
      </c>
    </row>
    <row r="374" spans="2:41" x14ac:dyDescent="0.25">
      <c r="B374" s="94" t="s">
        <v>1036</v>
      </c>
      <c r="C374" s="95" t="s">
        <v>1037</v>
      </c>
      <c r="D3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96">
        <f t="shared" si="763"/>
        <v>0</v>
      </c>
      <c r="G374" s="96"/>
      <c r="H374" s="96">
        <f t="shared" si="764"/>
        <v>0</v>
      </c>
      <c r="I374" s="96"/>
      <c r="J374" s="96">
        <f t="shared" si="765"/>
        <v>0</v>
      </c>
      <c r="K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96">
        <f t="shared" si="766"/>
        <v>0</v>
      </c>
      <c r="AC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96">
        <f t="shared" si="767"/>
        <v>0</v>
      </c>
      <c r="AG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96">
        <f t="shared" si="768"/>
        <v>0</v>
      </c>
      <c r="AK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96">
        <f t="shared" si="769"/>
        <v>0</v>
      </c>
      <c r="AO374" s="96">
        <f t="shared" si="770"/>
        <v>0</v>
      </c>
    </row>
    <row r="375" spans="2:41" x14ac:dyDescent="0.25">
      <c r="B375" s="94" t="s">
        <v>1038</v>
      </c>
      <c r="C375" s="95" t="s">
        <v>1039</v>
      </c>
      <c r="D3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96">
        <f t="shared" si="763"/>
        <v>0</v>
      </c>
      <c r="G375" s="96"/>
      <c r="H375" s="96">
        <f t="shared" si="764"/>
        <v>0</v>
      </c>
      <c r="I375" s="96"/>
      <c r="J375" s="96">
        <f t="shared" si="765"/>
        <v>0</v>
      </c>
      <c r="K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96">
        <f t="shared" si="766"/>
        <v>0</v>
      </c>
      <c r="AC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96">
        <f t="shared" si="767"/>
        <v>0</v>
      </c>
      <c r="AG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96">
        <f t="shared" si="768"/>
        <v>0</v>
      </c>
      <c r="AK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96">
        <f t="shared" si="769"/>
        <v>0</v>
      </c>
      <c r="AO375" s="96">
        <f t="shared" si="770"/>
        <v>0</v>
      </c>
    </row>
    <row r="376" spans="2:41" x14ac:dyDescent="0.25">
      <c r="B376" s="94" t="s">
        <v>1040</v>
      </c>
      <c r="C376" s="95" t="s">
        <v>1041</v>
      </c>
      <c r="D3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7910000</v>
      </c>
      <c r="E3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96">
        <f t="shared" si="763"/>
        <v>7910000</v>
      </c>
      <c r="G376" s="96"/>
      <c r="H376" s="96">
        <f t="shared" si="764"/>
        <v>7910000</v>
      </c>
      <c r="I376" s="96"/>
      <c r="J376" s="96">
        <f t="shared" si="765"/>
        <v>7910000</v>
      </c>
      <c r="K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7910000</v>
      </c>
      <c r="P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7910000</v>
      </c>
      <c r="AA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96">
        <f t="shared" si="766"/>
        <v>7910000</v>
      </c>
      <c r="AC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96">
        <f t="shared" si="767"/>
        <v>0</v>
      </c>
      <c r="AG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96">
        <f t="shared" si="768"/>
        <v>0</v>
      </c>
      <c r="AK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96">
        <f t="shared" si="769"/>
        <v>0</v>
      </c>
      <c r="AO376" s="96">
        <f t="shared" si="770"/>
        <v>7910000</v>
      </c>
    </row>
    <row r="377" spans="2:41" x14ac:dyDescent="0.25">
      <c r="B377" s="94" t="s">
        <v>1042</v>
      </c>
      <c r="C377" s="95" t="s">
        <v>1043</v>
      </c>
      <c r="D3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96">
        <f t="shared" si="763"/>
        <v>0</v>
      </c>
      <c r="G377" s="96"/>
      <c r="H377" s="96">
        <f t="shared" si="764"/>
        <v>0</v>
      </c>
      <c r="I377" s="96"/>
      <c r="J377" s="96">
        <f t="shared" si="765"/>
        <v>0</v>
      </c>
      <c r="K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96">
        <f t="shared" si="766"/>
        <v>0</v>
      </c>
      <c r="AC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96">
        <f t="shared" si="767"/>
        <v>0</v>
      </c>
      <c r="AG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96">
        <f t="shared" si="768"/>
        <v>0</v>
      </c>
      <c r="AK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96">
        <f t="shared" si="769"/>
        <v>0</v>
      </c>
      <c r="AO377" s="96">
        <f t="shared" si="770"/>
        <v>0</v>
      </c>
    </row>
    <row r="378" spans="2:41" x14ac:dyDescent="0.25">
      <c r="B378" s="94" t="s">
        <v>1044</v>
      </c>
      <c r="C378" s="95" t="s">
        <v>1045</v>
      </c>
      <c r="D3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96">
        <f t="shared" si="763"/>
        <v>0</v>
      </c>
      <c r="G378" s="96"/>
      <c r="H378" s="96">
        <f t="shared" si="764"/>
        <v>0</v>
      </c>
      <c r="I378" s="96"/>
      <c r="J378" s="96">
        <f t="shared" si="765"/>
        <v>0</v>
      </c>
      <c r="K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96">
        <f t="shared" si="766"/>
        <v>0</v>
      </c>
      <c r="AC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96">
        <f t="shared" si="767"/>
        <v>0</v>
      </c>
      <c r="AG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96">
        <f t="shared" si="768"/>
        <v>0</v>
      </c>
      <c r="AK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96">
        <f t="shared" si="769"/>
        <v>0</v>
      </c>
      <c r="AO378" s="96">
        <f t="shared" si="770"/>
        <v>0</v>
      </c>
    </row>
    <row r="379" spans="2:41" x14ac:dyDescent="0.25">
      <c r="B379" s="94" t="s">
        <v>1046</v>
      </c>
      <c r="C379" s="95" t="s">
        <v>1047</v>
      </c>
      <c r="D3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96">
        <f t="shared" si="583"/>
        <v>0</v>
      </c>
      <c r="G379" s="96"/>
      <c r="H379" s="96">
        <f t="shared" si="584"/>
        <v>0</v>
      </c>
      <c r="I379" s="96"/>
      <c r="J379" s="96">
        <f t="shared" si="585"/>
        <v>0</v>
      </c>
      <c r="K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96">
        <f t="shared" si="587"/>
        <v>0</v>
      </c>
      <c r="AC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96">
        <f t="shared" si="588"/>
        <v>0</v>
      </c>
      <c r="AG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96">
        <f t="shared" si="589"/>
        <v>0</v>
      </c>
      <c r="AK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96">
        <f t="shared" si="590"/>
        <v>0</v>
      </c>
      <c r="AO379" s="96">
        <f t="shared" si="591"/>
        <v>0</v>
      </c>
    </row>
    <row r="380" spans="2:41" x14ac:dyDescent="0.25">
      <c r="B380" s="94" t="s">
        <v>1048</v>
      </c>
      <c r="C380" s="95" t="s">
        <v>1049</v>
      </c>
      <c r="D3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96">
        <f t="shared" si="583"/>
        <v>0</v>
      </c>
      <c r="G380" s="96"/>
      <c r="H380" s="96">
        <f t="shared" si="584"/>
        <v>0</v>
      </c>
      <c r="I380" s="96"/>
      <c r="J380" s="96">
        <f t="shared" si="585"/>
        <v>0</v>
      </c>
      <c r="K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96">
        <f t="shared" si="587"/>
        <v>0</v>
      </c>
      <c r="AC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96">
        <f t="shared" si="588"/>
        <v>0</v>
      </c>
      <c r="AG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96">
        <f t="shared" si="589"/>
        <v>0</v>
      </c>
      <c r="AK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96">
        <f t="shared" si="590"/>
        <v>0</v>
      </c>
      <c r="AO380" s="96">
        <f t="shared" si="591"/>
        <v>0</v>
      </c>
    </row>
    <row r="381" spans="2:41" x14ac:dyDescent="0.25">
      <c r="B381" s="94" t="s">
        <v>1050</v>
      </c>
      <c r="C381" s="95" t="s">
        <v>1049</v>
      </c>
      <c r="D3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96">
        <f t="shared" si="583"/>
        <v>0</v>
      </c>
      <c r="G381" s="96"/>
      <c r="H381" s="96">
        <f t="shared" si="584"/>
        <v>0</v>
      </c>
      <c r="I381" s="96"/>
      <c r="J381" s="96">
        <f t="shared" si="585"/>
        <v>0</v>
      </c>
      <c r="K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96">
        <f t="shared" si="587"/>
        <v>0</v>
      </c>
      <c r="AC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96">
        <f t="shared" si="588"/>
        <v>0</v>
      </c>
      <c r="AG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96">
        <f t="shared" si="589"/>
        <v>0</v>
      </c>
      <c r="AK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96">
        <f t="shared" si="590"/>
        <v>0</v>
      </c>
      <c r="AO381" s="96">
        <f t="shared" si="591"/>
        <v>0</v>
      </c>
    </row>
    <row r="382" spans="2:41" x14ac:dyDescent="0.25">
      <c r="B382" s="94" t="s">
        <v>1051</v>
      </c>
      <c r="C382" s="95" t="s">
        <v>1052</v>
      </c>
      <c r="D3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96">
        <f t="shared" si="583"/>
        <v>0</v>
      </c>
      <c r="G382" s="96"/>
      <c r="H382" s="96">
        <f t="shared" si="584"/>
        <v>0</v>
      </c>
      <c r="I382" s="96"/>
      <c r="J382" s="96">
        <f t="shared" si="585"/>
        <v>0</v>
      </c>
      <c r="K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96">
        <f t="shared" si="587"/>
        <v>0</v>
      </c>
      <c r="AC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96">
        <f t="shared" si="588"/>
        <v>0</v>
      </c>
      <c r="AG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96">
        <f t="shared" si="589"/>
        <v>0</v>
      </c>
      <c r="AK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96">
        <f t="shared" si="590"/>
        <v>0</v>
      </c>
      <c r="AO382" s="96">
        <f t="shared" si="591"/>
        <v>0</v>
      </c>
    </row>
    <row r="383" spans="2:41" x14ac:dyDescent="0.25">
      <c r="B383" s="103" t="s">
        <v>343</v>
      </c>
      <c r="C383" s="104" t="s">
        <v>211</v>
      </c>
      <c r="D383" s="105">
        <f>SUM(D384:D388)</f>
        <v>0</v>
      </c>
      <c r="E383" s="105">
        <f>SUM(E384:E388)</f>
        <v>4645200</v>
      </c>
      <c r="F383" s="105">
        <f t="shared" ref="F383:F498" si="771">D383+E383</f>
        <v>4645200</v>
      </c>
      <c r="G383" s="105">
        <f>SUM(G384:G388)</f>
        <v>0</v>
      </c>
      <c r="H383" s="105">
        <f t="shared" si="584"/>
        <v>4645200</v>
      </c>
      <c r="I383" s="105">
        <f>SUM(I384:I388)</f>
        <v>0</v>
      </c>
      <c r="J383" s="105">
        <f t="shared" si="585"/>
        <v>4645200</v>
      </c>
      <c r="K383" s="105">
        <f t="shared" ref="K383:AA383" si="772">SUM(K384:K388)</f>
        <v>0</v>
      </c>
      <c r="L383" s="105">
        <f t="shared" si="772"/>
        <v>0</v>
      </c>
      <c r="M383" s="105">
        <f t="shared" si="772"/>
        <v>0</v>
      </c>
      <c r="N383" s="105">
        <f t="shared" si="772"/>
        <v>0</v>
      </c>
      <c r="O383" s="105">
        <f t="shared" si="772"/>
        <v>1538000</v>
      </c>
      <c r="P383" s="105">
        <f t="shared" ref="P383:Q383" si="773">SUM(P384:P388)</f>
        <v>0</v>
      </c>
      <c r="Q383" s="105">
        <f t="shared" si="773"/>
        <v>0</v>
      </c>
      <c r="R383" s="105">
        <f t="shared" si="772"/>
        <v>0</v>
      </c>
      <c r="S383" s="105">
        <f t="shared" si="772"/>
        <v>0</v>
      </c>
      <c r="T383" s="105">
        <f t="shared" si="772"/>
        <v>0</v>
      </c>
      <c r="U383" s="105">
        <f t="shared" si="772"/>
        <v>0</v>
      </c>
      <c r="V383" s="105">
        <f t="shared" ref="V383" si="774">SUM(V384:V388)</f>
        <v>0</v>
      </c>
      <c r="W383" s="105">
        <f t="shared" si="772"/>
        <v>0</v>
      </c>
      <c r="X383" s="105">
        <f t="shared" si="772"/>
        <v>60000</v>
      </c>
      <c r="Y383" s="105">
        <f t="shared" si="772"/>
        <v>0</v>
      </c>
      <c r="Z383" s="105">
        <f t="shared" si="772"/>
        <v>60000</v>
      </c>
      <c r="AA383" s="105">
        <f t="shared" si="772"/>
        <v>388000</v>
      </c>
      <c r="AB383" s="105">
        <f t="shared" si="587"/>
        <v>448000</v>
      </c>
      <c r="AC383" s="105">
        <f>SUM(AC384:AC388)</f>
        <v>0</v>
      </c>
      <c r="AD383" s="105">
        <f>SUM(AD384:AD388)</f>
        <v>0</v>
      </c>
      <c r="AE383" s="105">
        <f>SUM(AE384:AE388)</f>
        <v>0</v>
      </c>
      <c r="AF383" s="105">
        <f t="shared" si="588"/>
        <v>0</v>
      </c>
      <c r="AG383" s="105">
        <f>SUM(AG384:AG388)</f>
        <v>1150000</v>
      </c>
      <c r="AH383" s="105">
        <f>SUM(AH384:AH388)</f>
        <v>0</v>
      </c>
      <c r="AI383" s="105">
        <f>SUM(AI384:AI388)</f>
        <v>0</v>
      </c>
      <c r="AJ383" s="105">
        <f t="shared" si="589"/>
        <v>1150000</v>
      </c>
      <c r="AK383" s="105">
        <f>SUM(AK384:AK388)</f>
        <v>0</v>
      </c>
      <c r="AL383" s="105">
        <f>SUM(AL384:AL388)</f>
        <v>0</v>
      </c>
      <c r="AM383" s="105">
        <f>SUM(AM384:AM388)</f>
        <v>0</v>
      </c>
      <c r="AN383" s="105">
        <f t="shared" si="590"/>
        <v>0</v>
      </c>
      <c r="AO383" s="105">
        <f t="shared" si="591"/>
        <v>1598000</v>
      </c>
    </row>
    <row r="384" spans="2:41" x14ac:dyDescent="0.25">
      <c r="B384" s="94" t="s">
        <v>344</v>
      </c>
      <c r="C384" s="95" t="s">
        <v>212</v>
      </c>
      <c r="D3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3395200</v>
      </c>
      <c r="F384" s="96">
        <f t="shared" si="771"/>
        <v>3395200</v>
      </c>
      <c r="G384" s="96"/>
      <c r="H384" s="96">
        <f t="shared" si="584"/>
        <v>3395200</v>
      </c>
      <c r="I384" s="96"/>
      <c r="J384" s="96">
        <f t="shared" si="585"/>
        <v>3395200</v>
      </c>
      <c r="K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288000</v>
      </c>
      <c r="P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Y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AA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288000</v>
      </c>
      <c r="AB384" s="96">
        <f t="shared" si="587"/>
        <v>348000</v>
      </c>
      <c r="AC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96">
        <f t="shared" si="588"/>
        <v>0</v>
      </c>
      <c r="AG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96">
        <f t="shared" si="589"/>
        <v>0</v>
      </c>
      <c r="AK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96">
        <f t="shared" si="590"/>
        <v>0</v>
      </c>
      <c r="AO384" s="96">
        <f t="shared" si="591"/>
        <v>348000</v>
      </c>
    </row>
    <row r="385" spans="1:41" x14ac:dyDescent="0.25">
      <c r="B385" s="94" t="s">
        <v>1053</v>
      </c>
      <c r="C385" s="95" t="s">
        <v>1054</v>
      </c>
      <c r="D3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1250000</v>
      </c>
      <c r="F385" s="96">
        <f t="shared" si="771"/>
        <v>1250000</v>
      </c>
      <c r="G385" s="96"/>
      <c r="H385" s="96">
        <f t="shared" si="584"/>
        <v>1250000</v>
      </c>
      <c r="I385" s="96"/>
      <c r="J385" s="96">
        <f t="shared" si="585"/>
        <v>1250000</v>
      </c>
      <c r="K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1250000</v>
      </c>
      <c r="P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AB385" s="96">
        <f t="shared" si="587"/>
        <v>100000</v>
      </c>
      <c r="AC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96">
        <f t="shared" si="588"/>
        <v>0</v>
      </c>
      <c r="AG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1150000</v>
      </c>
      <c r="AH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96">
        <f t="shared" si="589"/>
        <v>1150000</v>
      </c>
      <c r="AK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96">
        <f t="shared" si="590"/>
        <v>0</v>
      </c>
      <c r="AO385" s="96">
        <f t="shared" si="591"/>
        <v>1250000</v>
      </c>
    </row>
    <row r="386" spans="1:41" x14ac:dyDescent="0.25">
      <c r="B386" s="94" t="s">
        <v>1055</v>
      </c>
      <c r="C386" s="95" t="s">
        <v>1056</v>
      </c>
      <c r="D3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96">
        <f t="shared" ref="F386" si="775">D386+E386</f>
        <v>0</v>
      </c>
      <c r="G386" s="96"/>
      <c r="H386" s="96">
        <f t="shared" ref="H386" si="776">F386-G386</f>
        <v>0</v>
      </c>
      <c r="I386" s="96"/>
      <c r="J386" s="96">
        <f t="shared" ref="J386" si="777">F386-I386</f>
        <v>0</v>
      </c>
      <c r="K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96">
        <f t="shared" ref="AB386" si="778">Y386+Z386+AA386</f>
        <v>0</v>
      </c>
      <c r="AC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96">
        <f t="shared" ref="AF386" si="779">AC386+AD386+AE386</f>
        <v>0</v>
      </c>
      <c r="AG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96">
        <f t="shared" ref="AJ386" si="780">AG386+AH386+AI386</f>
        <v>0</v>
      </c>
      <c r="AK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96">
        <f t="shared" ref="AN386" si="781">AK386+AL386+AM386</f>
        <v>0</v>
      </c>
      <c r="AO386" s="96">
        <f t="shared" ref="AO386" si="782">AB386+AF386+AJ386+AN386</f>
        <v>0</v>
      </c>
    </row>
    <row r="387" spans="1:41" x14ac:dyDescent="0.25">
      <c r="A387" s="83"/>
      <c r="B387" s="94" t="s">
        <v>1057</v>
      </c>
      <c r="C387" s="95" t="s">
        <v>1389</v>
      </c>
      <c r="D3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96">
        <f t="shared" ref="F387" si="783">D387+E387</f>
        <v>0</v>
      </c>
      <c r="G387" s="96"/>
      <c r="H387" s="96">
        <f t="shared" ref="H387" si="784">F387-G387</f>
        <v>0</v>
      </c>
      <c r="I387" s="96"/>
      <c r="J387" s="96">
        <f t="shared" ref="J387" si="785">F387-I387</f>
        <v>0</v>
      </c>
      <c r="K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96">
        <f t="shared" ref="AB387" si="786">Y387+Z387+AA387</f>
        <v>0</v>
      </c>
      <c r="AC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96">
        <f t="shared" ref="AF387" si="787">AC387+AD387+AE387</f>
        <v>0</v>
      </c>
      <c r="AG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96">
        <f t="shared" ref="AJ387" si="788">AG387+AH387+AI387</f>
        <v>0</v>
      </c>
      <c r="AK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96">
        <f t="shared" ref="AN387" si="789">AK387+AL387+AM387</f>
        <v>0</v>
      </c>
      <c r="AO387" s="96">
        <f t="shared" ref="AO387" si="790">AB387+AF387+AJ387+AN387</f>
        <v>0</v>
      </c>
    </row>
    <row r="388" spans="1:41" x14ac:dyDescent="0.25">
      <c r="A388" s="83"/>
      <c r="B388" s="94" t="s">
        <v>1059</v>
      </c>
      <c r="C388" s="95" t="s">
        <v>1058</v>
      </c>
      <c r="D3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96">
        <f t="shared" si="771"/>
        <v>0</v>
      </c>
      <c r="G388" s="96"/>
      <c r="H388" s="96">
        <f t="shared" si="584"/>
        <v>0</v>
      </c>
      <c r="I388" s="96"/>
      <c r="J388" s="96">
        <f t="shared" si="585"/>
        <v>0</v>
      </c>
      <c r="K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96">
        <f t="shared" si="587"/>
        <v>0</v>
      </c>
      <c r="AC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96">
        <f t="shared" si="588"/>
        <v>0</v>
      </c>
      <c r="AG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96">
        <f t="shared" si="589"/>
        <v>0</v>
      </c>
      <c r="AK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96">
        <f t="shared" si="590"/>
        <v>0</v>
      </c>
      <c r="AO388" s="96">
        <f t="shared" si="591"/>
        <v>0</v>
      </c>
    </row>
    <row r="389" spans="1:41" x14ac:dyDescent="0.25">
      <c r="B389" s="103" t="s">
        <v>345</v>
      </c>
      <c r="C389" s="104" t="s">
        <v>213</v>
      </c>
      <c r="D389" s="105">
        <f>SUM(D390:D396)</f>
        <v>250000</v>
      </c>
      <c r="E389" s="105">
        <f>SUM(E390:E396)</f>
        <v>0</v>
      </c>
      <c r="F389" s="105">
        <f t="shared" si="771"/>
        <v>250000</v>
      </c>
      <c r="G389" s="105">
        <f>SUM(G390:G396)</f>
        <v>0</v>
      </c>
      <c r="H389" s="105">
        <f t="shared" si="584"/>
        <v>250000</v>
      </c>
      <c r="I389" s="105">
        <f>SUM(I390:I396)</f>
        <v>0</v>
      </c>
      <c r="J389" s="105">
        <f t="shared" si="585"/>
        <v>250000</v>
      </c>
      <c r="K389" s="105">
        <f t="shared" ref="K389:AA389" si="791">SUM(K390:K396)</f>
        <v>0</v>
      </c>
      <c r="L389" s="105">
        <f t="shared" si="791"/>
        <v>0</v>
      </c>
      <c r="M389" s="105">
        <f t="shared" si="791"/>
        <v>0</v>
      </c>
      <c r="N389" s="105">
        <f t="shared" si="791"/>
        <v>0</v>
      </c>
      <c r="O389" s="105">
        <f t="shared" si="791"/>
        <v>0</v>
      </c>
      <c r="P389" s="105">
        <f t="shared" si="791"/>
        <v>0</v>
      </c>
      <c r="Q389" s="105">
        <f t="shared" si="791"/>
        <v>0</v>
      </c>
      <c r="R389" s="105">
        <f t="shared" si="791"/>
        <v>250000</v>
      </c>
      <c r="S389" s="105">
        <f t="shared" si="791"/>
        <v>0</v>
      </c>
      <c r="T389" s="105">
        <f t="shared" si="791"/>
        <v>0</v>
      </c>
      <c r="U389" s="105">
        <f t="shared" si="791"/>
        <v>0</v>
      </c>
      <c r="V389" s="105">
        <f t="shared" si="791"/>
        <v>0</v>
      </c>
      <c r="W389" s="105">
        <f t="shared" si="791"/>
        <v>0</v>
      </c>
      <c r="X389" s="105">
        <f t="shared" si="791"/>
        <v>0</v>
      </c>
      <c r="Y389" s="105">
        <f t="shared" si="791"/>
        <v>0</v>
      </c>
      <c r="Z389" s="105">
        <f t="shared" si="791"/>
        <v>0</v>
      </c>
      <c r="AA389" s="105">
        <f t="shared" si="791"/>
        <v>0</v>
      </c>
      <c r="AB389" s="105">
        <f t="shared" si="587"/>
        <v>0</v>
      </c>
      <c r="AC389" s="105">
        <f>SUM(AC390:AC396)</f>
        <v>0</v>
      </c>
      <c r="AD389" s="105">
        <f>SUM(AD390:AD396)</f>
        <v>0</v>
      </c>
      <c r="AE389" s="105">
        <f>SUM(AE390:AE396)</f>
        <v>250000</v>
      </c>
      <c r="AF389" s="105">
        <f t="shared" si="588"/>
        <v>250000</v>
      </c>
      <c r="AG389" s="105">
        <f>SUM(AG390:AG396)</f>
        <v>0</v>
      </c>
      <c r="AH389" s="105">
        <f>SUM(AH390:AH396)</f>
        <v>0</v>
      </c>
      <c r="AI389" s="105">
        <f>SUM(AI390:AI396)</f>
        <v>0</v>
      </c>
      <c r="AJ389" s="105">
        <f t="shared" si="589"/>
        <v>0</v>
      </c>
      <c r="AK389" s="105">
        <f>SUM(AK390:AK396)</f>
        <v>0</v>
      </c>
      <c r="AL389" s="105">
        <f>SUM(AL390:AL396)</f>
        <v>0</v>
      </c>
      <c r="AM389" s="105">
        <f>SUM(AM390:AM396)</f>
        <v>0</v>
      </c>
      <c r="AN389" s="105">
        <f t="shared" si="590"/>
        <v>0</v>
      </c>
      <c r="AO389" s="105">
        <f t="shared" si="591"/>
        <v>250000</v>
      </c>
    </row>
    <row r="390" spans="1:41" x14ac:dyDescent="0.25">
      <c r="B390" s="94" t="s">
        <v>346</v>
      </c>
      <c r="C390" s="95" t="s">
        <v>214</v>
      </c>
      <c r="D3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E3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96">
        <f t="shared" si="771"/>
        <v>250000</v>
      </c>
      <c r="G390" s="96"/>
      <c r="H390" s="96">
        <f t="shared" si="584"/>
        <v>250000</v>
      </c>
      <c r="I390" s="96"/>
      <c r="J390" s="96">
        <f t="shared" si="585"/>
        <v>250000</v>
      </c>
      <c r="K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250000</v>
      </c>
      <c r="S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96">
        <f t="shared" si="587"/>
        <v>0</v>
      </c>
      <c r="AC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250000</v>
      </c>
      <c r="AF390" s="96">
        <f t="shared" si="588"/>
        <v>250000</v>
      </c>
      <c r="AG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96">
        <f t="shared" si="589"/>
        <v>0</v>
      </c>
      <c r="AK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96">
        <f t="shared" si="590"/>
        <v>0</v>
      </c>
      <c r="AO390" s="96">
        <f t="shared" si="591"/>
        <v>250000</v>
      </c>
    </row>
    <row r="391" spans="1:41" x14ac:dyDescent="0.25">
      <c r="B391" s="94" t="s">
        <v>1060</v>
      </c>
      <c r="C391" s="95" t="s">
        <v>1061</v>
      </c>
      <c r="D3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96">
        <f t="shared" ref="F391:F394" si="792">D391+E391</f>
        <v>0</v>
      </c>
      <c r="G391" s="96"/>
      <c r="H391" s="96">
        <f t="shared" ref="H391:H394" si="793">F391-G391</f>
        <v>0</v>
      </c>
      <c r="I391" s="96"/>
      <c r="J391" s="96">
        <f t="shared" ref="J391:J394" si="794">F391-I391</f>
        <v>0</v>
      </c>
      <c r="K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96">
        <f t="shared" ref="AB391:AB394" si="795">Y391+Z391+AA391</f>
        <v>0</v>
      </c>
      <c r="AC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96">
        <f t="shared" ref="AF391:AF394" si="796">AC391+AD391+AE391</f>
        <v>0</v>
      </c>
      <c r="AG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96">
        <f t="shared" ref="AJ391:AJ394" si="797">AG391+AH391+AI391</f>
        <v>0</v>
      </c>
      <c r="AK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96">
        <f t="shared" ref="AN391:AN394" si="798">AK391+AL391+AM391</f>
        <v>0</v>
      </c>
      <c r="AO391" s="96">
        <f t="shared" ref="AO391:AO394" si="799">AB391+AF391+AJ391+AN391</f>
        <v>0</v>
      </c>
    </row>
    <row r="392" spans="1:41" x14ac:dyDescent="0.25">
      <c r="B392" s="94" t="s">
        <v>347</v>
      </c>
      <c r="C392" s="95" t="s">
        <v>215</v>
      </c>
      <c r="D3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96">
        <f t="shared" si="792"/>
        <v>0</v>
      </c>
      <c r="G392" s="96"/>
      <c r="H392" s="96">
        <f t="shared" si="793"/>
        <v>0</v>
      </c>
      <c r="I392" s="96"/>
      <c r="J392" s="96">
        <f t="shared" si="794"/>
        <v>0</v>
      </c>
      <c r="K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96">
        <f t="shared" si="795"/>
        <v>0</v>
      </c>
      <c r="AC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96">
        <f t="shared" si="796"/>
        <v>0</v>
      </c>
      <c r="AG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96">
        <f t="shared" si="797"/>
        <v>0</v>
      </c>
      <c r="AK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96">
        <f t="shared" si="798"/>
        <v>0</v>
      </c>
      <c r="AO392" s="96">
        <f t="shared" si="799"/>
        <v>0</v>
      </c>
    </row>
    <row r="393" spans="1:41" x14ac:dyDescent="0.25">
      <c r="B393" s="94" t="s">
        <v>1062</v>
      </c>
      <c r="C393" s="95" t="s">
        <v>1063</v>
      </c>
      <c r="D3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96">
        <f t="shared" si="792"/>
        <v>0</v>
      </c>
      <c r="G393" s="96"/>
      <c r="H393" s="96">
        <f t="shared" si="793"/>
        <v>0</v>
      </c>
      <c r="I393" s="96"/>
      <c r="J393" s="96">
        <f t="shared" si="794"/>
        <v>0</v>
      </c>
      <c r="K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96">
        <f t="shared" si="795"/>
        <v>0</v>
      </c>
      <c r="AC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96">
        <f t="shared" si="796"/>
        <v>0</v>
      </c>
      <c r="AG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96">
        <f t="shared" si="797"/>
        <v>0</v>
      </c>
      <c r="AK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96">
        <f t="shared" si="798"/>
        <v>0</v>
      </c>
      <c r="AO393" s="96">
        <f t="shared" si="799"/>
        <v>0</v>
      </c>
    </row>
    <row r="394" spans="1:41" x14ac:dyDescent="0.25">
      <c r="B394" s="94" t="s">
        <v>1064</v>
      </c>
      <c r="C394" s="95" t="s">
        <v>1065</v>
      </c>
      <c r="D3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96">
        <f t="shared" si="792"/>
        <v>0</v>
      </c>
      <c r="G394" s="96"/>
      <c r="H394" s="96">
        <f t="shared" si="793"/>
        <v>0</v>
      </c>
      <c r="I394" s="96"/>
      <c r="J394" s="96">
        <f t="shared" si="794"/>
        <v>0</v>
      </c>
      <c r="K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96">
        <f t="shared" si="795"/>
        <v>0</v>
      </c>
      <c r="AC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96">
        <f t="shared" si="796"/>
        <v>0</v>
      </c>
      <c r="AG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96">
        <f t="shared" si="797"/>
        <v>0</v>
      </c>
      <c r="AK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96">
        <f t="shared" si="798"/>
        <v>0</v>
      </c>
      <c r="AO394" s="96">
        <f t="shared" si="799"/>
        <v>0</v>
      </c>
    </row>
    <row r="395" spans="1:41" x14ac:dyDescent="0.25">
      <c r="B395" s="94" t="s">
        <v>348</v>
      </c>
      <c r="C395" s="95" t="s">
        <v>216</v>
      </c>
      <c r="D3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96">
        <f t="shared" si="771"/>
        <v>0</v>
      </c>
      <c r="G395" s="96"/>
      <c r="H395" s="96">
        <f t="shared" si="584"/>
        <v>0</v>
      </c>
      <c r="I395" s="96"/>
      <c r="J395" s="96">
        <f t="shared" si="585"/>
        <v>0</v>
      </c>
      <c r="K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96">
        <f t="shared" si="587"/>
        <v>0</v>
      </c>
      <c r="AC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96">
        <f t="shared" si="588"/>
        <v>0</v>
      </c>
      <c r="AG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96">
        <f t="shared" si="589"/>
        <v>0</v>
      </c>
      <c r="AK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96">
        <f t="shared" si="590"/>
        <v>0</v>
      </c>
      <c r="AO395" s="96">
        <f t="shared" si="591"/>
        <v>0</v>
      </c>
    </row>
    <row r="396" spans="1:41" x14ac:dyDescent="0.25">
      <c r="B396" s="94" t="s">
        <v>1066</v>
      </c>
      <c r="C396" s="95" t="s">
        <v>1067</v>
      </c>
      <c r="D3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96">
        <f t="shared" ref="F396" si="800">D396+E396</f>
        <v>0</v>
      </c>
      <c r="G396" s="96"/>
      <c r="H396" s="96">
        <f t="shared" ref="H396" si="801">F396-G396</f>
        <v>0</v>
      </c>
      <c r="I396" s="96"/>
      <c r="J396" s="96">
        <f t="shared" ref="J396" si="802">F396-I396</f>
        <v>0</v>
      </c>
      <c r="K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96">
        <f t="shared" ref="AB396" si="803">Y396+Z396+AA396</f>
        <v>0</v>
      </c>
      <c r="AC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96">
        <f t="shared" ref="AF396" si="804">AC396+AD396+AE396</f>
        <v>0</v>
      </c>
      <c r="AG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96">
        <f t="shared" ref="AJ396" si="805">AG396+AH396+AI396</f>
        <v>0</v>
      </c>
      <c r="AK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96">
        <f t="shared" ref="AN396" si="806">AK396+AL396+AM396</f>
        <v>0</v>
      </c>
      <c r="AO396" s="96">
        <f t="shared" ref="AO396" si="807">AB396+AF396+AJ396+AN396</f>
        <v>0</v>
      </c>
    </row>
    <row r="397" spans="1:41" x14ac:dyDescent="0.25">
      <c r="B397" s="91" t="s">
        <v>354</v>
      </c>
      <c r="C397" s="92" t="s">
        <v>222</v>
      </c>
      <c r="D397" s="93">
        <f>D398+D459+D467+D485+D489</f>
        <v>0</v>
      </c>
      <c r="E397" s="93">
        <f>E398+E459+E467+E485+E489</f>
        <v>960000</v>
      </c>
      <c r="F397" s="93">
        <f t="shared" si="771"/>
        <v>960000</v>
      </c>
      <c r="G397" s="93">
        <f>G398+G459+G467+G485+G489</f>
        <v>0</v>
      </c>
      <c r="H397" s="93">
        <f t="shared" si="584"/>
        <v>960000</v>
      </c>
      <c r="I397" s="93">
        <f>I398+I459+I467+I485+I489</f>
        <v>0</v>
      </c>
      <c r="J397" s="93">
        <f t="shared" si="585"/>
        <v>960000</v>
      </c>
      <c r="K397" s="93">
        <f t="shared" ref="K397:AA397" si="808">K398+K459+K467+K485+K489</f>
        <v>0</v>
      </c>
      <c r="L397" s="93">
        <f t="shared" si="808"/>
        <v>0</v>
      </c>
      <c r="M397" s="93">
        <f t="shared" si="808"/>
        <v>0</v>
      </c>
      <c r="N397" s="93">
        <f t="shared" si="808"/>
        <v>0</v>
      </c>
      <c r="O397" s="93">
        <f t="shared" si="808"/>
        <v>0</v>
      </c>
      <c r="P397" s="93">
        <f t="shared" si="808"/>
        <v>0</v>
      </c>
      <c r="Q397" s="93">
        <f t="shared" si="808"/>
        <v>0</v>
      </c>
      <c r="R397" s="93">
        <f t="shared" si="808"/>
        <v>0</v>
      </c>
      <c r="S397" s="93">
        <f t="shared" si="808"/>
        <v>0</v>
      </c>
      <c r="T397" s="93">
        <f t="shared" si="808"/>
        <v>0</v>
      </c>
      <c r="U397" s="93">
        <f t="shared" si="808"/>
        <v>960000</v>
      </c>
      <c r="V397" s="93">
        <f t="shared" si="808"/>
        <v>0</v>
      </c>
      <c r="W397" s="93">
        <f t="shared" si="808"/>
        <v>0</v>
      </c>
      <c r="X397" s="93">
        <f t="shared" si="808"/>
        <v>0</v>
      </c>
      <c r="Y397" s="93">
        <f t="shared" si="808"/>
        <v>0</v>
      </c>
      <c r="Z397" s="93">
        <f t="shared" si="808"/>
        <v>480000</v>
      </c>
      <c r="AA397" s="93">
        <f t="shared" si="808"/>
        <v>0</v>
      </c>
      <c r="AB397" s="93">
        <f t="shared" si="587"/>
        <v>480000</v>
      </c>
      <c r="AC397" s="93">
        <f>AC398+AC459+AC467+AC485+AC489</f>
        <v>0</v>
      </c>
      <c r="AD397" s="93">
        <f>AD398+AD459+AD467+AD485+AD489</f>
        <v>480000</v>
      </c>
      <c r="AE397" s="93">
        <f>AE398+AE459+AE467+AE485+AE489</f>
        <v>0</v>
      </c>
      <c r="AF397" s="93">
        <f t="shared" si="588"/>
        <v>480000</v>
      </c>
      <c r="AG397" s="93">
        <f>AG398+AG459+AG467+AG485+AG489</f>
        <v>0</v>
      </c>
      <c r="AH397" s="93">
        <f>AH398+AH459+AH467+AH485+AH489</f>
        <v>0</v>
      </c>
      <c r="AI397" s="93">
        <f>AI398+AI459+AI467+AI485+AI489</f>
        <v>0</v>
      </c>
      <c r="AJ397" s="93">
        <f t="shared" si="589"/>
        <v>0</v>
      </c>
      <c r="AK397" s="93">
        <f>AK398+AK459+AK467+AK485+AK489</f>
        <v>0</v>
      </c>
      <c r="AL397" s="93">
        <f>AL398+AL459+AL467+AL485+AL489</f>
        <v>0</v>
      </c>
      <c r="AM397" s="93">
        <f>AM398+AM459+AM467+AM485+AM489</f>
        <v>0</v>
      </c>
      <c r="AN397" s="93">
        <f t="shared" si="590"/>
        <v>0</v>
      </c>
      <c r="AO397" s="93">
        <f t="shared" si="591"/>
        <v>960000</v>
      </c>
    </row>
    <row r="398" spans="1:41" x14ac:dyDescent="0.25">
      <c r="B398" s="103" t="s">
        <v>355</v>
      </c>
      <c r="C398" s="104" t="s">
        <v>223</v>
      </c>
      <c r="D398" s="105">
        <f>SUM(D399:D458)</f>
        <v>0</v>
      </c>
      <c r="E398" s="105">
        <f>SUM(E399:E458)</f>
        <v>960000</v>
      </c>
      <c r="F398" s="105">
        <f t="shared" si="771"/>
        <v>960000</v>
      </c>
      <c r="G398" s="105">
        <f t="shared" ref="G398:I398" si="809">SUM(G399:G458)</f>
        <v>0</v>
      </c>
      <c r="H398" s="105">
        <f t="shared" si="584"/>
        <v>960000</v>
      </c>
      <c r="I398" s="105">
        <f t="shared" si="809"/>
        <v>0</v>
      </c>
      <c r="J398" s="105">
        <f t="shared" si="585"/>
        <v>960000</v>
      </c>
      <c r="K398" s="105">
        <f t="shared" ref="K398:AM398" si="810">SUM(K399:K458)</f>
        <v>0</v>
      </c>
      <c r="L398" s="105">
        <f t="shared" si="810"/>
        <v>0</v>
      </c>
      <c r="M398" s="105">
        <f t="shared" si="810"/>
        <v>0</v>
      </c>
      <c r="N398" s="105">
        <f t="shared" si="810"/>
        <v>0</v>
      </c>
      <c r="O398" s="105">
        <f t="shared" si="810"/>
        <v>0</v>
      </c>
      <c r="P398" s="105">
        <f t="shared" ref="P398:Q398" si="811">SUM(P399:P458)</f>
        <v>0</v>
      </c>
      <c r="Q398" s="105">
        <f t="shared" si="811"/>
        <v>0</v>
      </c>
      <c r="R398" s="105">
        <f t="shared" si="810"/>
        <v>0</v>
      </c>
      <c r="S398" s="105">
        <f t="shared" si="810"/>
        <v>0</v>
      </c>
      <c r="T398" s="105">
        <f t="shared" si="810"/>
        <v>0</v>
      </c>
      <c r="U398" s="105">
        <f t="shared" si="810"/>
        <v>960000</v>
      </c>
      <c r="V398" s="105">
        <f t="shared" ref="V398" si="812">SUM(V399:V458)</f>
        <v>0</v>
      </c>
      <c r="W398" s="105">
        <f t="shared" si="810"/>
        <v>0</v>
      </c>
      <c r="X398" s="105">
        <f t="shared" si="810"/>
        <v>0</v>
      </c>
      <c r="Y398" s="105">
        <f t="shared" si="810"/>
        <v>0</v>
      </c>
      <c r="Z398" s="105">
        <f t="shared" si="810"/>
        <v>480000</v>
      </c>
      <c r="AA398" s="105">
        <f t="shared" si="810"/>
        <v>0</v>
      </c>
      <c r="AB398" s="105">
        <f t="shared" si="587"/>
        <v>480000</v>
      </c>
      <c r="AC398" s="105">
        <f t="shared" si="810"/>
        <v>0</v>
      </c>
      <c r="AD398" s="105">
        <f t="shared" si="810"/>
        <v>480000</v>
      </c>
      <c r="AE398" s="105">
        <f t="shared" si="810"/>
        <v>0</v>
      </c>
      <c r="AF398" s="105">
        <f t="shared" si="588"/>
        <v>480000</v>
      </c>
      <c r="AG398" s="105">
        <f t="shared" si="810"/>
        <v>0</v>
      </c>
      <c r="AH398" s="105">
        <f t="shared" si="810"/>
        <v>0</v>
      </c>
      <c r="AI398" s="105">
        <f t="shared" si="810"/>
        <v>0</v>
      </c>
      <c r="AJ398" s="105">
        <f t="shared" si="589"/>
        <v>0</v>
      </c>
      <c r="AK398" s="105">
        <f t="shared" si="810"/>
        <v>0</v>
      </c>
      <c r="AL398" s="105">
        <f t="shared" si="810"/>
        <v>0</v>
      </c>
      <c r="AM398" s="105">
        <f t="shared" si="810"/>
        <v>0</v>
      </c>
      <c r="AN398" s="105">
        <f t="shared" si="590"/>
        <v>0</v>
      </c>
      <c r="AO398" s="105">
        <f t="shared" si="591"/>
        <v>960000</v>
      </c>
    </row>
    <row r="399" spans="1:41" x14ac:dyDescent="0.25">
      <c r="B399" s="94" t="s">
        <v>356</v>
      </c>
      <c r="C399" s="95" t="s">
        <v>224</v>
      </c>
      <c r="D3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96">
        <f t="shared" si="771"/>
        <v>0</v>
      </c>
      <c r="G399" s="96"/>
      <c r="H399" s="96">
        <f t="shared" si="584"/>
        <v>0</v>
      </c>
      <c r="I399" s="96"/>
      <c r="J399" s="96">
        <f t="shared" si="585"/>
        <v>0</v>
      </c>
      <c r="K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96">
        <f t="shared" si="587"/>
        <v>0</v>
      </c>
      <c r="AC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96">
        <f t="shared" si="588"/>
        <v>0</v>
      </c>
      <c r="AG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96">
        <f t="shared" si="589"/>
        <v>0</v>
      </c>
      <c r="AK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96">
        <f t="shared" si="590"/>
        <v>0</v>
      </c>
      <c r="AO399" s="96">
        <f t="shared" si="591"/>
        <v>0</v>
      </c>
    </row>
    <row r="400" spans="1:41" x14ac:dyDescent="0.25">
      <c r="B400" s="94" t="s">
        <v>1069</v>
      </c>
      <c r="C400" s="95" t="s">
        <v>1070</v>
      </c>
      <c r="D4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96">
        <f t="shared" si="771"/>
        <v>0</v>
      </c>
      <c r="G400" s="96"/>
      <c r="H400" s="96">
        <f t="shared" si="584"/>
        <v>0</v>
      </c>
      <c r="I400" s="96"/>
      <c r="J400" s="96">
        <f t="shared" si="585"/>
        <v>0</v>
      </c>
      <c r="K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96">
        <f t="shared" si="587"/>
        <v>0</v>
      </c>
      <c r="AC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96">
        <f t="shared" si="588"/>
        <v>0</v>
      </c>
      <c r="AG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96">
        <f t="shared" si="589"/>
        <v>0</v>
      </c>
      <c r="AK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96">
        <f t="shared" si="590"/>
        <v>0</v>
      </c>
      <c r="AO400" s="96">
        <f t="shared" si="591"/>
        <v>0</v>
      </c>
    </row>
    <row r="401" spans="2:41" x14ac:dyDescent="0.25">
      <c r="B401" s="94" t="s">
        <v>1071</v>
      </c>
      <c r="C401" s="95" t="s">
        <v>1072</v>
      </c>
      <c r="D4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96">
        <f t="shared" si="771"/>
        <v>0</v>
      </c>
      <c r="G401" s="96"/>
      <c r="H401" s="96">
        <f t="shared" si="584"/>
        <v>0</v>
      </c>
      <c r="I401" s="96"/>
      <c r="J401" s="96">
        <f t="shared" si="585"/>
        <v>0</v>
      </c>
      <c r="K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96">
        <f t="shared" si="587"/>
        <v>0</v>
      </c>
      <c r="AC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96">
        <f t="shared" si="588"/>
        <v>0</v>
      </c>
      <c r="AG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96">
        <f t="shared" si="589"/>
        <v>0</v>
      </c>
      <c r="AK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96">
        <f t="shared" si="590"/>
        <v>0</v>
      </c>
      <c r="AO401" s="96">
        <f t="shared" si="591"/>
        <v>0</v>
      </c>
    </row>
    <row r="402" spans="2:41" x14ac:dyDescent="0.25">
      <c r="B402" s="94" t="s">
        <v>357</v>
      </c>
      <c r="C402" s="95" t="s">
        <v>225</v>
      </c>
      <c r="D4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96">
        <f t="shared" ref="F402:F453" si="813">D402+E402</f>
        <v>0</v>
      </c>
      <c r="G402" s="96"/>
      <c r="H402" s="96">
        <f t="shared" ref="H402:H453" si="814">F402-G402</f>
        <v>0</v>
      </c>
      <c r="I402" s="96"/>
      <c r="J402" s="96">
        <f t="shared" ref="J402:J453" si="815">F402-I402</f>
        <v>0</v>
      </c>
      <c r="K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96">
        <f t="shared" ref="AB402:AB453" si="816">Y402+Z402+AA402</f>
        <v>0</v>
      </c>
      <c r="AC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96">
        <f t="shared" ref="AF402:AF453" si="817">AC402+AD402+AE402</f>
        <v>0</v>
      </c>
      <c r="AG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96">
        <f t="shared" ref="AJ402:AJ453" si="818">AG402+AH402+AI402</f>
        <v>0</v>
      </c>
      <c r="AK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96">
        <f t="shared" ref="AN402:AN453" si="819">AK402+AL402+AM402</f>
        <v>0</v>
      </c>
      <c r="AO402" s="96">
        <f t="shared" ref="AO402:AO453" si="820">AB402+AF402+AJ402+AN402</f>
        <v>0</v>
      </c>
    </row>
    <row r="403" spans="2:41" x14ac:dyDescent="0.25">
      <c r="B403" s="94" t="s">
        <v>367</v>
      </c>
      <c r="C403" s="95" t="s">
        <v>234</v>
      </c>
      <c r="D4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96">
        <f t="shared" ref="F403:F419" si="821">D403+E403</f>
        <v>0</v>
      </c>
      <c r="G403" s="96"/>
      <c r="H403" s="96">
        <f t="shared" ref="H403:H419" si="822">F403-G403</f>
        <v>0</v>
      </c>
      <c r="I403" s="96"/>
      <c r="J403" s="96">
        <f t="shared" ref="J403:J419" si="823">F403-I403</f>
        <v>0</v>
      </c>
      <c r="K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96">
        <f t="shared" ref="AB403:AB419" si="824">Y403+Z403+AA403</f>
        <v>0</v>
      </c>
      <c r="AC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96">
        <f t="shared" ref="AF403:AF419" si="825">AC403+AD403+AE403</f>
        <v>0</v>
      </c>
      <c r="AG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96">
        <f t="shared" ref="AJ403:AJ419" si="826">AG403+AH403+AI403</f>
        <v>0</v>
      </c>
      <c r="AK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96">
        <f t="shared" ref="AN403:AN419" si="827">AK403+AL403+AM403</f>
        <v>0</v>
      </c>
      <c r="AO403" s="96">
        <f t="shared" ref="AO403:AO419" si="828">AB403+AF403+AJ403+AN403</f>
        <v>0</v>
      </c>
    </row>
    <row r="404" spans="2:41" x14ac:dyDescent="0.25">
      <c r="B404" s="94" t="s">
        <v>1073</v>
      </c>
      <c r="C404" s="95" t="s">
        <v>1074</v>
      </c>
      <c r="D4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96">
        <f t="shared" si="821"/>
        <v>0</v>
      </c>
      <c r="G404" s="96"/>
      <c r="H404" s="96">
        <f t="shared" si="822"/>
        <v>0</v>
      </c>
      <c r="I404" s="96"/>
      <c r="J404" s="96">
        <f t="shared" si="823"/>
        <v>0</v>
      </c>
      <c r="K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96">
        <f t="shared" si="824"/>
        <v>0</v>
      </c>
      <c r="AC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96">
        <f t="shared" si="825"/>
        <v>0</v>
      </c>
      <c r="AG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96">
        <f t="shared" si="826"/>
        <v>0</v>
      </c>
      <c r="AK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96">
        <f t="shared" si="827"/>
        <v>0</v>
      </c>
      <c r="AO404" s="96">
        <f t="shared" si="828"/>
        <v>0</v>
      </c>
    </row>
    <row r="405" spans="2:41" x14ac:dyDescent="0.25">
      <c r="B405" s="94" t="s">
        <v>1075</v>
      </c>
      <c r="C405" s="95" t="s">
        <v>1076</v>
      </c>
      <c r="D4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96">
        <f t="shared" si="821"/>
        <v>0</v>
      </c>
      <c r="G405" s="96"/>
      <c r="H405" s="96">
        <f t="shared" si="822"/>
        <v>0</v>
      </c>
      <c r="I405" s="96"/>
      <c r="J405" s="96">
        <f t="shared" si="823"/>
        <v>0</v>
      </c>
      <c r="K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96">
        <f t="shared" si="824"/>
        <v>0</v>
      </c>
      <c r="AC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96">
        <f t="shared" si="825"/>
        <v>0</v>
      </c>
      <c r="AG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96">
        <f t="shared" si="826"/>
        <v>0</v>
      </c>
      <c r="AK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96">
        <f t="shared" si="827"/>
        <v>0</v>
      </c>
      <c r="AO405" s="96">
        <f t="shared" si="828"/>
        <v>0</v>
      </c>
    </row>
    <row r="406" spans="2:41" x14ac:dyDescent="0.25">
      <c r="B406" s="94" t="s">
        <v>1077</v>
      </c>
      <c r="C406" s="95" t="s">
        <v>1078</v>
      </c>
      <c r="D4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96">
        <f t="shared" si="821"/>
        <v>0</v>
      </c>
      <c r="G406" s="96"/>
      <c r="H406" s="96">
        <f t="shared" si="822"/>
        <v>0</v>
      </c>
      <c r="I406" s="96"/>
      <c r="J406" s="96">
        <f t="shared" si="823"/>
        <v>0</v>
      </c>
      <c r="K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96">
        <f t="shared" si="824"/>
        <v>0</v>
      </c>
      <c r="AC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96">
        <f t="shared" si="825"/>
        <v>0</v>
      </c>
      <c r="AG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96">
        <f t="shared" si="826"/>
        <v>0</v>
      </c>
      <c r="AK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96">
        <f t="shared" si="827"/>
        <v>0</v>
      </c>
      <c r="AO406" s="96">
        <f t="shared" si="828"/>
        <v>0</v>
      </c>
    </row>
    <row r="407" spans="2:41" x14ac:dyDescent="0.25">
      <c r="B407" s="94" t="s">
        <v>1079</v>
      </c>
      <c r="C407" s="95" t="s">
        <v>1080</v>
      </c>
      <c r="D4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96">
        <f t="shared" si="821"/>
        <v>0</v>
      </c>
      <c r="G407" s="96"/>
      <c r="H407" s="96">
        <f t="shared" si="822"/>
        <v>0</v>
      </c>
      <c r="I407" s="96"/>
      <c r="J407" s="96">
        <f t="shared" si="823"/>
        <v>0</v>
      </c>
      <c r="K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96">
        <f t="shared" si="824"/>
        <v>0</v>
      </c>
      <c r="AC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96">
        <f t="shared" si="825"/>
        <v>0</v>
      </c>
      <c r="AG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96">
        <f t="shared" si="826"/>
        <v>0</v>
      </c>
      <c r="AK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96">
        <f t="shared" si="827"/>
        <v>0</v>
      </c>
      <c r="AO407" s="96">
        <f t="shared" si="828"/>
        <v>0</v>
      </c>
    </row>
    <row r="408" spans="2:41" x14ac:dyDescent="0.25">
      <c r="B408" s="94" t="s">
        <v>1081</v>
      </c>
      <c r="C408" s="95" t="s">
        <v>1082</v>
      </c>
      <c r="D4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96">
        <f t="shared" si="821"/>
        <v>0</v>
      </c>
      <c r="G408" s="96"/>
      <c r="H408" s="96">
        <f t="shared" si="822"/>
        <v>0</v>
      </c>
      <c r="I408" s="96"/>
      <c r="J408" s="96">
        <f t="shared" si="823"/>
        <v>0</v>
      </c>
      <c r="K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96">
        <f t="shared" si="824"/>
        <v>0</v>
      </c>
      <c r="AC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96">
        <f t="shared" si="825"/>
        <v>0</v>
      </c>
      <c r="AG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96">
        <f t="shared" si="826"/>
        <v>0</v>
      </c>
      <c r="AK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96">
        <f t="shared" si="827"/>
        <v>0</v>
      </c>
      <c r="AO408" s="96">
        <f t="shared" si="828"/>
        <v>0</v>
      </c>
    </row>
    <row r="409" spans="2:41" x14ac:dyDescent="0.25">
      <c r="B409" s="94" t="s">
        <v>1083</v>
      </c>
      <c r="C409" s="95" t="s">
        <v>1084</v>
      </c>
      <c r="D4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96">
        <f t="shared" si="821"/>
        <v>0</v>
      </c>
      <c r="G409" s="96"/>
      <c r="H409" s="96">
        <f t="shared" si="822"/>
        <v>0</v>
      </c>
      <c r="I409" s="96"/>
      <c r="J409" s="96">
        <f t="shared" si="823"/>
        <v>0</v>
      </c>
      <c r="K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96">
        <f t="shared" si="824"/>
        <v>0</v>
      </c>
      <c r="AC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96">
        <f t="shared" si="825"/>
        <v>0</v>
      </c>
      <c r="AG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96">
        <f t="shared" si="826"/>
        <v>0</v>
      </c>
      <c r="AK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96">
        <f t="shared" si="827"/>
        <v>0</v>
      </c>
      <c r="AO409" s="96">
        <f t="shared" si="828"/>
        <v>0</v>
      </c>
    </row>
    <row r="410" spans="2:41" x14ac:dyDescent="0.25">
      <c r="B410" s="94" t="s">
        <v>1085</v>
      </c>
      <c r="C410" s="95" t="s">
        <v>1086</v>
      </c>
      <c r="D4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96">
        <f t="shared" si="821"/>
        <v>0</v>
      </c>
      <c r="G410" s="96"/>
      <c r="H410" s="96">
        <f t="shared" si="822"/>
        <v>0</v>
      </c>
      <c r="I410" s="96"/>
      <c r="J410" s="96">
        <f t="shared" si="823"/>
        <v>0</v>
      </c>
      <c r="K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96">
        <f t="shared" si="824"/>
        <v>0</v>
      </c>
      <c r="AC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96">
        <f t="shared" si="825"/>
        <v>0</v>
      </c>
      <c r="AG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96">
        <f t="shared" si="826"/>
        <v>0</v>
      </c>
      <c r="AK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96">
        <f t="shared" si="827"/>
        <v>0</v>
      </c>
      <c r="AO410" s="96">
        <f t="shared" si="828"/>
        <v>0</v>
      </c>
    </row>
    <row r="411" spans="2:41" x14ac:dyDescent="0.25">
      <c r="B411" s="94" t="s">
        <v>1087</v>
      </c>
      <c r="C411" s="95" t="s">
        <v>1088</v>
      </c>
      <c r="D4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96">
        <f t="shared" si="821"/>
        <v>0</v>
      </c>
      <c r="G411" s="96"/>
      <c r="H411" s="96">
        <f t="shared" si="822"/>
        <v>0</v>
      </c>
      <c r="I411" s="96"/>
      <c r="J411" s="96">
        <f t="shared" si="823"/>
        <v>0</v>
      </c>
      <c r="K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96">
        <f t="shared" si="824"/>
        <v>0</v>
      </c>
      <c r="AC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96">
        <f t="shared" si="825"/>
        <v>0</v>
      </c>
      <c r="AG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96">
        <f t="shared" si="826"/>
        <v>0</v>
      </c>
      <c r="AK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96">
        <f t="shared" si="827"/>
        <v>0</v>
      </c>
      <c r="AO411" s="96">
        <f t="shared" si="828"/>
        <v>0</v>
      </c>
    </row>
    <row r="412" spans="2:41" x14ac:dyDescent="0.25">
      <c r="B412" s="94" t="s">
        <v>1089</v>
      </c>
      <c r="C412" s="95" t="s">
        <v>1090</v>
      </c>
      <c r="D4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96">
        <f t="shared" si="821"/>
        <v>0</v>
      </c>
      <c r="G412" s="96"/>
      <c r="H412" s="96">
        <f t="shared" si="822"/>
        <v>0</v>
      </c>
      <c r="I412" s="96"/>
      <c r="J412" s="96">
        <f t="shared" si="823"/>
        <v>0</v>
      </c>
      <c r="K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96">
        <f t="shared" si="824"/>
        <v>0</v>
      </c>
      <c r="AC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96">
        <f t="shared" si="825"/>
        <v>0</v>
      </c>
      <c r="AG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96">
        <f t="shared" si="826"/>
        <v>0</v>
      </c>
      <c r="AK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96">
        <f t="shared" si="827"/>
        <v>0</v>
      </c>
      <c r="AO412" s="96">
        <f t="shared" si="828"/>
        <v>0</v>
      </c>
    </row>
    <row r="413" spans="2:41" x14ac:dyDescent="0.25">
      <c r="B413" s="94" t="s">
        <v>1091</v>
      </c>
      <c r="C413" s="95" t="s">
        <v>1092</v>
      </c>
      <c r="D4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96">
        <f t="shared" si="821"/>
        <v>0</v>
      </c>
      <c r="G413" s="96"/>
      <c r="H413" s="96">
        <f t="shared" si="822"/>
        <v>0</v>
      </c>
      <c r="I413" s="96"/>
      <c r="J413" s="96">
        <f t="shared" si="823"/>
        <v>0</v>
      </c>
      <c r="K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96">
        <f t="shared" si="824"/>
        <v>0</v>
      </c>
      <c r="AC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96">
        <f t="shared" si="825"/>
        <v>0</v>
      </c>
      <c r="AG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96">
        <f t="shared" si="826"/>
        <v>0</v>
      </c>
      <c r="AK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96">
        <f t="shared" si="827"/>
        <v>0</v>
      </c>
      <c r="AO413" s="96">
        <f t="shared" si="828"/>
        <v>0</v>
      </c>
    </row>
    <row r="414" spans="2:41" x14ac:dyDescent="0.25">
      <c r="B414" s="94" t="s">
        <v>1093</v>
      </c>
      <c r="C414" s="95" t="s">
        <v>1094</v>
      </c>
      <c r="D4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96">
        <f t="shared" si="821"/>
        <v>0</v>
      </c>
      <c r="G414" s="96"/>
      <c r="H414" s="96">
        <f t="shared" si="822"/>
        <v>0</v>
      </c>
      <c r="I414" s="96"/>
      <c r="J414" s="96">
        <f t="shared" si="823"/>
        <v>0</v>
      </c>
      <c r="K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96">
        <f t="shared" si="824"/>
        <v>0</v>
      </c>
      <c r="AC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96">
        <f t="shared" si="825"/>
        <v>0</v>
      </c>
      <c r="AG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96">
        <f t="shared" si="826"/>
        <v>0</v>
      </c>
      <c r="AK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96">
        <f t="shared" si="827"/>
        <v>0</v>
      </c>
      <c r="AO414" s="96">
        <f t="shared" si="828"/>
        <v>0</v>
      </c>
    </row>
    <row r="415" spans="2:41" x14ac:dyDescent="0.25">
      <c r="B415" s="94" t="s">
        <v>1095</v>
      </c>
      <c r="C415" s="95" t="s">
        <v>1096</v>
      </c>
      <c r="D4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96">
        <f t="shared" si="821"/>
        <v>0</v>
      </c>
      <c r="G415" s="96"/>
      <c r="H415" s="96">
        <f t="shared" si="822"/>
        <v>0</v>
      </c>
      <c r="I415" s="96"/>
      <c r="J415" s="96">
        <f t="shared" si="823"/>
        <v>0</v>
      </c>
      <c r="K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96">
        <f t="shared" si="824"/>
        <v>0</v>
      </c>
      <c r="AC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96">
        <f t="shared" si="825"/>
        <v>0</v>
      </c>
      <c r="AG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96">
        <f t="shared" si="826"/>
        <v>0</v>
      </c>
      <c r="AK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96">
        <f t="shared" si="827"/>
        <v>0</v>
      </c>
      <c r="AO415" s="96">
        <f t="shared" si="828"/>
        <v>0</v>
      </c>
    </row>
    <row r="416" spans="2:41" x14ac:dyDescent="0.25">
      <c r="B416" s="94" t="s">
        <v>1097</v>
      </c>
      <c r="C416" s="95" t="s">
        <v>1098</v>
      </c>
      <c r="D4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96">
        <f t="shared" si="821"/>
        <v>0</v>
      </c>
      <c r="G416" s="96"/>
      <c r="H416" s="96">
        <f t="shared" si="822"/>
        <v>0</v>
      </c>
      <c r="I416" s="96"/>
      <c r="J416" s="96">
        <f t="shared" si="823"/>
        <v>0</v>
      </c>
      <c r="K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96">
        <f t="shared" si="824"/>
        <v>0</v>
      </c>
      <c r="AC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96">
        <f t="shared" si="825"/>
        <v>0</v>
      </c>
      <c r="AG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96">
        <f t="shared" si="826"/>
        <v>0</v>
      </c>
      <c r="AK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96">
        <f t="shared" si="827"/>
        <v>0</v>
      </c>
      <c r="AO416" s="96">
        <f t="shared" si="828"/>
        <v>0</v>
      </c>
    </row>
    <row r="417" spans="2:41" x14ac:dyDescent="0.25">
      <c r="B417" s="94" t="s">
        <v>1099</v>
      </c>
      <c r="C417" s="95" t="s">
        <v>1100</v>
      </c>
      <c r="D4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96">
        <f t="shared" si="821"/>
        <v>0</v>
      </c>
      <c r="G417" s="96"/>
      <c r="H417" s="96">
        <f t="shared" si="822"/>
        <v>0</v>
      </c>
      <c r="I417" s="96"/>
      <c r="J417" s="96">
        <f t="shared" si="823"/>
        <v>0</v>
      </c>
      <c r="K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96">
        <f t="shared" si="824"/>
        <v>0</v>
      </c>
      <c r="AC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96">
        <f t="shared" si="825"/>
        <v>0</v>
      </c>
      <c r="AG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96">
        <f t="shared" si="826"/>
        <v>0</v>
      </c>
      <c r="AK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96">
        <f t="shared" si="827"/>
        <v>0</v>
      </c>
      <c r="AO417" s="96">
        <f t="shared" si="828"/>
        <v>0</v>
      </c>
    </row>
    <row r="418" spans="2:41" x14ac:dyDescent="0.25">
      <c r="B418" s="94" t="s">
        <v>1101</v>
      </c>
      <c r="C418" s="95" t="s">
        <v>1102</v>
      </c>
      <c r="D4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96">
        <f t="shared" si="821"/>
        <v>0</v>
      </c>
      <c r="G418" s="96"/>
      <c r="H418" s="96">
        <f t="shared" si="822"/>
        <v>0</v>
      </c>
      <c r="I418" s="96"/>
      <c r="J418" s="96">
        <f t="shared" si="823"/>
        <v>0</v>
      </c>
      <c r="K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96">
        <f t="shared" si="824"/>
        <v>0</v>
      </c>
      <c r="AC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96">
        <f t="shared" si="825"/>
        <v>0</v>
      </c>
      <c r="AG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96">
        <f t="shared" si="826"/>
        <v>0</v>
      </c>
      <c r="AK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96">
        <f t="shared" si="827"/>
        <v>0</v>
      </c>
      <c r="AO418" s="96">
        <f t="shared" si="828"/>
        <v>0</v>
      </c>
    </row>
    <row r="419" spans="2:41" x14ac:dyDescent="0.25">
      <c r="B419" s="94" t="s">
        <v>1103</v>
      </c>
      <c r="C419" s="95" t="s">
        <v>1104</v>
      </c>
      <c r="D4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96">
        <f t="shared" si="821"/>
        <v>0</v>
      </c>
      <c r="G419" s="96"/>
      <c r="H419" s="96">
        <f t="shared" si="822"/>
        <v>0</v>
      </c>
      <c r="I419" s="96"/>
      <c r="J419" s="96">
        <f t="shared" si="823"/>
        <v>0</v>
      </c>
      <c r="K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96">
        <f t="shared" si="824"/>
        <v>0</v>
      </c>
      <c r="AC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96">
        <f t="shared" si="825"/>
        <v>0</v>
      </c>
      <c r="AG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96">
        <f t="shared" si="826"/>
        <v>0</v>
      </c>
      <c r="AK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96">
        <f t="shared" si="827"/>
        <v>0</v>
      </c>
      <c r="AO419" s="96">
        <f t="shared" si="828"/>
        <v>0</v>
      </c>
    </row>
    <row r="420" spans="2:41" x14ac:dyDescent="0.25">
      <c r="B420" s="94" t="s">
        <v>1105</v>
      </c>
      <c r="C420" s="95" t="s">
        <v>1106</v>
      </c>
      <c r="D4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480000</v>
      </c>
      <c r="F420" s="96">
        <f t="shared" ref="F420:F428" si="829">D420+E420</f>
        <v>480000</v>
      </c>
      <c r="G420" s="96"/>
      <c r="H420" s="96">
        <f t="shared" ref="H420:H428" si="830">F420-G420</f>
        <v>480000</v>
      </c>
      <c r="I420" s="96"/>
      <c r="J420" s="96">
        <f t="shared" ref="J420:J428" si="831">F420-I420</f>
        <v>480000</v>
      </c>
      <c r="K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480000</v>
      </c>
      <c r="V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480000</v>
      </c>
      <c r="AA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96">
        <f t="shared" ref="AB420:AB428" si="832">Y420+Z420+AA420</f>
        <v>480000</v>
      </c>
      <c r="AC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96">
        <f t="shared" ref="AF420:AF428" si="833">AC420+AD420+AE420</f>
        <v>0</v>
      </c>
      <c r="AG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96">
        <f t="shared" ref="AJ420:AJ428" si="834">AG420+AH420+AI420</f>
        <v>0</v>
      </c>
      <c r="AK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96">
        <f t="shared" ref="AN420:AN428" si="835">AK420+AL420+AM420</f>
        <v>0</v>
      </c>
      <c r="AO420" s="96">
        <f t="shared" ref="AO420:AO428" si="836">AB420+AF420+AJ420+AN420</f>
        <v>480000</v>
      </c>
    </row>
    <row r="421" spans="2:41" x14ac:dyDescent="0.25">
      <c r="B421" s="94" t="s">
        <v>1107</v>
      </c>
      <c r="C421" s="95" t="s">
        <v>1108</v>
      </c>
      <c r="D4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480000</v>
      </c>
      <c r="F421" s="96">
        <f t="shared" si="829"/>
        <v>480000</v>
      </c>
      <c r="G421" s="96"/>
      <c r="H421" s="96">
        <f t="shared" si="830"/>
        <v>480000</v>
      </c>
      <c r="I421" s="96"/>
      <c r="J421" s="96">
        <f t="shared" si="831"/>
        <v>480000</v>
      </c>
      <c r="K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480000</v>
      </c>
      <c r="V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96">
        <f t="shared" si="832"/>
        <v>0</v>
      </c>
      <c r="AC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480000</v>
      </c>
      <c r="AE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96">
        <f t="shared" si="833"/>
        <v>480000</v>
      </c>
      <c r="AG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96">
        <f t="shared" si="834"/>
        <v>0</v>
      </c>
      <c r="AK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96">
        <f t="shared" si="835"/>
        <v>0</v>
      </c>
      <c r="AO421" s="96">
        <f t="shared" si="836"/>
        <v>480000</v>
      </c>
    </row>
    <row r="422" spans="2:41" x14ac:dyDescent="0.25">
      <c r="B422" s="94" t="s">
        <v>1109</v>
      </c>
      <c r="C422" s="95" t="s">
        <v>1110</v>
      </c>
      <c r="D4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96">
        <f t="shared" si="829"/>
        <v>0</v>
      </c>
      <c r="G422" s="96"/>
      <c r="H422" s="96">
        <f t="shared" si="830"/>
        <v>0</v>
      </c>
      <c r="I422" s="96"/>
      <c r="J422" s="96">
        <f t="shared" si="831"/>
        <v>0</v>
      </c>
      <c r="K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96">
        <f t="shared" si="832"/>
        <v>0</v>
      </c>
      <c r="AC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96">
        <f t="shared" si="833"/>
        <v>0</v>
      </c>
      <c r="AG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96">
        <f t="shared" si="834"/>
        <v>0</v>
      </c>
      <c r="AK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96">
        <f t="shared" si="835"/>
        <v>0</v>
      </c>
      <c r="AO422" s="96">
        <f t="shared" si="836"/>
        <v>0</v>
      </c>
    </row>
    <row r="423" spans="2:41" x14ac:dyDescent="0.25">
      <c r="B423" s="94" t="s">
        <v>1111</v>
      </c>
      <c r="C423" s="95" t="s">
        <v>1112</v>
      </c>
      <c r="D4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96">
        <f t="shared" si="829"/>
        <v>0</v>
      </c>
      <c r="G423" s="96"/>
      <c r="H423" s="96">
        <f t="shared" si="830"/>
        <v>0</v>
      </c>
      <c r="I423" s="96"/>
      <c r="J423" s="96">
        <f t="shared" si="831"/>
        <v>0</v>
      </c>
      <c r="K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96">
        <f t="shared" si="832"/>
        <v>0</v>
      </c>
      <c r="AC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96">
        <f t="shared" si="833"/>
        <v>0</v>
      </c>
      <c r="AG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96">
        <f t="shared" si="834"/>
        <v>0</v>
      </c>
      <c r="AK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96">
        <f t="shared" si="835"/>
        <v>0</v>
      </c>
      <c r="AO423" s="96">
        <f t="shared" si="836"/>
        <v>0</v>
      </c>
    </row>
    <row r="424" spans="2:41" x14ac:dyDescent="0.25">
      <c r="B424" s="94" t="s">
        <v>1113</v>
      </c>
      <c r="C424" s="95" t="s">
        <v>1114</v>
      </c>
      <c r="D4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96">
        <f t="shared" si="829"/>
        <v>0</v>
      </c>
      <c r="G424" s="96"/>
      <c r="H424" s="96">
        <f t="shared" si="830"/>
        <v>0</v>
      </c>
      <c r="I424" s="96"/>
      <c r="J424" s="96">
        <f t="shared" si="831"/>
        <v>0</v>
      </c>
      <c r="K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96">
        <f t="shared" si="832"/>
        <v>0</v>
      </c>
      <c r="AC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96">
        <f t="shared" si="833"/>
        <v>0</v>
      </c>
      <c r="AG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96">
        <f t="shared" si="834"/>
        <v>0</v>
      </c>
      <c r="AK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96">
        <f t="shared" si="835"/>
        <v>0</v>
      </c>
      <c r="AO424" s="96">
        <f t="shared" si="836"/>
        <v>0</v>
      </c>
    </row>
    <row r="425" spans="2:41" x14ac:dyDescent="0.25">
      <c r="B425" s="94" t="s">
        <v>1115</v>
      </c>
      <c r="C425" s="95" t="s">
        <v>1116</v>
      </c>
      <c r="D4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96">
        <f t="shared" si="829"/>
        <v>0</v>
      </c>
      <c r="G425" s="96"/>
      <c r="H425" s="96">
        <f t="shared" si="830"/>
        <v>0</v>
      </c>
      <c r="I425" s="96"/>
      <c r="J425" s="96">
        <f t="shared" si="831"/>
        <v>0</v>
      </c>
      <c r="K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96">
        <f t="shared" si="832"/>
        <v>0</v>
      </c>
      <c r="AC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96">
        <f t="shared" si="833"/>
        <v>0</v>
      </c>
      <c r="AG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96">
        <f t="shared" si="834"/>
        <v>0</v>
      </c>
      <c r="AK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96">
        <f t="shared" si="835"/>
        <v>0</v>
      </c>
      <c r="AO425" s="96">
        <f t="shared" si="836"/>
        <v>0</v>
      </c>
    </row>
    <row r="426" spans="2:41" x14ac:dyDescent="0.25">
      <c r="B426" s="94" t="s">
        <v>368</v>
      </c>
      <c r="C426" s="95" t="s">
        <v>1117</v>
      </c>
      <c r="D4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96">
        <f t="shared" si="829"/>
        <v>0</v>
      </c>
      <c r="G426" s="96"/>
      <c r="H426" s="96">
        <f t="shared" si="830"/>
        <v>0</v>
      </c>
      <c r="I426" s="96"/>
      <c r="J426" s="96">
        <f t="shared" si="831"/>
        <v>0</v>
      </c>
      <c r="K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96">
        <f t="shared" si="832"/>
        <v>0</v>
      </c>
      <c r="AC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96">
        <f t="shared" si="833"/>
        <v>0</v>
      </c>
      <c r="AG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96">
        <f t="shared" si="834"/>
        <v>0</v>
      </c>
      <c r="AK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96">
        <f t="shared" si="835"/>
        <v>0</v>
      </c>
      <c r="AO426" s="96">
        <f t="shared" si="836"/>
        <v>0</v>
      </c>
    </row>
    <row r="427" spans="2:41" x14ac:dyDescent="0.25">
      <c r="B427" s="94" t="s">
        <v>1118</v>
      </c>
      <c r="C427" s="95" t="s">
        <v>1119</v>
      </c>
      <c r="D4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96">
        <f t="shared" si="829"/>
        <v>0</v>
      </c>
      <c r="G427" s="96"/>
      <c r="H427" s="96">
        <f t="shared" si="830"/>
        <v>0</v>
      </c>
      <c r="I427" s="96"/>
      <c r="J427" s="96">
        <f t="shared" si="831"/>
        <v>0</v>
      </c>
      <c r="K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96">
        <f t="shared" si="832"/>
        <v>0</v>
      </c>
      <c r="AC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96">
        <f t="shared" si="833"/>
        <v>0</v>
      </c>
      <c r="AG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96">
        <f t="shared" si="834"/>
        <v>0</v>
      </c>
      <c r="AK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96">
        <f t="shared" si="835"/>
        <v>0</v>
      </c>
      <c r="AO427" s="96">
        <f t="shared" si="836"/>
        <v>0</v>
      </c>
    </row>
    <row r="428" spans="2:41" x14ac:dyDescent="0.25">
      <c r="B428" s="94" t="s">
        <v>1120</v>
      </c>
      <c r="C428" s="95" t="s">
        <v>1110</v>
      </c>
      <c r="D4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96">
        <f t="shared" si="829"/>
        <v>0</v>
      </c>
      <c r="G428" s="96"/>
      <c r="H428" s="96">
        <f t="shared" si="830"/>
        <v>0</v>
      </c>
      <c r="I428" s="96"/>
      <c r="J428" s="96">
        <f t="shared" si="831"/>
        <v>0</v>
      </c>
      <c r="K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96">
        <f t="shared" si="832"/>
        <v>0</v>
      </c>
      <c r="AC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96">
        <f t="shared" si="833"/>
        <v>0</v>
      </c>
      <c r="AG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96">
        <f t="shared" si="834"/>
        <v>0</v>
      </c>
      <c r="AK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96">
        <f t="shared" si="835"/>
        <v>0</v>
      </c>
      <c r="AO428" s="96">
        <f t="shared" si="836"/>
        <v>0</v>
      </c>
    </row>
    <row r="429" spans="2:41" x14ac:dyDescent="0.25">
      <c r="B429" s="94" t="s">
        <v>1121</v>
      </c>
      <c r="C429" s="95" t="s">
        <v>1122</v>
      </c>
      <c r="D4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96">
        <f t="shared" ref="F429:F444" si="837">D429+E429</f>
        <v>0</v>
      </c>
      <c r="G429" s="96"/>
      <c r="H429" s="96">
        <f t="shared" ref="H429:H444" si="838">F429-G429</f>
        <v>0</v>
      </c>
      <c r="I429" s="96"/>
      <c r="J429" s="96">
        <f t="shared" ref="J429:J444" si="839">F429-I429</f>
        <v>0</v>
      </c>
      <c r="K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96">
        <f t="shared" ref="AB429:AB444" si="840">Y429+Z429+AA429</f>
        <v>0</v>
      </c>
      <c r="AC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96">
        <f t="shared" ref="AF429:AF444" si="841">AC429+AD429+AE429</f>
        <v>0</v>
      </c>
      <c r="AG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96">
        <f t="shared" ref="AJ429:AJ444" si="842">AG429+AH429+AI429</f>
        <v>0</v>
      </c>
      <c r="AK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96">
        <f t="shared" ref="AN429:AN444" si="843">AK429+AL429+AM429</f>
        <v>0</v>
      </c>
      <c r="AO429" s="96">
        <f t="shared" ref="AO429:AO444" si="844">AB429+AF429+AJ429+AN429</f>
        <v>0</v>
      </c>
    </row>
    <row r="430" spans="2:41" x14ac:dyDescent="0.25">
      <c r="B430" s="94" t="s">
        <v>1123</v>
      </c>
      <c r="C430" s="95" t="s">
        <v>1124</v>
      </c>
      <c r="D4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96">
        <f t="shared" si="837"/>
        <v>0</v>
      </c>
      <c r="G430" s="96"/>
      <c r="H430" s="96">
        <f t="shared" si="838"/>
        <v>0</v>
      </c>
      <c r="I430" s="96"/>
      <c r="J430" s="96">
        <f t="shared" si="839"/>
        <v>0</v>
      </c>
      <c r="K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96">
        <f t="shared" si="840"/>
        <v>0</v>
      </c>
      <c r="AC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96">
        <f t="shared" si="841"/>
        <v>0</v>
      </c>
      <c r="AG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96">
        <f t="shared" si="842"/>
        <v>0</v>
      </c>
      <c r="AK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96">
        <f t="shared" si="843"/>
        <v>0</v>
      </c>
      <c r="AO430" s="96">
        <f t="shared" si="844"/>
        <v>0</v>
      </c>
    </row>
    <row r="431" spans="2:41" x14ac:dyDescent="0.25">
      <c r="B431" s="94" t="s">
        <v>1125</v>
      </c>
      <c r="C431" s="95" t="s">
        <v>1126</v>
      </c>
      <c r="D4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96">
        <f t="shared" si="837"/>
        <v>0</v>
      </c>
      <c r="G431" s="96"/>
      <c r="H431" s="96">
        <f t="shared" si="838"/>
        <v>0</v>
      </c>
      <c r="I431" s="96"/>
      <c r="J431" s="96">
        <f t="shared" si="839"/>
        <v>0</v>
      </c>
      <c r="K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96">
        <f t="shared" si="840"/>
        <v>0</v>
      </c>
      <c r="AC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96">
        <f t="shared" si="841"/>
        <v>0</v>
      </c>
      <c r="AG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96">
        <f t="shared" si="842"/>
        <v>0</v>
      </c>
      <c r="AK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96">
        <f t="shared" si="843"/>
        <v>0</v>
      </c>
      <c r="AO431" s="96">
        <f t="shared" si="844"/>
        <v>0</v>
      </c>
    </row>
    <row r="432" spans="2:41" x14ac:dyDescent="0.25">
      <c r="B432" s="94" t="s">
        <v>1127</v>
      </c>
      <c r="C432" s="95" t="s">
        <v>1128</v>
      </c>
      <c r="D4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96">
        <f t="shared" si="837"/>
        <v>0</v>
      </c>
      <c r="G432" s="96"/>
      <c r="H432" s="96">
        <f t="shared" si="838"/>
        <v>0</v>
      </c>
      <c r="I432" s="96"/>
      <c r="J432" s="96">
        <f t="shared" si="839"/>
        <v>0</v>
      </c>
      <c r="K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96">
        <f t="shared" si="840"/>
        <v>0</v>
      </c>
      <c r="AC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96">
        <f t="shared" si="841"/>
        <v>0</v>
      </c>
      <c r="AG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96">
        <f t="shared" si="842"/>
        <v>0</v>
      </c>
      <c r="AK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96">
        <f t="shared" si="843"/>
        <v>0</v>
      </c>
      <c r="AO432" s="96">
        <f t="shared" si="844"/>
        <v>0</v>
      </c>
    </row>
    <row r="433" spans="2:41" x14ac:dyDescent="0.25">
      <c r="B433" s="94" t="s">
        <v>1129</v>
      </c>
      <c r="C433" s="95" t="s">
        <v>1130</v>
      </c>
      <c r="D4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96">
        <f t="shared" si="837"/>
        <v>0</v>
      </c>
      <c r="G433" s="96"/>
      <c r="H433" s="96">
        <f t="shared" si="838"/>
        <v>0</v>
      </c>
      <c r="I433" s="96"/>
      <c r="J433" s="96">
        <f t="shared" si="839"/>
        <v>0</v>
      </c>
      <c r="K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96">
        <f t="shared" si="840"/>
        <v>0</v>
      </c>
      <c r="AC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96">
        <f t="shared" si="841"/>
        <v>0</v>
      </c>
      <c r="AG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96">
        <f t="shared" si="842"/>
        <v>0</v>
      </c>
      <c r="AK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96">
        <f t="shared" si="843"/>
        <v>0</v>
      </c>
      <c r="AO433" s="96">
        <f t="shared" si="844"/>
        <v>0</v>
      </c>
    </row>
    <row r="434" spans="2:41" x14ac:dyDescent="0.25">
      <c r="B434" s="94" t="s">
        <v>1131</v>
      </c>
      <c r="C434" s="95" t="s">
        <v>1132</v>
      </c>
      <c r="D4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96">
        <f t="shared" si="837"/>
        <v>0</v>
      </c>
      <c r="G434" s="96"/>
      <c r="H434" s="96">
        <f t="shared" si="838"/>
        <v>0</v>
      </c>
      <c r="I434" s="96"/>
      <c r="J434" s="96">
        <f t="shared" si="839"/>
        <v>0</v>
      </c>
      <c r="K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96">
        <f t="shared" si="840"/>
        <v>0</v>
      </c>
      <c r="AC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96">
        <f t="shared" si="841"/>
        <v>0</v>
      </c>
      <c r="AG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96">
        <f t="shared" si="842"/>
        <v>0</v>
      </c>
      <c r="AK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96">
        <f t="shared" si="843"/>
        <v>0</v>
      </c>
      <c r="AO434" s="96">
        <f t="shared" si="844"/>
        <v>0</v>
      </c>
    </row>
    <row r="435" spans="2:41" x14ac:dyDescent="0.25">
      <c r="B435" s="94" t="s">
        <v>1133</v>
      </c>
      <c r="C435" s="95" t="s">
        <v>1134</v>
      </c>
      <c r="D4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96">
        <f t="shared" si="837"/>
        <v>0</v>
      </c>
      <c r="G435" s="96"/>
      <c r="H435" s="96">
        <f t="shared" si="838"/>
        <v>0</v>
      </c>
      <c r="I435" s="96"/>
      <c r="J435" s="96">
        <f t="shared" si="839"/>
        <v>0</v>
      </c>
      <c r="K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96">
        <f t="shared" si="840"/>
        <v>0</v>
      </c>
      <c r="AC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96">
        <f t="shared" si="841"/>
        <v>0</v>
      </c>
      <c r="AG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96">
        <f t="shared" si="842"/>
        <v>0</v>
      </c>
      <c r="AK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96">
        <f t="shared" si="843"/>
        <v>0</v>
      </c>
      <c r="AO435" s="96">
        <f t="shared" si="844"/>
        <v>0</v>
      </c>
    </row>
    <row r="436" spans="2:41" x14ac:dyDescent="0.25">
      <c r="B436" s="94" t="s">
        <v>1135</v>
      </c>
      <c r="C436" s="95" t="s">
        <v>1136</v>
      </c>
      <c r="D4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96">
        <f t="shared" si="837"/>
        <v>0</v>
      </c>
      <c r="G436" s="96"/>
      <c r="H436" s="96">
        <f t="shared" si="838"/>
        <v>0</v>
      </c>
      <c r="I436" s="96"/>
      <c r="J436" s="96">
        <f t="shared" si="839"/>
        <v>0</v>
      </c>
      <c r="K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96">
        <f t="shared" si="840"/>
        <v>0</v>
      </c>
      <c r="AC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96">
        <f t="shared" si="841"/>
        <v>0</v>
      </c>
      <c r="AG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96">
        <f t="shared" si="842"/>
        <v>0</v>
      </c>
      <c r="AK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96">
        <f t="shared" si="843"/>
        <v>0</v>
      </c>
      <c r="AO436" s="96">
        <f t="shared" si="844"/>
        <v>0</v>
      </c>
    </row>
    <row r="437" spans="2:41" x14ac:dyDescent="0.25">
      <c r="B437" s="94" t="s">
        <v>1137</v>
      </c>
      <c r="C437" s="95" t="s">
        <v>1138</v>
      </c>
      <c r="D4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96">
        <f t="shared" si="837"/>
        <v>0</v>
      </c>
      <c r="G437" s="96"/>
      <c r="H437" s="96">
        <f t="shared" si="838"/>
        <v>0</v>
      </c>
      <c r="I437" s="96"/>
      <c r="J437" s="96">
        <f t="shared" si="839"/>
        <v>0</v>
      </c>
      <c r="K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96">
        <f t="shared" si="840"/>
        <v>0</v>
      </c>
      <c r="AC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96">
        <f t="shared" si="841"/>
        <v>0</v>
      </c>
      <c r="AG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96">
        <f t="shared" si="842"/>
        <v>0</v>
      </c>
      <c r="AK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96">
        <f t="shared" si="843"/>
        <v>0</v>
      </c>
      <c r="AO437" s="96">
        <f t="shared" si="844"/>
        <v>0</v>
      </c>
    </row>
    <row r="438" spans="2:41" x14ac:dyDescent="0.25">
      <c r="B438" s="94" t="s">
        <v>1139</v>
      </c>
      <c r="C438" s="95" t="s">
        <v>1140</v>
      </c>
      <c r="D4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96">
        <f t="shared" si="837"/>
        <v>0</v>
      </c>
      <c r="G438" s="96"/>
      <c r="H438" s="96">
        <f t="shared" si="838"/>
        <v>0</v>
      </c>
      <c r="I438" s="96"/>
      <c r="J438" s="96">
        <f t="shared" si="839"/>
        <v>0</v>
      </c>
      <c r="K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96">
        <f t="shared" si="840"/>
        <v>0</v>
      </c>
      <c r="AC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96">
        <f t="shared" si="841"/>
        <v>0</v>
      </c>
      <c r="AG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96">
        <f t="shared" si="842"/>
        <v>0</v>
      </c>
      <c r="AK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96">
        <f t="shared" si="843"/>
        <v>0</v>
      </c>
      <c r="AO438" s="96">
        <f t="shared" si="844"/>
        <v>0</v>
      </c>
    </row>
    <row r="439" spans="2:41" x14ac:dyDescent="0.25">
      <c r="B439" s="94" t="s">
        <v>1141</v>
      </c>
      <c r="C439" s="95" t="s">
        <v>1142</v>
      </c>
      <c r="D4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96">
        <f t="shared" si="837"/>
        <v>0</v>
      </c>
      <c r="G439" s="96"/>
      <c r="H439" s="96">
        <f t="shared" si="838"/>
        <v>0</v>
      </c>
      <c r="I439" s="96"/>
      <c r="J439" s="96">
        <f t="shared" si="839"/>
        <v>0</v>
      </c>
      <c r="K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96">
        <f t="shared" si="840"/>
        <v>0</v>
      </c>
      <c r="AC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96">
        <f t="shared" si="841"/>
        <v>0</v>
      </c>
      <c r="AG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96">
        <f t="shared" si="842"/>
        <v>0</v>
      </c>
      <c r="AK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96">
        <f t="shared" si="843"/>
        <v>0</v>
      </c>
      <c r="AO439" s="96">
        <f t="shared" si="844"/>
        <v>0</v>
      </c>
    </row>
    <row r="440" spans="2:41" x14ac:dyDescent="0.25">
      <c r="B440" s="94" t="s">
        <v>1143</v>
      </c>
      <c r="C440" s="95" t="s">
        <v>1144</v>
      </c>
      <c r="D4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96">
        <f t="shared" si="837"/>
        <v>0</v>
      </c>
      <c r="G440" s="96"/>
      <c r="H440" s="96">
        <f t="shared" si="838"/>
        <v>0</v>
      </c>
      <c r="I440" s="96"/>
      <c r="J440" s="96">
        <f t="shared" si="839"/>
        <v>0</v>
      </c>
      <c r="K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96">
        <f t="shared" si="840"/>
        <v>0</v>
      </c>
      <c r="AC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96">
        <f t="shared" si="841"/>
        <v>0</v>
      </c>
      <c r="AG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96">
        <f t="shared" si="842"/>
        <v>0</v>
      </c>
      <c r="AK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96">
        <f t="shared" si="843"/>
        <v>0</v>
      </c>
      <c r="AO440" s="96">
        <f t="shared" si="844"/>
        <v>0</v>
      </c>
    </row>
    <row r="441" spans="2:41" x14ac:dyDescent="0.25">
      <c r="B441" s="94" t="s">
        <v>1145</v>
      </c>
      <c r="C441" s="95" t="s">
        <v>1146</v>
      </c>
      <c r="D4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96">
        <f t="shared" si="837"/>
        <v>0</v>
      </c>
      <c r="G441" s="96"/>
      <c r="H441" s="96">
        <f t="shared" si="838"/>
        <v>0</v>
      </c>
      <c r="I441" s="96"/>
      <c r="J441" s="96">
        <f t="shared" si="839"/>
        <v>0</v>
      </c>
      <c r="K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96">
        <f t="shared" si="840"/>
        <v>0</v>
      </c>
      <c r="AC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96">
        <f t="shared" si="841"/>
        <v>0</v>
      </c>
      <c r="AG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96">
        <f t="shared" si="842"/>
        <v>0</v>
      </c>
      <c r="AK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96">
        <f t="shared" si="843"/>
        <v>0</v>
      </c>
      <c r="AO441" s="96">
        <f t="shared" si="844"/>
        <v>0</v>
      </c>
    </row>
    <row r="442" spans="2:41" x14ac:dyDescent="0.25">
      <c r="B442" s="94" t="s">
        <v>1147</v>
      </c>
      <c r="C442" s="95" t="s">
        <v>1148</v>
      </c>
      <c r="D4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96">
        <f t="shared" si="837"/>
        <v>0</v>
      </c>
      <c r="G442" s="96"/>
      <c r="H442" s="96">
        <f t="shared" si="838"/>
        <v>0</v>
      </c>
      <c r="I442" s="96"/>
      <c r="J442" s="96">
        <f t="shared" si="839"/>
        <v>0</v>
      </c>
      <c r="K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96">
        <f t="shared" si="840"/>
        <v>0</v>
      </c>
      <c r="AC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96">
        <f t="shared" si="841"/>
        <v>0</v>
      </c>
      <c r="AG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96">
        <f t="shared" si="842"/>
        <v>0</v>
      </c>
      <c r="AK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96">
        <f t="shared" si="843"/>
        <v>0</v>
      </c>
      <c r="AO442" s="96">
        <f t="shared" si="844"/>
        <v>0</v>
      </c>
    </row>
    <row r="443" spans="2:41" x14ac:dyDescent="0.25">
      <c r="B443" s="94" t="s">
        <v>1149</v>
      </c>
      <c r="C443" s="95" t="s">
        <v>1150</v>
      </c>
      <c r="D4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96">
        <f t="shared" si="837"/>
        <v>0</v>
      </c>
      <c r="G443" s="96"/>
      <c r="H443" s="96">
        <f t="shared" si="838"/>
        <v>0</v>
      </c>
      <c r="I443" s="96"/>
      <c r="J443" s="96">
        <f t="shared" si="839"/>
        <v>0</v>
      </c>
      <c r="K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96">
        <f t="shared" si="840"/>
        <v>0</v>
      </c>
      <c r="AC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96">
        <f t="shared" si="841"/>
        <v>0</v>
      </c>
      <c r="AG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96">
        <f t="shared" si="842"/>
        <v>0</v>
      </c>
      <c r="AK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96">
        <f t="shared" si="843"/>
        <v>0</v>
      </c>
      <c r="AO443" s="96">
        <f t="shared" si="844"/>
        <v>0</v>
      </c>
    </row>
    <row r="444" spans="2:41" x14ac:dyDescent="0.25">
      <c r="B444" s="94" t="s">
        <v>1151</v>
      </c>
      <c r="C444" s="95" t="s">
        <v>1152</v>
      </c>
      <c r="D4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96">
        <f t="shared" si="837"/>
        <v>0</v>
      </c>
      <c r="G444" s="96"/>
      <c r="H444" s="96">
        <f t="shared" si="838"/>
        <v>0</v>
      </c>
      <c r="I444" s="96"/>
      <c r="J444" s="96">
        <f t="shared" si="839"/>
        <v>0</v>
      </c>
      <c r="K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96">
        <f t="shared" si="840"/>
        <v>0</v>
      </c>
      <c r="AC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96">
        <f t="shared" si="841"/>
        <v>0</v>
      </c>
      <c r="AG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96">
        <f t="shared" si="842"/>
        <v>0</v>
      </c>
      <c r="AK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96">
        <f t="shared" si="843"/>
        <v>0</v>
      </c>
      <c r="AO444" s="96">
        <f t="shared" si="844"/>
        <v>0</v>
      </c>
    </row>
    <row r="445" spans="2:41" x14ac:dyDescent="0.25">
      <c r="B445" s="94" t="s">
        <v>1153</v>
      </c>
      <c r="C445" s="95" t="s">
        <v>1154</v>
      </c>
      <c r="D4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96">
        <f>D445+E445</f>
        <v>0</v>
      </c>
      <c r="G445" s="96"/>
      <c r="H445" s="96">
        <f>F445-G445</f>
        <v>0</v>
      </c>
      <c r="I445" s="96"/>
      <c r="J445" s="96">
        <f>F445-I445</f>
        <v>0</v>
      </c>
      <c r="K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96">
        <f>Y445+Z445+AA445</f>
        <v>0</v>
      </c>
      <c r="AC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96">
        <f>AC445+AD445+AE445</f>
        <v>0</v>
      </c>
      <c r="AG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96">
        <f>AG445+AH445+AI445</f>
        <v>0</v>
      </c>
      <c r="AK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96">
        <f>AK445+AL445+AM445</f>
        <v>0</v>
      </c>
      <c r="AO445" s="96">
        <f>AB445+AF445+AJ445+AN445</f>
        <v>0</v>
      </c>
    </row>
    <row r="446" spans="2:41" x14ac:dyDescent="0.25">
      <c r="B446" s="94" t="s">
        <v>1155</v>
      </c>
      <c r="C446" s="95" t="s">
        <v>1156</v>
      </c>
      <c r="D4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96">
        <f>D446+E446</f>
        <v>0</v>
      </c>
      <c r="G446" s="96"/>
      <c r="H446" s="96">
        <f>F446-G446</f>
        <v>0</v>
      </c>
      <c r="I446" s="96"/>
      <c r="J446" s="96">
        <f>F446-I446</f>
        <v>0</v>
      </c>
      <c r="K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96">
        <f>Y446+Z446+AA446</f>
        <v>0</v>
      </c>
      <c r="AC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96">
        <f>AC446+AD446+AE446</f>
        <v>0</v>
      </c>
      <c r="AG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96">
        <f>AG446+AH446+AI446</f>
        <v>0</v>
      </c>
      <c r="AK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96">
        <f>AK446+AL446+AM446</f>
        <v>0</v>
      </c>
      <c r="AO446" s="96">
        <f>AB446+AF446+AJ446+AN446</f>
        <v>0</v>
      </c>
    </row>
    <row r="447" spans="2:41" x14ac:dyDescent="0.25">
      <c r="B447" s="94" t="s">
        <v>1157</v>
      </c>
      <c r="C447" s="95" t="s">
        <v>1158</v>
      </c>
      <c r="D4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96">
        <f>D447+E447</f>
        <v>0</v>
      </c>
      <c r="G447" s="96"/>
      <c r="H447" s="96">
        <f>F447-G447</f>
        <v>0</v>
      </c>
      <c r="I447" s="96"/>
      <c r="J447" s="96">
        <f>F447-I447</f>
        <v>0</v>
      </c>
      <c r="K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96">
        <f>Y447+Z447+AA447</f>
        <v>0</v>
      </c>
      <c r="AC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96">
        <f>AC447+AD447+AE447</f>
        <v>0</v>
      </c>
      <c r="AG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96">
        <f>AG447+AH447+AI447</f>
        <v>0</v>
      </c>
      <c r="AK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96">
        <f>AK447+AL447+AM447</f>
        <v>0</v>
      </c>
      <c r="AO447" s="96">
        <f>AB447+AF447+AJ447+AN447</f>
        <v>0</v>
      </c>
    </row>
    <row r="448" spans="2:41" x14ac:dyDescent="0.25">
      <c r="B448" s="94" t="s">
        <v>1159</v>
      </c>
      <c r="C448" s="95" t="s">
        <v>1160</v>
      </c>
      <c r="D4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96">
        <f>D448+E448</f>
        <v>0</v>
      </c>
      <c r="G448" s="96"/>
      <c r="H448" s="96">
        <f>F448-G448</f>
        <v>0</v>
      </c>
      <c r="I448" s="96"/>
      <c r="J448" s="96">
        <f>F448-I448</f>
        <v>0</v>
      </c>
      <c r="K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96">
        <f>Y448+Z448+AA448</f>
        <v>0</v>
      </c>
      <c r="AC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96">
        <f>AC448+AD448+AE448</f>
        <v>0</v>
      </c>
      <c r="AG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96">
        <f>AG448+AH448+AI448</f>
        <v>0</v>
      </c>
      <c r="AK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96">
        <f>AK448+AL448+AM448</f>
        <v>0</v>
      </c>
      <c r="AO448" s="96">
        <f>AB448+AF448+AJ448+AN448</f>
        <v>0</v>
      </c>
    </row>
    <row r="449" spans="2:41" x14ac:dyDescent="0.25">
      <c r="B449" s="94" t="s">
        <v>1161</v>
      </c>
      <c r="C449" s="95" t="s">
        <v>1162</v>
      </c>
      <c r="D4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96">
        <f t="shared" ref="F449:F452" si="845">D449+E449</f>
        <v>0</v>
      </c>
      <c r="G449" s="96"/>
      <c r="H449" s="96">
        <f t="shared" ref="H449:H452" si="846">F449-G449</f>
        <v>0</v>
      </c>
      <c r="I449" s="96"/>
      <c r="J449" s="96">
        <f t="shared" ref="J449:J452" si="847">F449-I449</f>
        <v>0</v>
      </c>
      <c r="K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96">
        <f t="shared" ref="AB449:AB452" si="848">Y449+Z449+AA449</f>
        <v>0</v>
      </c>
      <c r="AC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96">
        <f t="shared" ref="AF449:AF452" si="849">AC449+AD449+AE449</f>
        <v>0</v>
      </c>
      <c r="AG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96">
        <f t="shared" ref="AJ449:AJ452" si="850">AG449+AH449+AI449</f>
        <v>0</v>
      </c>
      <c r="AK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96">
        <f t="shared" ref="AN449:AN452" si="851">AK449+AL449+AM449</f>
        <v>0</v>
      </c>
      <c r="AO449" s="96">
        <f t="shared" ref="AO449:AO452" si="852">AB449+AF449+AJ449+AN449</f>
        <v>0</v>
      </c>
    </row>
    <row r="450" spans="2:41" x14ac:dyDescent="0.25">
      <c r="B450" s="94" t="s">
        <v>1163</v>
      </c>
      <c r="C450" s="95" t="s">
        <v>1164</v>
      </c>
      <c r="D4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96">
        <f t="shared" si="845"/>
        <v>0</v>
      </c>
      <c r="G450" s="96"/>
      <c r="H450" s="96">
        <f t="shared" si="846"/>
        <v>0</v>
      </c>
      <c r="I450" s="96"/>
      <c r="J450" s="96">
        <f t="shared" si="847"/>
        <v>0</v>
      </c>
      <c r="K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96">
        <f t="shared" si="848"/>
        <v>0</v>
      </c>
      <c r="AC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96">
        <f t="shared" si="849"/>
        <v>0</v>
      </c>
      <c r="AG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96">
        <f t="shared" si="850"/>
        <v>0</v>
      </c>
      <c r="AK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96">
        <f t="shared" si="851"/>
        <v>0</v>
      </c>
      <c r="AO450" s="96">
        <f t="shared" si="852"/>
        <v>0</v>
      </c>
    </row>
    <row r="451" spans="2:41" x14ac:dyDescent="0.25">
      <c r="B451" s="94" t="s">
        <v>1165</v>
      </c>
      <c r="C451" s="95" t="s">
        <v>1166</v>
      </c>
      <c r="D4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96">
        <f t="shared" si="845"/>
        <v>0</v>
      </c>
      <c r="G451" s="96"/>
      <c r="H451" s="96">
        <f t="shared" si="846"/>
        <v>0</v>
      </c>
      <c r="I451" s="96"/>
      <c r="J451" s="96">
        <f t="shared" si="847"/>
        <v>0</v>
      </c>
      <c r="K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96">
        <f t="shared" si="848"/>
        <v>0</v>
      </c>
      <c r="AC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96">
        <f t="shared" si="849"/>
        <v>0</v>
      </c>
      <c r="AG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96">
        <f t="shared" si="850"/>
        <v>0</v>
      </c>
      <c r="AK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96">
        <f t="shared" si="851"/>
        <v>0</v>
      </c>
      <c r="AO451" s="96">
        <f t="shared" si="852"/>
        <v>0</v>
      </c>
    </row>
    <row r="452" spans="2:41" x14ac:dyDescent="0.25">
      <c r="B452" s="94" t="s">
        <v>1167</v>
      </c>
      <c r="C452" s="95" t="s">
        <v>1168</v>
      </c>
      <c r="D4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96">
        <f t="shared" si="845"/>
        <v>0</v>
      </c>
      <c r="G452" s="96"/>
      <c r="H452" s="96">
        <f t="shared" si="846"/>
        <v>0</v>
      </c>
      <c r="I452" s="96"/>
      <c r="J452" s="96">
        <f t="shared" si="847"/>
        <v>0</v>
      </c>
      <c r="K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96">
        <f t="shared" si="848"/>
        <v>0</v>
      </c>
      <c r="AC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96">
        <f t="shared" si="849"/>
        <v>0</v>
      </c>
      <c r="AG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96">
        <f t="shared" si="850"/>
        <v>0</v>
      </c>
      <c r="AK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96">
        <f t="shared" si="851"/>
        <v>0</v>
      </c>
      <c r="AO452" s="96">
        <f t="shared" si="852"/>
        <v>0</v>
      </c>
    </row>
    <row r="453" spans="2:41" x14ac:dyDescent="0.25">
      <c r="B453" s="94" t="s">
        <v>358</v>
      </c>
      <c r="C453" s="95" t="s">
        <v>226</v>
      </c>
      <c r="D4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96">
        <f t="shared" si="813"/>
        <v>0</v>
      </c>
      <c r="G453" s="96"/>
      <c r="H453" s="96">
        <f t="shared" si="814"/>
        <v>0</v>
      </c>
      <c r="I453" s="96"/>
      <c r="J453" s="96">
        <f t="shared" si="815"/>
        <v>0</v>
      </c>
      <c r="K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96">
        <f t="shared" si="816"/>
        <v>0</v>
      </c>
      <c r="AC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96">
        <f t="shared" si="817"/>
        <v>0</v>
      </c>
      <c r="AG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96">
        <f t="shared" si="818"/>
        <v>0</v>
      </c>
      <c r="AK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96">
        <f t="shared" si="819"/>
        <v>0</v>
      </c>
      <c r="AO453" s="96">
        <f t="shared" si="820"/>
        <v>0</v>
      </c>
    </row>
    <row r="454" spans="2:41" x14ac:dyDescent="0.25">
      <c r="B454" s="94" t="s">
        <v>1169</v>
      </c>
      <c r="C454" s="95" t="s">
        <v>1170</v>
      </c>
      <c r="D4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96">
        <f t="shared" ref="F454:F456" si="853">D454+E454</f>
        <v>0</v>
      </c>
      <c r="G454" s="96"/>
      <c r="H454" s="96">
        <f t="shared" ref="H454:H456" si="854">F454-G454</f>
        <v>0</v>
      </c>
      <c r="I454" s="96"/>
      <c r="J454" s="96">
        <f t="shared" ref="J454:J456" si="855">F454-I454</f>
        <v>0</v>
      </c>
      <c r="K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96">
        <f t="shared" ref="AB454:AB456" si="856">Y454+Z454+AA454</f>
        <v>0</v>
      </c>
      <c r="AC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96">
        <f t="shared" ref="AF454:AF456" si="857">AC454+AD454+AE454</f>
        <v>0</v>
      </c>
      <c r="AG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96">
        <f t="shared" ref="AJ454:AJ456" si="858">AG454+AH454+AI454</f>
        <v>0</v>
      </c>
      <c r="AK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96">
        <f t="shared" ref="AN454:AN456" si="859">AK454+AL454+AM454</f>
        <v>0</v>
      </c>
      <c r="AO454" s="96">
        <f t="shared" ref="AO454:AO456" si="860">AB454+AF454+AJ454+AN454</f>
        <v>0</v>
      </c>
    </row>
    <row r="455" spans="2:41" x14ac:dyDescent="0.25">
      <c r="B455" s="94" t="s">
        <v>1171</v>
      </c>
      <c r="C455" s="95" t="s">
        <v>1172</v>
      </c>
      <c r="D4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96">
        <f t="shared" si="853"/>
        <v>0</v>
      </c>
      <c r="G455" s="96"/>
      <c r="H455" s="96">
        <f t="shared" si="854"/>
        <v>0</v>
      </c>
      <c r="I455" s="96"/>
      <c r="J455" s="96">
        <f t="shared" si="855"/>
        <v>0</v>
      </c>
      <c r="K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96">
        <f t="shared" si="856"/>
        <v>0</v>
      </c>
      <c r="AC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96">
        <f t="shared" si="857"/>
        <v>0</v>
      </c>
      <c r="AG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96">
        <f t="shared" si="858"/>
        <v>0</v>
      </c>
      <c r="AK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96">
        <f t="shared" si="859"/>
        <v>0</v>
      </c>
      <c r="AO455" s="96">
        <f t="shared" si="860"/>
        <v>0</v>
      </c>
    </row>
    <row r="456" spans="2:41" x14ac:dyDescent="0.25">
      <c r="B456" s="94" t="s">
        <v>1173</v>
      </c>
      <c r="C456" s="95" t="s">
        <v>1174</v>
      </c>
      <c r="D4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96">
        <f t="shared" si="853"/>
        <v>0</v>
      </c>
      <c r="G456" s="96"/>
      <c r="H456" s="96">
        <f t="shared" si="854"/>
        <v>0</v>
      </c>
      <c r="I456" s="96"/>
      <c r="J456" s="96">
        <f t="shared" si="855"/>
        <v>0</v>
      </c>
      <c r="K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96">
        <f t="shared" si="856"/>
        <v>0</v>
      </c>
      <c r="AC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96">
        <f t="shared" si="857"/>
        <v>0</v>
      </c>
      <c r="AG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96">
        <f t="shared" si="858"/>
        <v>0</v>
      </c>
      <c r="AK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96">
        <f t="shared" si="859"/>
        <v>0</v>
      </c>
      <c r="AO456" s="96">
        <f t="shared" si="860"/>
        <v>0</v>
      </c>
    </row>
    <row r="457" spans="2:41" x14ac:dyDescent="0.25">
      <c r="B457" s="94" t="s">
        <v>1175</v>
      </c>
      <c r="C457" s="95" t="s">
        <v>1176</v>
      </c>
      <c r="D4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96">
        <f t="shared" si="771"/>
        <v>0</v>
      </c>
      <c r="G457" s="96"/>
      <c r="H457" s="96">
        <f t="shared" si="584"/>
        <v>0</v>
      </c>
      <c r="I457" s="96"/>
      <c r="J457" s="96">
        <f t="shared" si="585"/>
        <v>0</v>
      </c>
      <c r="K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96">
        <f t="shared" si="587"/>
        <v>0</v>
      </c>
      <c r="AC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96">
        <f t="shared" si="588"/>
        <v>0</v>
      </c>
      <c r="AG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96">
        <f t="shared" si="589"/>
        <v>0</v>
      </c>
      <c r="AK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96">
        <f t="shared" si="590"/>
        <v>0</v>
      </c>
      <c r="AO457" s="96">
        <f t="shared" si="591"/>
        <v>0</v>
      </c>
    </row>
    <row r="458" spans="2:41" x14ac:dyDescent="0.25">
      <c r="B458" s="94" t="s">
        <v>1177</v>
      </c>
      <c r="C458" s="95" t="s">
        <v>1178</v>
      </c>
      <c r="D4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96">
        <f t="shared" si="771"/>
        <v>0</v>
      </c>
      <c r="G458" s="96"/>
      <c r="H458" s="96">
        <f t="shared" si="584"/>
        <v>0</v>
      </c>
      <c r="I458" s="96"/>
      <c r="J458" s="96">
        <f t="shared" si="585"/>
        <v>0</v>
      </c>
      <c r="K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96">
        <f t="shared" si="587"/>
        <v>0</v>
      </c>
      <c r="AC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96">
        <f t="shared" si="588"/>
        <v>0</v>
      </c>
      <c r="AG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96">
        <f t="shared" si="589"/>
        <v>0</v>
      </c>
      <c r="AK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96">
        <f t="shared" si="590"/>
        <v>0</v>
      </c>
      <c r="AO458" s="96">
        <f t="shared" si="591"/>
        <v>0</v>
      </c>
    </row>
    <row r="459" spans="2:41" x14ac:dyDescent="0.25">
      <c r="B459" s="103" t="s">
        <v>359</v>
      </c>
      <c r="C459" s="104" t="s">
        <v>227</v>
      </c>
      <c r="D459" s="105">
        <f>SUM(D460:D466)</f>
        <v>0</v>
      </c>
      <c r="E459" s="105">
        <f>SUM(E460:E466)</f>
        <v>0</v>
      </c>
      <c r="F459" s="105">
        <f t="shared" si="771"/>
        <v>0</v>
      </c>
      <c r="G459" s="105">
        <f>SUM(G460:G466)</f>
        <v>0</v>
      </c>
      <c r="H459" s="105">
        <f t="shared" si="584"/>
        <v>0</v>
      </c>
      <c r="I459" s="105">
        <f>SUM(I460:I466)</f>
        <v>0</v>
      </c>
      <c r="J459" s="105">
        <f t="shared" si="585"/>
        <v>0</v>
      </c>
      <c r="K459" s="105">
        <f t="shared" ref="K459:AA459" si="861">SUM(K460:K466)</f>
        <v>0</v>
      </c>
      <c r="L459" s="105">
        <f t="shared" si="861"/>
        <v>0</v>
      </c>
      <c r="M459" s="105">
        <f t="shared" si="861"/>
        <v>0</v>
      </c>
      <c r="N459" s="105">
        <f t="shared" si="861"/>
        <v>0</v>
      </c>
      <c r="O459" s="105">
        <f t="shared" si="861"/>
        <v>0</v>
      </c>
      <c r="P459" s="105">
        <f t="shared" ref="P459:Q459" si="862">SUM(P460:P466)</f>
        <v>0</v>
      </c>
      <c r="Q459" s="105">
        <f t="shared" si="862"/>
        <v>0</v>
      </c>
      <c r="R459" s="105">
        <f t="shared" si="861"/>
        <v>0</v>
      </c>
      <c r="S459" s="105">
        <f t="shared" si="861"/>
        <v>0</v>
      </c>
      <c r="T459" s="105">
        <f t="shared" si="861"/>
        <v>0</v>
      </c>
      <c r="U459" s="105">
        <f t="shared" si="861"/>
        <v>0</v>
      </c>
      <c r="V459" s="105">
        <f t="shared" ref="V459" si="863">SUM(V460:V466)</f>
        <v>0</v>
      </c>
      <c r="W459" s="105">
        <f t="shared" si="861"/>
        <v>0</v>
      </c>
      <c r="X459" s="105">
        <f t="shared" si="861"/>
        <v>0</v>
      </c>
      <c r="Y459" s="105">
        <f t="shared" si="861"/>
        <v>0</v>
      </c>
      <c r="Z459" s="105">
        <f t="shared" si="861"/>
        <v>0</v>
      </c>
      <c r="AA459" s="105">
        <f t="shared" si="861"/>
        <v>0</v>
      </c>
      <c r="AB459" s="105">
        <f t="shared" si="587"/>
        <v>0</v>
      </c>
      <c r="AC459" s="105">
        <f>SUM(AC460:AC466)</f>
        <v>0</v>
      </c>
      <c r="AD459" s="105">
        <f>SUM(AD460:AD466)</f>
        <v>0</v>
      </c>
      <c r="AE459" s="105">
        <f>SUM(AE460:AE466)</f>
        <v>0</v>
      </c>
      <c r="AF459" s="105">
        <f t="shared" si="588"/>
        <v>0</v>
      </c>
      <c r="AG459" s="105">
        <f>SUM(AG460:AG466)</f>
        <v>0</v>
      </c>
      <c r="AH459" s="105">
        <f>SUM(AH460:AH466)</f>
        <v>0</v>
      </c>
      <c r="AI459" s="105">
        <f>SUM(AI460:AI466)</f>
        <v>0</v>
      </c>
      <c r="AJ459" s="105">
        <f t="shared" si="589"/>
        <v>0</v>
      </c>
      <c r="AK459" s="105">
        <f>SUM(AK460:AK466)</f>
        <v>0</v>
      </c>
      <c r="AL459" s="105">
        <f>SUM(AL460:AL466)</f>
        <v>0</v>
      </c>
      <c r="AM459" s="105">
        <f>SUM(AM460:AM466)</f>
        <v>0</v>
      </c>
      <c r="AN459" s="105">
        <f t="shared" si="590"/>
        <v>0</v>
      </c>
      <c r="AO459" s="105">
        <f t="shared" si="591"/>
        <v>0</v>
      </c>
    </row>
    <row r="460" spans="2:41" x14ac:dyDescent="0.25">
      <c r="B460" s="94" t="s">
        <v>360</v>
      </c>
      <c r="C460" s="95" t="s">
        <v>228</v>
      </c>
      <c r="D4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96">
        <f t="shared" ref="F460:F462" si="864">D460+E460</f>
        <v>0</v>
      </c>
      <c r="G460" s="96"/>
      <c r="H460" s="96">
        <f t="shared" ref="H460:H462" si="865">F460-G460</f>
        <v>0</v>
      </c>
      <c r="I460" s="96"/>
      <c r="J460" s="96">
        <f t="shared" ref="J460:J462" si="866">F460-I460</f>
        <v>0</v>
      </c>
      <c r="K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96">
        <f t="shared" ref="AB460:AB462" si="867">Y460+Z460+AA460</f>
        <v>0</v>
      </c>
      <c r="AC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96">
        <f t="shared" ref="AF460:AF462" si="868">AC460+AD460+AE460</f>
        <v>0</v>
      </c>
      <c r="AG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96">
        <f t="shared" ref="AJ460:AJ462" si="869">AG460+AH460+AI460</f>
        <v>0</v>
      </c>
      <c r="AK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96">
        <f t="shared" ref="AN460:AN462" si="870">AK460+AL460+AM460</f>
        <v>0</v>
      </c>
      <c r="AO460" s="96">
        <f t="shared" ref="AO460:AO462" si="871">AB460+AF460+AJ460+AN460</f>
        <v>0</v>
      </c>
    </row>
    <row r="461" spans="2:41" x14ac:dyDescent="0.25">
      <c r="B461" s="94" t="s">
        <v>1179</v>
      </c>
      <c r="C461" s="95" t="s">
        <v>1180</v>
      </c>
      <c r="D4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96">
        <f t="shared" si="864"/>
        <v>0</v>
      </c>
      <c r="G461" s="96"/>
      <c r="H461" s="96">
        <f t="shared" si="865"/>
        <v>0</v>
      </c>
      <c r="I461" s="96"/>
      <c r="J461" s="96">
        <f t="shared" si="866"/>
        <v>0</v>
      </c>
      <c r="K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96">
        <f t="shared" si="867"/>
        <v>0</v>
      </c>
      <c r="AC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96">
        <f t="shared" si="868"/>
        <v>0</v>
      </c>
      <c r="AG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96">
        <f t="shared" si="869"/>
        <v>0</v>
      </c>
      <c r="AK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96">
        <f t="shared" si="870"/>
        <v>0</v>
      </c>
      <c r="AO461" s="96">
        <f t="shared" si="871"/>
        <v>0</v>
      </c>
    </row>
    <row r="462" spans="2:41" x14ac:dyDescent="0.25">
      <c r="B462" s="94" t="s">
        <v>1181</v>
      </c>
      <c r="C462" s="95" t="s">
        <v>1182</v>
      </c>
      <c r="D4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96">
        <f t="shared" si="864"/>
        <v>0</v>
      </c>
      <c r="G462" s="96"/>
      <c r="H462" s="96">
        <f t="shared" si="865"/>
        <v>0</v>
      </c>
      <c r="I462" s="96"/>
      <c r="J462" s="96">
        <f t="shared" si="866"/>
        <v>0</v>
      </c>
      <c r="K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96">
        <f t="shared" si="867"/>
        <v>0</v>
      </c>
      <c r="AC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96">
        <f t="shared" si="868"/>
        <v>0</v>
      </c>
      <c r="AG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96">
        <f t="shared" si="869"/>
        <v>0</v>
      </c>
      <c r="AK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96">
        <f t="shared" si="870"/>
        <v>0</v>
      </c>
      <c r="AO462" s="96">
        <f t="shared" si="871"/>
        <v>0</v>
      </c>
    </row>
    <row r="463" spans="2:41" x14ac:dyDescent="0.25">
      <c r="B463" s="94" t="s">
        <v>1183</v>
      </c>
      <c r="C463" s="95" t="s">
        <v>1184</v>
      </c>
      <c r="D4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96">
        <f t="shared" si="771"/>
        <v>0</v>
      </c>
      <c r="G463" s="96"/>
      <c r="H463" s="96">
        <f t="shared" si="584"/>
        <v>0</v>
      </c>
      <c r="I463" s="96"/>
      <c r="J463" s="96">
        <f t="shared" si="585"/>
        <v>0</v>
      </c>
      <c r="K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96">
        <f t="shared" si="587"/>
        <v>0</v>
      </c>
      <c r="AC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96">
        <f t="shared" si="588"/>
        <v>0</v>
      </c>
      <c r="AG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96">
        <f t="shared" si="589"/>
        <v>0</v>
      </c>
      <c r="AK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96">
        <f t="shared" si="590"/>
        <v>0</v>
      </c>
      <c r="AO463" s="96">
        <f t="shared" si="591"/>
        <v>0</v>
      </c>
    </row>
    <row r="464" spans="2:41" x14ac:dyDescent="0.25">
      <c r="B464" s="94" t="s">
        <v>1185</v>
      </c>
      <c r="C464" s="95" t="s">
        <v>1186</v>
      </c>
      <c r="D4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96">
        <f t="shared" ref="F464" si="872">D464+E464</f>
        <v>0</v>
      </c>
      <c r="G464" s="96"/>
      <c r="H464" s="96">
        <f t="shared" ref="H464" si="873">F464-G464</f>
        <v>0</v>
      </c>
      <c r="I464" s="96"/>
      <c r="J464" s="96">
        <f t="shared" ref="J464" si="874">F464-I464</f>
        <v>0</v>
      </c>
      <c r="K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96">
        <f t="shared" ref="AB464" si="875">Y464+Z464+AA464</f>
        <v>0</v>
      </c>
      <c r="AC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96">
        <f t="shared" ref="AF464" si="876">AC464+AD464+AE464</f>
        <v>0</v>
      </c>
      <c r="AG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96">
        <f t="shared" ref="AJ464" si="877">AG464+AH464+AI464</f>
        <v>0</v>
      </c>
      <c r="AK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96">
        <f t="shared" ref="AN464" si="878">AK464+AL464+AM464</f>
        <v>0</v>
      </c>
      <c r="AO464" s="96">
        <f t="shared" ref="AO464" si="879">AB464+AF464+AJ464+AN464</f>
        <v>0</v>
      </c>
    </row>
    <row r="465" spans="2:41" x14ac:dyDescent="0.25">
      <c r="B465" s="94" t="s">
        <v>1187</v>
      </c>
      <c r="C465" s="95" t="s">
        <v>1188</v>
      </c>
      <c r="D4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96">
        <f t="shared" ref="F465" si="880">D465+E465</f>
        <v>0</v>
      </c>
      <c r="G465" s="96"/>
      <c r="H465" s="96">
        <f t="shared" ref="H465" si="881">F465-G465</f>
        <v>0</v>
      </c>
      <c r="I465" s="96"/>
      <c r="J465" s="96">
        <f t="shared" ref="J465" si="882">F465-I465</f>
        <v>0</v>
      </c>
      <c r="K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96">
        <f t="shared" ref="AB465" si="883">Y465+Z465+AA465</f>
        <v>0</v>
      </c>
      <c r="AC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96">
        <f t="shared" ref="AF465" si="884">AC465+AD465+AE465</f>
        <v>0</v>
      </c>
      <c r="AG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96">
        <f t="shared" ref="AJ465" si="885">AG465+AH465+AI465</f>
        <v>0</v>
      </c>
      <c r="AK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96">
        <f t="shared" ref="AN465" si="886">AK465+AL465+AM465</f>
        <v>0</v>
      </c>
      <c r="AO465" s="96">
        <f t="shared" ref="AO465" si="887">AB465+AF465+AJ465+AN465</f>
        <v>0</v>
      </c>
    </row>
    <row r="466" spans="2:41" x14ac:dyDescent="0.25">
      <c r="B466" s="94" t="s">
        <v>1189</v>
      </c>
      <c r="C466" s="95" t="s">
        <v>1190</v>
      </c>
      <c r="D4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96">
        <f t="shared" si="771"/>
        <v>0</v>
      </c>
      <c r="G466" s="96"/>
      <c r="H466" s="96">
        <f t="shared" si="584"/>
        <v>0</v>
      </c>
      <c r="I466" s="96"/>
      <c r="J466" s="96">
        <f t="shared" si="585"/>
        <v>0</v>
      </c>
      <c r="K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96">
        <f t="shared" si="587"/>
        <v>0</v>
      </c>
      <c r="AC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96">
        <f t="shared" si="588"/>
        <v>0</v>
      </c>
      <c r="AG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96">
        <f t="shared" si="589"/>
        <v>0</v>
      </c>
      <c r="AK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96">
        <f t="shared" si="590"/>
        <v>0</v>
      </c>
      <c r="AO466" s="96">
        <f t="shared" si="591"/>
        <v>0</v>
      </c>
    </row>
    <row r="467" spans="2:41" x14ac:dyDescent="0.25">
      <c r="B467" s="103" t="s">
        <v>361</v>
      </c>
      <c r="C467" s="104" t="s">
        <v>229</v>
      </c>
      <c r="D467" s="105">
        <f>SUM(D468:D484)</f>
        <v>0</v>
      </c>
      <c r="E467" s="105">
        <f>SUM(E468:E484)</f>
        <v>0</v>
      </c>
      <c r="F467" s="105">
        <f t="shared" si="771"/>
        <v>0</v>
      </c>
      <c r="G467" s="105">
        <f>SUM(G468:G484)</f>
        <v>0</v>
      </c>
      <c r="H467" s="105">
        <f t="shared" si="584"/>
        <v>0</v>
      </c>
      <c r="I467" s="105">
        <f>SUM(I468:I484)</f>
        <v>0</v>
      </c>
      <c r="J467" s="105">
        <f t="shared" si="585"/>
        <v>0</v>
      </c>
      <c r="K467" s="105">
        <f t="shared" ref="K467:AA467" si="888">SUM(K468:K484)</f>
        <v>0</v>
      </c>
      <c r="L467" s="105">
        <f t="shared" si="888"/>
        <v>0</v>
      </c>
      <c r="M467" s="105">
        <f t="shared" si="888"/>
        <v>0</v>
      </c>
      <c r="N467" s="105">
        <f t="shared" si="888"/>
        <v>0</v>
      </c>
      <c r="O467" s="105">
        <f t="shared" si="888"/>
        <v>0</v>
      </c>
      <c r="P467" s="105">
        <f t="shared" si="888"/>
        <v>0</v>
      </c>
      <c r="Q467" s="105">
        <f t="shared" si="888"/>
        <v>0</v>
      </c>
      <c r="R467" s="105">
        <f t="shared" si="888"/>
        <v>0</v>
      </c>
      <c r="S467" s="105">
        <f t="shared" si="888"/>
        <v>0</v>
      </c>
      <c r="T467" s="105">
        <f t="shared" si="888"/>
        <v>0</v>
      </c>
      <c r="U467" s="105">
        <f t="shared" si="888"/>
        <v>0</v>
      </c>
      <c r="V467" s="105">
        <f t="shared" si="888"/>
        <v>0</v>
      </c>
      <c r="W467" s="105">
        <f t="shared" si="888"/>
        <v>0</v>
      </c>
      <c r="X467" s="105">
        <f t="shared" si="888"/>
        <v>0</v>
      </c>
      <c r="Y467" s="105">
        <f t="shared" si="888"/>
        <v>0</v>
      </c>
      <c r="Z467" s="105">
        <f t="shared" si="888"/>
        <v>0</v>
      </c>
      <c r="AA467" s="105">
        <f t="shared" si="888"/>
        <v>0</v>
      </c>
      <c r="AB467" s="105">
        <f t="shared" si="587"/>
        <v>0</v>
      </c>
      <c r="AC467" s="105">
        <f>SUM(AC468:AC484)</f>
        <v>0</v>
      </c>
      <c r="AD467" s="105">
        <f>SUM(AD468:AD484)</f>
        <v>0</v>
      </c>
      <c r="AE467" s="105">
        <f>SUM(AE468:AE484)</f>
        <v>0</v>
      </c>
      <c r="AF467" s="105">
        <f t="shared" si="588"/>
        <v>0</v>
      </c>
      <c r="AG467" s="105">
        <f>SUM(AG468:AG484)</f>
        <v>0</v>
      </c>
      <c r="AH467" s="105">
        <f>SUM(AH468:AH484)</f>
        <v>0</v>
      </c>
      <c r="AI467" s="105">
        <f>SUM(AI468:AI484)</f>
        <v>0</v>
      </c>
      <c r="AJ467" s="105">
        <f t="shared" si="589"/>
        <v>0</v>
      </c>
      <c r="AK467" s="105">
        <f>SUM(AK468:AK484)</f>
        <v>0</v>
      </c>
      <c r="AL467" s="105">
        <f>SUM(AL468:AL484)</f>
        <v>0</v>
      </c>
      <c r="AM467" s="105">
        <f>SUM(AM468:AM484)</f>
        <v>0</v>
      </c>
      <c r="AN467" s="105">
        <f t="shared" si="590"/>
        <v>0</v>
      </c>
      <c r="AO467" s="105">
        <f t="shared" si="591"/>
        <v>0</v>
      </c>
    </row>
    <row r="468" spans="2:41" x14ac:dyDescent="0.25">
      <c r="B468" s="94" t="s">
        <v>1191</v>
      </c>
      <c r="C468" s="95" t="s">
        <v>1192</v>
      </c>
      <c r="D4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96">
        <f t="shared" ref="F468" si="889">D468+E468</f>
        <v>0</v>
      </c>
      <c r="G468" s="96"/>
      <c r="H468" s="96">
        <f t="shared" ref="H468" si="890">F468-G468</f>
        <v>0</v>
      </c>
      <c r="I468" s="96"/>
      <c r="J468" s="96">
        <f t="shared" ref="J468" si="891">F468-I468</f>
        <v>0</v>
      </c>
      <c r="K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96">
        <f t="shared" ref="AB468" si="892">Y468+Z468+AA468</f>
        <v>0</v>
      </c>
      <c r="AC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96">
        <f t="shared" ref="AF468" si="893">AC468+AD468+AE468</f>
        <v>0</v>
      </c>
      <c r="AG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96">
        <f t="shared" ref="AJ468" si="894">AG468+AH468+AI468</f>
        <v>0</v>
      </c>
      <c r="AK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96">
        <f t="shared" ref="AN468" si="895">AK468+AL468+AM468</f>
        <v>0</v>
      </c>
      <c r="AO468" s="96">
        <f t="shared" ref="AO468" si="896">AB468+AF468+AJ468+AN468</f>
        <v>0</v>
      </c>
    </row>
    <row r="469" spans="2:41" x14ac:dyDescent="0.25">
      <c r="B469" s="94" t="s">
        <v>362</v>
      </c>
      <c r="C469" s="95" t="s">
        <v>230</v>
      </c>
      <c r="D4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96">
        <f>D469+E469</f>
        <v>0</v>
      </c>
      <c r="G469" s="96"/>
      <c r="H469" s="96">
        <f>F469-G469</f>
        <v>0</v>
      </c>
      <c r="I469" s="96"/>
      <c r="J469" s="96">
        <f>F469-I469</f>
        <v>0</v>
      </c>
      <c r="K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96">
        <f>Y469+Z469+AA469</f>
        <v>0</v>
      </c>
      <c r="AC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96">
        <f>AC469+AD469+AE469</f>
        <v>0</v>
      </c>
      <c r="AG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96">
        <f>AG469+AH469+AI469</f>
        <v>0</v>
      </c>
      <c r="AK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96">
        <f>AK469+AL469+AM469</f>
        <v>0</v>
      </c>
      <c r="AO469" s="96">
        <f>AB469+AF469+AJ469+AN469</f>
        <v>0</v>
      </c>
    </row>
    <row r="470" spans="2:41" x14ac:dyDescent="0.25">
      <c r="B470" s="94" t="s">
        <v>369</v>
      </c>
      <c r="C470" s="95" t="s">
        <v>235</v>
      </c>
      <c r="D4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96">
        <f>D470+E470</f>
        <v>0</v>
      </c>
      <c r="G470" s="96"/>
      <c r="H470" s="96">
        <f>F470-G470</f>
        <v>0</v>
      </c>
      <c r="I470" s="96"/>
      <c r="J470" s="96">
        <f>F470-I470</f>
        <v>0</v>
      </c>
      <c r="K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96">
        <f>Y470+Z470+AA470</f>
        <v>0</v>
      </c>
      <c r="AC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96">
        <f>AC470+AD470+AE470</f>
        <v>0</v>
      </c>
      <c r="AG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96">
        <f>AG470+AH470+AI470</f>
        <v>0</v>
      </c>
      <c r="AK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96">
        <f>AK470+AL470+AM470</f>
        <v>0</v>
      </c>
      <c r="AO470" s="96">
        <f>AB470+AF470+AJ470+AN470</f>
        <v>0</v>
      </c>
    </row>
    <row r="471" spans="2:41" x14ac:dyDescent="0.25">
      <c r="B471" s="94" t="s">
        <v>1193</v>
      </c>
      <c r="C471" s="95" t="s">
        <v>1194</v>
      </c>
      <c r="D4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96">
        <f>D471+E471</f>
        <v>0</v>
      </c>
      <c r="G471" s="96"/>
      <c r="H471" s="96">
        <f>F471-G471</f>
        <v>0</v>
      </c>
      <c r="I471" s="96"/>
      <c r="J471" s="96">
        <f>F471-I471</f>
        <v>0</v>
      </c>
      <c r="K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96">
        <f>Y471+Z471+AA471</f>
        <v>0</v>
      </c>
      <c r="AC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96">
        <f>AC471+AD471+AE471</f>
        <v>0</v>
      </c>
      <c r="AG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96">
        <f>AG471+AH471+AI471</f>
        <v>0</v>
      </c>
      <c r="AK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96">
        <f>AK471+AL471+AM471</f>
        <v>0</v>
      </c>
      <c r="AO471" s="96">
        <f>AB471+AF471+AJ471+AN471</f>
        <v>0</v>
      </c>
    </row>
    <row r="472" spans="2:41" x14ac:dyDescent="0.25">
      <c r="B472" s="94" t="s">
        <v>1195</v>
      </c>
      <c r="C472" s="95" t="s">
        <v>1196</v>
      </c>
      <c r="D4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96">
        <f>D472+E472</f>
        <v>0</v>
      </c>
      <c r="G472" s="96"/>
      <c r="H472" s="96">
        <f>F472-G472</f>
        <v>0</v>
      </c>
      <c r="I472" s="96"/>
      <c r="J472" s="96">
        <f>F472-I472</f>
        <v>0</v>
      </c>
      <c r="K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96">
        <f>Y472+Z472+AA472</f>
        <v>0</v>
      </c>
      <c r="AC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96">
        <f>AC472+AD472+AE472</f>
        <v>0</v>
      </c>
      <c r="AG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96">
        <f>AG472+AH472+AI472</f>
        <v>0</v>
      </c>
      <c r="AK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96">
        <f>AK472+AL472+AM472</f>
        <v>0</v>
      </c>
      <c r="AO472" s="96">
        <f>AB472+AF472+AJ472+AN472</f>
        <v>0</v>
      </c>
    </row>
    <row r="473" spans="2:41" x14ac:dyDescent="0.25">
      <c r="B473" s="94" t="s">
        <v>1197</v>
      </c>
      <c r="C473" s="95" t="s">
        <v>1198</v>
      </c>
      <c r="D4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96">
        <f>D473+E473</f>
        <v>0</v>
      </c>
      <c r="G473" s="96"/>
      <c r="H473" s="96">
        <f>F473-G473</f>
        <v>0</v>
      </c>
      <c r="I473" s="96"/>
      <c r="J473" s="96">
        <f>F473-I473</f>
        <v>0</v>
      </c>
      <c r="K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96">
        <f>Y473+Z473+AA473</f>
        <v>0</v>
      </c>
      <c r="AC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96">
        <f>AC473+AD473+AE473</f>
        <v>0</v>
      </c>
      <c r="AG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96">
        <f>AG473+AH473+AI473</f>
        <v>0</v>
      </c>
      <c r="AK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96">
        <f>AK473+AL473+AM473</f>
        <v>0</v>
      </c>
      <c r="AO473" s="96">
        <f>AB473+AF473+AJ473+AN473</f>
        <v>0</v>
      </c>
    </row>
    <row r="474" spans="2:41" x14ac:dyDescent="0.25">
      <c r="B474" s="94" t="s">
        <v>1199</v>
      </c>
      <c r="C474" s="95" t="s">
        <v>1200</v>
      </c>
      <c r="D4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96">
        <f t="shared" ref="F474:F477" si="897">D474+E474</f>
        <v>0</v>
      </c>
      <c r="G474" s="96"/>
      <c r="H474" s="96">
        <f t="shared" ref="H474:H477" si="898">F474-G474</f>
        <v>0</v>
      </c>
      <c r="I474" s="96"/>
      <c r="J474" s="96">
        <f t="shared" ref="J474:J477" si="899">F474-I474</f>
        <v>0</v>
      </c>
      <c r="K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96">
        <f t="shared" ref="AB474:AB477" si="900">Y474+Z474+AA474</f>
        <v>0</v>
      </c>
      <c r="AC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96">
        <f t="shared" ref="AF474:AF477" si="901">AC474+AD474+AE474</f>
        <v>0</v>
      </c>
      <c r="AG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96">
        <f t="shared" ref="AJ474:AJ477" si="902">AG474+AH474+AI474</f>
        <v>0</v>
      </c>
      <c r="AK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96">
        <f t="shared" ref="AN474:AN477" si="903">AK474+AL474+AM474</f>
        <v>0</v>
      </c>
      <c r="AO474" s="96">
        <f t="shared" ref="AO474:AO477" si="904">AB474+AF474+AJ474+AN474</f>
        <v>0</v>
      </c>
    </row>
    <row r="475" spans="2:41" x14ac:dyDescent="0.25">
      <c r="B475" s="94" t="s">
        <v>1201</v>
      </c>
      <c r="C475" s="95" t="s">
        <v>1202</v>
      </c>
      <c r="D4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96">
        <f t="shared" si="897"/>
        <v>0</v>
      </c>
      <c r="G475" s="96"/>
      <c r="H475" s="96">
        <f t="shared" si="898"/>
        <v>0</v>
      </c>
      <c r="I475" s="96"/>
      <c r="J475" s="96">
        <f t="shared" si="899"/>
        <v>0</v>
      </c>
      <c r="K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96">
        <f t="shared" si="900"/>
        <v>0</v>
      </c>
      <c r="AC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96">
        <f t="shared" si="901"/>
        <v>0</v>
      </c>
      <c r="AG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96">
        <f t="shared" si="902"/>
        <v>0</v>
      </c>
      <c r="AK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96">
        <f t="shared" si="903"/>
        <v>0</v>
      </c>
      <c r="AO475" s="96">
        <f t="shared" si="904"/>
        <v>0</v>
      </c>
    </row>
    <row r="476" spans="2:41" x14ac:dyDescent="0.25">
      <c r="B476" s="94" t="s">
        <v>1203</v>
      </c>
      <c r="C476" s="95" t="s">
        <v>1204</v>
      </c>
      <c r="D4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96">
        <f t="shared" si="897"/>
        <v>0</v>
      </c>
      <c r="G476" s="96"/>
      <c r="H476" s="96">
        <f t="shared" si="898"/>
        <v>0</v>
      </c>
      <c r="I476" s="96"/>
      <c r="J476" s="96">
        <f t="shared" si="899"/>
        <v>0</v>
      </c>
      <c r="K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96">
        <f t="shared" si="900"/>
        <v>0</v>
      </c>
      <c r="AC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96">
        <f t="shared" si="901"/>
        <v>0</v>
      </c>
      <c r="AG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96">
        <f t="shared" si="902"/>
        <v>0</v>
      </c>
      <c r="AK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96">
        <f t="shared" si="903"/>
        <v>0</v>
      </c>
      <c r="AO476" s="96">
        <f t="shared" si="904"/>
        <v>0</v>
      </c>
    </row>
    <row r="477" spans="2:41" x14ac:dyDescent="0.25">
      <c r="B477" s="94" t="s">
        <v>1205</v>
      </c>
      <c r="C477" s="95" t="s">
        <v>1206</v>
      </c>
      <c r="D4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96">
        <f t="shared" si="897"/>
        <v>0</v>
      </c>
      <c r="G477" s="96"/>
      <c r="H477" s="96">
        <f t="shared" si="898"/>
        <v>0</v>
      </c>
      <c r="I477" s="96"/>
      <c r="J477" s="96">
        <f t="shared" si="899"/>
        <v>0</v>
      </c>
      <c r="K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96">
        <f t="shared" si="900"/>
        <v>0</v>
      </c>
      <c r="AC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96">
        <f t="shared" si="901"/>
        <v>0</v>
      </c>
      <c r="AG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96">
        <f t="shared" si="902"/>
        <v>0</v>
      </c>
      <c r="AK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96">
        <f t="shared" si="903"/>
        <v>0</v>
      </c>
      <c r="AO477" s="96">
        <f t="shared" si="904"/>
        <v>0</v>
      </c>
    </row>
    <row r="478" spans="2:41" x14ac:dyDescent="0.25">
      <c r="B478" s="94" t="s">
        <v>1207</v>
      </c>
      <c r="C478" s="95" t="s">
        <v>1208</v>
      </c>
      <c r="D4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96">
        <f t="shared" ref="F478:F481" si="905">D478+E478</f>
        <v>0</v>
      </c>
      <c r="G478" s="96"/>
      <c r="H478" s="96">
        <f t="shared" ref="H478:H481" si="906">F478-G478</f>
        <v>0</v>
      </c>
      <c r="I478" s="96"/>
      <c r="J478" s="96">
        <f t="shared" ref="J478:J481" si="907">F478-I478</f>
        <v>0</v>
      </c>
      <c r="K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96">
        <f t="shared" ref="AB478:AB481" si="908">Y478+Z478+AA478</f>
        <v>0</v>
      </c>
      <c r="AC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96">
        <f t="shared" ref="AF478:AF481" si="909">AC478+AD478+AE478</f>
        <v>0</v>
      </c>
      <c r="AG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96">
        <f t="shared" ref="AJ478:AJ481" si="910">AG478+AH478+AI478</f>
        <v>0</v>
      </c>
      <c r="AK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96">
        <f t="shared" ref="AN478:AN481" si="911">AK478+AL478+AM478</f>
        <v>0</v>
      </c>
      <c r="AO478" s="96">
        <f t="shared" ref="AO478:AO481" si="912">AB478+AF478+AJ478+AN478</f>
        <v>0</v>
      </c>
    </row>
    <row r="479" spans="2:41" x14ac:dyDescent="0.25">
      <c r="B479" s="94" t="s">
        <v>1209</v>
      </c>
      <c r="C479" s="95" t="s">
        <v>1210</v>
      </c>
      <c r="D4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96">
        <f t="shared" si="905"/>
        <v>0</v>
      </c>
      <c r="G479" s="96"/>
      <c r="H479" s="96">
        <f t="shared" si="906"/>
        <v>0</v>
      </c>
      <c r="I479" s="96"/>
      <c r="J479" s="96">
        <f t="shared" si="907"/>
        <v>0</v>
      </c>
      <c r="K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96">
        <f t="shared" si="908"/>
        <v>0</v>
      </c>
      <c r="AC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96">
        <f t="shared" si="909"/>
        <v>0</v>
      </c>
      <c r="AG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96">
        <f t="shared" si="910"/>
        <v>0</v>
      </c>
      <c r="AK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96">
        <f t="shared" si="911"/>
        <v>0</v>
      </c>
      <c r="AO479" s="96">
        <f t="shared" si="912"/>
        <v>0</v>
      </c>
    </row>
    <row r="480" spans="2:41" x14ac:dyDescent="0.25">
      <c r="B480" s="94" t="s">
        <v>1211</v>
      </c>
      <c r="C480" s="95" t="s">
        <v>1212</v>
      </c>
      <c r="D4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96">
        <f t="shared" si="905"/>
        <v>0</v>
      </c>
      <c r="G480" s="96"/>
      <c r="H480" s="96">
        <f t="shared" si="906"/>
        <v>0</v>
      </c>
      <c r="I480" s="96"/>
      <c r="J480" s="96">
        <f t="shared" si="907"/>
        <v>0</v>
      </c>
      <c r="K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96">
        <f t="shared" si="908"/>
        <v>0</v>
      </c>
      <c r="AC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96">
        <f t="shared" si="909"/>
        <v>0</v>
      </c>
      <c r="AG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96">
        <f t="shared" si="910"/>
        <v>0</v>
      </c>
      <c r="AK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96">
        <f t="shared" si="911"/>
        <v>0</v>
      </c>
      <c r="AO480" s="96">
        <f t="shared" si="912"/>
        <v>0</v>
      </c>
    </row>
    <row r="481" spans="2:41" x14ac:dyDescent="0.25">
      <c r="B481" s="94" t="s">
        <v>1213</v>
      </c>
      <c r="C481" s="95" t="s">
        <v>1214</v>
      </c>
      <c r="D4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96">
        <f t="shared" si="905"/>
        <v>0</v>
      </c>
      <c r="G481" s="96"/>
      <c r="H481" s="96">
        <f t="shared" si="906"/>
        <v>0</v>
      </c>
      <c r="I481" s="96"/>
      <c r="J481" s="96">
        <f t="shared" si="907"/>
        <v>0</v>
      </c>
      <c r="K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96">
        <f t="shared" si="908"/>
        <v>0</v>
      </c>
      <c r="AC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96">
        <f t="shared" si="909"/>
        <v>0</v>
      </c>
      <c r="AG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96">
        <f t="shared" si="910"/>
        <v>0</v>
      </c>
      <c r="AK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96">
        <f t="shared" si="911"/>
        <v>0</v>
      </c>
      <c r="AO481" s="96">
        <f t="shared" si="912"/>
        <v>0</v>
      </c>
    </row>
    <row r="482" spans="2:41" x14ac:dyDescent="0.25">
      <c r="B482" s="94" t="s">
        <v>1215</v>
      </c>
      <c r="C482" s="95" t="s">
        <v>1216</v>
      </c>
      <c r="D4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96">
        <f>D482+E482</f>
        <v>0</v>
      </c>
      <c r="G482" s="96"/>
      <c r="H482" s="96">
        <f>F482-G482</f>
        <v>0</v>
      </c>
      <c r="I482" s="96"/>
      <c r="J482" s="96">
        <f>F482-I482</f>
        <v>0</v>
      </c>
      <c r="K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96">
        <f>Y482+Z482+AA482</f>
        <v>0</v>
      </c>
      <c r="AC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96">
        <f>AC482+AD482+AE482</f>
        <v>0</v>
      </c>
      <c r="AG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96">
        <f>AG482+AH482+AI482</f>
        <v>0</v>
      </c>
      <c r="AK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96">
        <f>AK482+AL482+AM482</f>
        <v>0</v>
      </c>
      <c r="AO482" s="96">
        <f>AB482+AF482+AJ482+AN482</f>
        <v>0</v>
      </c>
    </row>
    <row r="483" spans="2:41" x14ac:dyDescent="0.25">
      <c r="B483" s="94" t="s">
        <v>1217</v>
      </c>
      <c r="C483" s="95" t="s">
        <v>1218</v>
      </c>
      <c r="D4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96">
        <f t="shared" ref="F483" si="913">D483+E483</f>
        <v>0</v>
      </c>
      <c r="G483" s="96"/>
      <c r="H483" s="96">
        <f t="shared" ref="H483" si="914">F483-G483</f>
        <v>0</v>
      </c>
      <c r="I483" s="96"/>
      <c r="J483" s="96">
        <f t="shared" ref="J483" si="915">F483-I483</f>
        <v>0</v>
      </c>
      <c r="K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96">
        <f t="shared" ref="AB483" si="916">Y483+Z483+AA483</f>
        <v>0</v>
      </c>
      <c r="AC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96">
        <f t="shared" ref="AF483" si="917">AC483+AD483+AE483</f>
        <v>0</v>
      </c>
      <c r="AG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96">
        <f t="shared" ref="AJ483" si="918">AG483+AH483+AI483</f>
        <v>0</v>
      </c>
      <c r="AK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96">
        <f t="shared" ref="AN483" si="919">AK483+AL483+AM483</f>
        <v>0</v>
      </c>
      <c r="AO483" s="96">
        <f t="shared" ref="AO483" si="920">AB483+AF483+AJ483+AN483</f>
        <v>0</v>
      </c>
    </row>
    <row r="484" spans="2:41" x14ac:dyDescent="0.25">
      <c r="B484" s="94" t="s">
        <v>1219</v>
      </c>
      <c r="C484" s="95" t="s">
        <v>1220</v>
      </c>
      <c r="D4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96">
        <f t="shared" ref="F484" si="921">D484+E484</f>
        <v>0</v>
      </c>
      <c r="G484" s="96"/>
      <c r="H484" s="96">
        <f t="shared" ref="H484" si="922">F484-G484</f>
        <v>0</v>
      </c>
      <c r="I484" s="96"/>
      <c r="J484" s="96">
        <f t="shared" ref="J484" si="923">F484-I484</f>
        <v>0</v>
      </c>
      <c r="K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96">
        <f t="shared" ref="AB484" si="924">Y484+Z484+AA484</f>
        <v>0</v>
      </c>
      <c r="AC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96">
        <f t="shared" ref="AF484" si="925">AC484+AD484+AE484</f>
        <v>0</v>
      </c>
      <c r="AG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96">
        <f t="shared" ref="AJ484" si="926">AG484+AH484+AI484</f>
        <v>0</v>
      </c>
      <c r="AK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96">
        <f t="shared" ref="AN484" si="927">AK484+AL484+AM484</f>
        <v>0</v>
      </c>
      <c r="AO484" s="96">
        <f t="shared" ref="AO484" si="928">AB484+AF484+AJ484+AN484</f>
        <v>0</v>
      </c>
    </row>
    <row r="485" spans="2:41" x14ac:dyDescent="0.25">
      <c r="B485" s="103" t="s">
        <v>363</v>
      </c>
      <c r="C485" s="104" t="s">
        <v>231</v>
      </c>
      <c r="D485" s="105">
        <f>SUM(D486:D488)</f>
        <v>0</v>
      </c>
      <c r="E485" s="105">
        <f>SUM(E486:E488)</f>
        <v>0</v>
      </c>
      <c r="F485" s="105">
        <f t="shared" si="771"/>
        <v>0</v>
      </c>
      <c r="G485" s="105">
        <f>SUM(G486:G488)</f>
        <v>0</v>
      </c>
      <c r="H485" s="105">
        <f t="shared" si="584"/>
        <v>0</v>
      </c>
      <c r="I485" s="105">
        <f>SUM(I486:I488)</f>
        <v>0</v>
      </c>
      <c r="J485" s="105">
        <f t="shared" si="585"/>
        <v>0</v>
      </c>
      <c r="K485" s="105">
        <f t="shared" ref="K485:AA485" si="929">SUM(K486:K488)</f>
        <v>0</v>
      </c>
      <c r="L485" s="105">
        <f t="shared" si="929"/>
        <v>0</v>
      </c>
      <c r="M485" s="105">
        <f t="shared" si="929"/>
        <v>0</v>
      </c>
      <c r="N485" s="105">
        <f t="shared" si="929"/>
        <v>0</v>
      </c>
      <c r="O485" s="105">
        <f t="shared" si="929"/>
        <v>0</v>
      </c>
      <c r="P485" s="105">
        <f t="shared" ref="P485:Q485" si="930">SUM(P486:P488)</f>
        <v>0</v>
      </c>
      <c r="Q485" s="105">
        <f t="shared" si="930"/>
        <v>0</v>
      </c>
      <c r="R485" s="105">
        <f t="shared" si="929"/>
        <v>0</v>
      </c>
      <c r="S485" s="105">
        <f t="shared" si="929"/>
        <v>0</v>
      </c>
      <c r="T485" s="105">
        <f t="shared" si="929"/>
        <v>0</v>
      </c>
      <c r="U485" s="105">
        <f t="shared" si="929"/>
        <v>0</v>
      </c>
      <c r="V485" s="105">
        <f t="shared" ref="V485" si="931">SUM(V486:V488)</f>
        <v>0</v>
      </c>
      <c r="W485" s="105">
        <f t="shared" si="929"/>
        <v>0</v>
      </c>
      <c r="X485" s="105">
        <f t="shared" si="929"/>
        <v>0</v>
      </c>
      <c r="Y485" s="105">
        <f t="shared" si="929"/>
        <v>0</v>
      </c>
      <c r="Z485" s="105">
        <f t="shared" si="929"/>
        <v>0</v>
      </c>
      <c r="AA485" s="105">
        <f t="shared" si="929"/>
        <v>0</v>
      </c>
      <c r="AB485" s="105">
        <f t="shared" si="587"/>
        <v>0</v>
      </c>
      <c r="AC485" s="105">
        <f>SUM(AC486:AC488)</f>
        <v>0</v>
      </c>
      <c r="AD485" s="105">
        <f>SUM(AD486:AD488)</f>
        <v>0</v>
      </c>
      <c r="AE485" s="105">
        <f>SUM(AE486:AE488)</f>
        <v>0</v>
      </c>
      <c r="AF485" s="105">
        <f t="shared" si="588"/>
        <v>0</v>
      </c>
      <c r="AG485" s="105">
        <f>SUM(AG486:AG488)</f>
        <v>0</v>
      </c>
      <c r="AH485" s="105">
        <f>SUM(AH486:AH488)</f>
        <v>0</v>
      </c>
      <c r="AI485" s="105">
        <f>SUM(AI486:AI488)</f>
        <v>0</v>
      </c>
      <c r="AJ485" s="105">
        <f t="shared" si="589"/>
        <v>0</v>
      </c>
      <c r="AK485" s="105">
        <f>SUM(AK486:AK488)</f>
        <v>0</v>
      </c>
      <c r="AL485" s="105">
        <f>SUM(AL486:AL488)</f>
        <v>0</v>
      </c>
      <c r="AM485" s="105">
        <f>SUM(AM486:AM488)</f>
        <v>0</v>
      </c>
      <c r="AN485" s="105">
        <f t="shared" si="590"/>
        <v>0</v>
      </c>
      <c r="AO485" s="105">
        <f t="shared" si="591"/>
        <v>0</v>
      </c>
    </row>
    <row r="486" spans="2:41" x14ac:dyDescent="0.25">
      <c r="B486" s="94" t="s">
        <v>364</v>
      </c>
      <c r="C486" s="95" t="s">
        <v>232</v>
      </c>
      <c r="D4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96">
        <f t="shared" si="771"/>
        <v>0</v>
      </c>
      <c r="G486" s="96"/>
      <c r="H486" s="96">
        <f t="shared" si="584"/>
        <v>0</v>
      </c>
      <c r="I486" s="96"/>
      <c r="J486" s="96">
        <f t="shared" si="585"/>
        <v>0</v>
      </c>
      <c r="K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96">
        <f t="shared" si="587"/>
        <v>0</v>
      </c>
      <c r="AC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96">
        <f t="shared" si="588"/>
        <v>0</v>
      </c>
      <c r="AG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96">
        <f t="shared" si="589"/>
        <v>0</v>
      </c>
      <c r="AK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96">
        <f t="shared" si="590"/>
        <v>0</v>
      </c>
      <c r="AO486" s="96">
        <f t="shared" si="591"/>
        <v>0</v>
      </c>
    </row>
    <row r="487" spans="2:41" x14ac:dyDescent="0.25">
      <c r="B487" s="94" t="s">
        <v>1221</v>
      </c>
      <c r="C487" s="95" t="s">
        <v>1222</v>
      </c>
      <c r="D4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96">
        <f t="shared" ref="F487" si="932">D487+E487</f>
        <v>0</v>
      </c>
      <c r="G487" s="96"/>
      <c r="H487" s="96">
        <f t="shared" ref="H487" si="933">F487-G487</f>
        <v>0</v>
      </c>
      <c r="I487" s="96"/>
      <c r="J487" s="96">
        <f t="shared" ref="J487" si="934">F487-I487</f>
        <v>0</v>
      </c>
      <c r="K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96">
        <f t="shared" ref="AB487" si="935">Y487+Z487+AA487</f>
        <v>0</v>
      </c>
      <c r="AC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96">
        <f t="shared" ref="AF487" si="936">AC487+AD487+AE487</f>
        <v>0</v>
      </c>
      <c r="AG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96">
        <f t="shared" ref="AJ487" si="937">AG487+AH487+AI487</f>
        <v>0</v>
      </c>
      <c r="AK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96">
        <f t="shared" ref="AN487" si="938">AK487+AL487+AM487</f>
        <v>0</v>
      </c>
      <c r="AO487" s="96">
        <f t="shared" ref="AO487" si="939">AB487+AF487+AJ487+AN487</f>
        <v>0</v>
      </c>
    </row>
    <row r="488" spans="2:41" x14ac:dyDescent="0.25">
      <c r="B488" s="94" t="s">
        <v>1223</v>
      </c>
      <c r="C488" s="95" t="s">
        <v>1224</v>
      </c>
      <c r="D4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96">
        <f t="shared" si="771"/>
        <v>0</v>
      </c>
      <c r="G488" s="96"/>
      <c r="H488" s="96">
        <f t="shared" si="584"/>
        <v>0</v>
      </c>
      <c r="I488" s="96"/>
      <c r="J488" s="96">
        <f t="shared" si="585"/>
        <v>0</v>
      </c>
      <c r="K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96">
        <f t="shared" si="587"/>
        <v>0</v>
      </c>
      <c r="AC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96">
        <f t="shared" si="588"/>
        <v>0</v>
      </c>
      <c r="AG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96">
        <f t="shared" si="589"/>
        <v>0</v>
      </c>
      <c r="AK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96">
        <f t="shared" si="590"/>
        <v>0</v>
      </c>
      <c r="AO488" s="96">
        <f t="shared" si="591"/>
        <v>0</v>
      </c>
    </row>
    <row r="489" spans="2:41" x14ac:dyDescent="0.25">
      <c r="B489" s="103" t="s">
        <v>365</v>
      </c>
      <c r="C489" s="104" t="s">
        <v>233</v>
      </c>
      <c r="D489" s="105">
        <f>SUM(D490:D498)</f>
        <v>0</v>
      </c>
      <c r="E489" s="105">
        <f>SUM(E490:E498)</f>
        <v>0</v>
      </c>
      <c r="F489" s="105">
        <f t="shared" si="771"/>
        <v>0</v>
      </c>
      <c r="G489" s="105">
        <f>SUM(G490:G498)</f>
        <v>0</v>
      </c>
      <c r="H489" s="105">
        <f t="shared" si="584"/>
        <v>0</v>
      </c>
      <c r="I489" s="105">
        <f>SUM(I490:I498)</f>
        <v>0</v>
      </c>
      <c r="J489" s="105">
        <f t="shared" si="585"/>
        <v>0</v>
      </c>
      <c r="K489" s="105">
        <f t="shared" ref="K489:AA489" si="940">SUM(K490:K498)</f>
        <v>0</v>
      </c>
      <c r="L489" s="105">
        <f t="shared" si="940"/>
        <v>0</v>
      </c>
      <c r="M489" s="105">
        <f t="shared" si="940"/>
        <v>0</v>
      </c>
      <c r="N489" s="105">
        <f t="shared" si="940"/>
        <v>0</v>
      </c>
      <c r="O489" s="105">
        <f t="shared" si="940"/>
        <v>0</v>
      </c>
      <c r="P489" s="105">
        <f t="shared" ref="P489:Q489" si="941">SUM(P490:P498)</f>
        <v>0</v>
      </c>
      <c r="Q489" s="105">
        <f t="shared" si="941"/>
        <v>0</v>
      </c>
      <c r="R489" s="105">
        <f t="shared" si="940"/>
        <v>0</v>
      </c>
      <c r="S489" s="105">
        <f t="shared" si="940"/>
        <v>0</v>
      </c>
      <c r="T489" s="105">
        <f t="shared" si="940"/>
        <v>0</v>
      </c>
      <c r="U489" s="105">
        <f t="shared" si="940"/>
        <v>0</v>
      </c>
      <c r="V489" s="105">
        <f t="shared" ref="V489" si="942">SUM(V490:V498)</f>
        <v>0</v>
      </c>
      <c r="W489" s="105">
        <f t="shared" si="940"/>
        <v>0</v>
      </c>
      <c r="X489" s="105">
        <f t="shared" si="940"/>
        <v>0</v>
      </c>
      <c r="Y489" s="105">
        <f t="shared" si="940"/>
        <v>0</v>
      </c>
      <c r="Z489" s="105">
        <f t="shared" si="940"/>
        <v>0</v>
      </c>
      <c r="AA489" s="105">
        <f t="shared" si="940"/>
        <v>0</v>
      </c>
      <c r="AB489" s="105">
        <f t="shared" si="587"/>
        <v>0</v>
      </c>
      <c r="AC489" s="105">
        <f>SUM(AC490:AC498)</f>
        <v>0</v>
      </c>
      <c r="AD489" s="105">
        <f>SUM(AD490:AD498)</f>
        <v>0</v>
      </c>
      <c r="AE489" s="105">
        <f>SUM(AE490:AE498)</f>
        <v>0</v>
      </c>
      <c r="AF489" s="105">
        <f t="shared" si="588"/>
        <v>0</v>
      </c>
      <c r="AG489" s="105">
        <f>SUM(AG490:AG498)</f>
        <v>0</v>
      </c>
      <c r="AH489" s="105">
        <f>SUM(AH490:AH498)</f>
        <v>0</v>
      </c>
      <c r="AI489" s="105">
        <f>SUM(AI490:AI498)</f>
        <v>0</v>
      </c>
      <c r="AJ489" s="105">
        <f t="shared" si="589"/>
        <v>0</v>
      </c>
      <c r="AK489" s="105">
        <f>SUM(AK490:AK498)</f>
        <v>0</v>
      </c>
      <c r="AL489" s="105">
        <f>SUM(AL490:AL498)</f>
        <v>0</v>
      </c>
      <c r="AM489" s="105">
        <f>SUM(AM490:AM498)</f>
        <v>0</v>
      </c>
      <c r="AN489" s="105">
        <f t="shared" si="590"/>
        <v>0</v>
      </c>
      <c r="AO489" s="105">
        <f t="shared" si="591"/>
        <v>0</v>
      </c>
    </row>
    <row r="490" spans="2:41" x14ac:dyDescent="0.25">
      <c r="B490" s="94" t="s">
        <v>366</v>
      </c>
      <c r="C490" s="95" t="s">
        <v>228</v>
      </c>
      <c r="D4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96">
        <f t="shared" ref="F490:F494" si="943">D490+E490</f>
        <v>0</v>
      </c>
      <c r="G490" s="96"/>
      <c r="H490" s="96">
        <f t="shared" ref="H490:H494" si="944">F490-G490</f>
        <v>0</v>
      </c>
      <c r="I490" s="96"/>
      <c r="J490" s="96">
        <f t="shared" ref="J490:J494" si="945">F490-I490</f>
        <v>0</v>
      </c>
      <c r="K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96">
        <f t="shared" ref="AB490:AB494" si="946">Y490+Z490+AA490</f>
        <v>0</v>
      </c>
      <c r="AC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96">
        <f t="shared" ref="AF490:AF494" si="947">AC490+AD490+AE490</f>
        <v>0</v>
      </c>
      <c r="AG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96">
        <f t="shared" ref="AJ490:AJ494" si="948">AG490+AH490+AI490</f>
        <v>0</v>
      </c>
      <c r="AK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96">
        <f t="shared" ref="AN490:AN494" si="949">AK490+AL490+AM490</f>
        <v>0</v>
      </c>
      <c r="AO490" s="96">
        <f t="shared" ref="AO490:AO494" si="950">AB490+AF490+AJ490+AN490</f>
        <v>0</v>
      </c>
    </row>
    <row r="491" spans="2:41" x14ac:dyDescent="0.25">
      <c r="B491" s="94" t="s">
        <v>1225</v>
      </c>
      <c r="C491" s="95" t="s">
        <v>1180</v>
      </c>
      <c r="D4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96">
        <f t="shared" ref="F491" si="951">D491+E491</f>
        <v>0</v>
      </c>
      <c r="G491" s="96"/>
      <c r="H491" s="96">
        <f t="shared" ref="H491" si="952">F491-G491</f>
        <v>0</v>
      </c>
      <c r="I491" s="96"/>
      <c r="J491" s="96">
        <f t="shared" ref="J491" si="953">F491-I491</f>
        <v>0</v>
      </c>
      <c r="K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96">
        <f t="shared" ref="AB491" si="954">Y491+Z491+AA491</f>
        <v>0</v>
      </c>
      <c r="AC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96">
        <f t="shared" ref="AF491" si="955">AC491+AD491+AE491</f>
        <v>0</v>
      </c>
      <c r="AG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96">
        <f t="shared" ref="AJ491" si="956">AG491+AH491+AI491</f>
        <v>0</v>
      </c>
      <c r="AK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96">
        <f t="shared" ref="AN491" si="957">AK491+AL491+AM491</f>
        <v>0</v>
      </c>
      <c r="AO491" s="96">
        <f t="shared" ref="AO491" si="958">AB491+AF491+AJ491+AN491</f>
        <v>0</v>
      </c>
    </row>
    <row r="492" spans="2:41" x14ac:dyDescent="0.25">
      <c r="B492" s="94" t="s">
        <v>1226</v>
      </c>
      <c r="C492" s="95" t="s">
        <v>1182</v>
      </c>
      <c r="D4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96">
        <f t="shared" si="943"/>
        <v>0</v>
      </c>
      <c r="G492" s="96"/>
      <c r="H492" s="96">
        <f t="shared" si="944"/>
        <v>0</v>
      </c>
      <c r="I492" s="96"/>
      <c r="J492" s="96">
        <f t="shared" si="945"/>
        <v>0</v>
      </c>
      <c r="K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96">
        <f t="shared" si="946"/>
        <v>0</v>
      </c>
      <c r="AC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96">
        <f t="shared" si="947"/>
        <v>0</v>
      </c>
      <c r="AG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96">
        <f t="shared" si="948"/>
        <v>0</v>
      </c>
      <c r="AK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96">
        <f t="shared" si="949"/>
        <v>0</v>
      </c>
      <c r="AO492" s="96">
        <f t="shared" si="950"/>
        <v>0</v>
      </c>
    </row>
    <row r="493" spans="2:41" x14ac:dyDescent="0.25">
      <c r="B493" s="94" t="s">
        <v>1227</v>
      </c>
      <c r="C493" s="95" t="s">
        <v>1186</v>
      </c>
      <c r="D4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96">
        <f t="shared" si="943"/>
        <v>0</v>
      </c>
      <c r="G493" s="96"/>
      <c r="H493" s="96">
        <f t="shared" si="944"/>
        <v>0</v>
      </c>
      <c r="I493" s="96"/>
      <c r="J493" s="96">
        <f t="shared" si="945"/>
        <v>0</v>
      </c>
      <c r="K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96">
        <f t="shared" si="946"/>
        <v>0</v>
      </c>
      <c r="AC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96">
        <f t="shared" si="947"/>
        <v>0</v>
      </c>
      <c r="AG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96">
        <f t="shared" si="948"/>
        <v>0</v>
      </c>
      <c r="AK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96">
        <f t="shared" si="949"/>
        <v>0</v>
      </c>
      <c r="AO493" s="96">
        <f t="shared" si="950"/>
        <v>0</v>
      </c>
    </row>
    <row r="494" spans="2:41" x14ac:dyDescent="0.25">
      <c r="B494" s="94" t="s">
        <v>1228</v>
      </c>
      <c r="C494" s="95" t="s">
        <v>1229</v>
      </c>
      <c r="D4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96">
        <f t="shared" si="943"/>
        <v>0</v>
      </c>
      <c r="G494" s="96"/>
      <c r="H494" s="96">
        <f t="shared" si="944"/>
        <v>0</v>
      </c>
      <c r="I494" s="96"/>
      <c r="J494" s="96">
        <f t="shared" si="945"/>
        <v>0</v>
      </c>
      <c r="K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96">
        <f t="shared" si="946"/>
        <v>0</v>
      </c>
      <c r="AC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96">
        <f t="shared" si="947"/>
        <v>0</v>
      </c>
      <c r="AG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96">
        <f t="shared" si="948"/>
        <v>0</v>
      </c>
      <c r="AK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96">
        <f t="shared" si="949"/>
        <v>0</v>
      </c>
      <c r="AO494" s="96">
        <f t="shared" si="950"/>
        <v>0</v>
      </c>
    </row>
    <row r="495" spans="2:41" x14ac:dyDescent="0.25">
      <c r="B495" s="94" t="s">
        <v>1230</v>
      </c>
      <c r="C495" s="95" t="s">
        <v>1190</v>
      </c>
      <c r="D4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96">
        <f t="shared" si="771"/>
        <v>0</v>
      </c>
      <c r="G495" s="96"/>
      <c r="H495" s="96">
        <f t="shared" si="584"/>
        <v>0</v>
      </c>
      <c r="I495" s="96"/>
      <c r="J495" s="96">
        <f t="shared" si="585"/>
        <v>0</v>
      </c>
      <c r="K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96">
        <f t="shared" si="587"/>
        <v>0</v>
      </c>
      <c r="AC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96">
        <f t="shared" si="588"/>
        <v>0</v>
      </c>
      <c r="AG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96">
        <f t="shared" si="589"/>
        <v>0</v>
      </c>
      <c r="AK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96">
        <f t="shared" si="590"/>
        <v>0</v>
      </c>
      <c r="AO495" s="96">
        <f t="shared" si="591"/>
        <v>0</v>
      </c>
    </row>
    <row r="496" spans="2:41" x14ac:dyDescent="0.25">
      <c r="B496" s="94" t="s">
        <v>1231</v>
      </c>
      <c r="C496" s="95" t="s">
        <v>1232</v>
      </c>
      <c r="D4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96">
        <f t="shared" ref="F496" si="959">D496+E496</f>
        <v>0</v>
      </c>
      <c r="G496" s="96"/>
      <c r="H496" s="96">
        <f t="shared" ref="H496" si="960">F496-G496</f>
        <v>0</v>
      </c>
      <c r="I496" s="96"/>
      <c r="J496" s="96">
        <f t="shared" ref="J496" si="961">F496-I496</f>
        <v>0</v>
      </c>
      <c r="K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96">
        <f t="shared" ref="AB496" si="962">Y496+Z496+AA496</f>
        <v>0</v>
      </c>
      <c r="AC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96">
        <f t="shared" ref="AF496" si="963">AC496+AD496+AE496</f>
        <v>0</v>
      </c>
      <c r="AG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96">
        <f t="shared" ref="AJ496" si="964">AG496+AH496+AI496</f>
        <v>0</v>
      </c>
      <c r="AK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96">
        <f t="shared" ref="AN496" si="965">AK496+AL496+AM496</f>
        <v>0</v>
      </c>
      <c r="AO496" s="96">
        <f t="shared" ref="AO496" si="966">AB496+AF496+AJ496+AN496</f>
        <v>0</v>
      </c>
    </row>
    <row r="497" spans="2:41" x14ac:dyDescent="0.25">
      <c r="B497" s="94" t="s">
        <v>1233</v>
      </c>
      <c r="C497" s="95" t="s">
        <v>1192</v>
      </c>
      <c r="D4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96">
        <f t="shared" ref="F497" si="967">D497+E497</f>
        <v>0</v>
      </c>
      <c r="G497" s="96"/>
      <c r="H497" s="96">
        <f t="shared" ref="H497" si="968">F497-G497</f>
        <v>0</v>
      </c>
      <c r="I497" s="96"/>
      <c r="J497" s="96">
        <f t="shared" ref="J497" si="969">F497-I497</f>
        <v>0</v>
      </c>
      <c r="K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96">
        <f t="shared" ref="AB497" si="970">Y497+Z497+AA497</f>
        <v>0</v>
      </c>
      <c r="AC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96">
        <f t="shared" ref="AF497" si="971">AC497+AD497+AE497</f>
        <v>0</v>
      </c>
      <c r="AG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96">
        <f t="shared" ref="AJ497" si="972">AG497+AH497+AI497</f>
        <v>0</v>
      </c>
      <c r="AK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96">
        <f t="shared" ref="AN497" si="973">AK497+AL497+AM497</f>
        <v>0</v>
      </c>
      <c r="AO497" s="96">
        <f t="shared" ref="AO497" si="974">AB497+AF497+AJ497+AN497</f>
        <v>0</v>
      </c>
    </row>
    <row r="498" spans="2:41" x14ac:dyDescent="0.25">
      <c r="B498" s="94" t="s">
        <v>1234</v>
      </c>
      <c r="C498" s="95" t="s">
        <v>1235</v>
      </c>
      <c r="D4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96">
        <f t="shared" si="771"/>
        <v>0</v>
      </c>
      <c r="G498" s="96"/>
      <c r="H498" s="96">
        <f t="shared" si="584"/>
        <v>0</v>
      </c>
      <c r="I498" s="96"/>
      <c r="J498" s="96">
        <f t="shared" si="585"/>
        <v>0</v>
      </c>
      <c r="K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96">
        <f t="shared" si="587"/>
        <v>0</v>
      </c>
      <c r="AC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96">
        <f t="shared" si="588"/>
        <v>0</v>
      </c>
      <c r="AG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96">
        <f t="shared" si="589"/>
        <v>0</v>
      </c>
      <c r="AK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96">
        <f t="shared" si="590"/>
        <v>0</v>
      </c>
      <c r="AO498" s="96">
        <f t="shared" si="591"/>
        <v>0</v>
      </c>
    </row>
    <row r="499" spans="2:41" x14ac:dyDescent="0.25">
      <c r="B499" s="91" t="s">
        <v>370</v>
      </c>
      <c r="C499" s="92" t="s">
        <v>236</v>
      </c>
      <c r="D499" s="93">
        <f>D500+D509</f>
        <v>0</v>
      </c>
      <c r="E499" s="93">
        <f>E500+E509</f>
        <v>0</v>
      </c>
      <c r="F499" s="93">
        <f t="shared" ref="F499:F566" si="975">D499+E499</f>
        <v>0</v>
      </c>
      <c r="G499" s="93">
        <f t="shared" ref="G499:I499" si="976">G500+G509</f>
        <v>0</v>
      </c>
      <c r="H499" s="93">
        <f t="shared" ref="H499:H566" si="977">F499-G499</f>
        <v>0</v>
      </c>
      <c r="I499" s="93">
        <f t="shared" si="976"/>
        <v>0</v>
      </c>
      <c r="J499" s="93">
        <f t="shared" ref="J499:J566" si="978">F499-I499</f>
        <v>0</v>
      </c>
      <c r="K499" s="93">
        <f t="shared" ref="K499:AM499" si="979">K500+K509</f>
        <v>0</v>
      </c>
      <c r="L499" s="93">
        <f t="shared" si="979"/>
        <v>0</v>
      </c>
      <c r="M499" s="93">
        <f t="shared" si="979"/>
        <v>0</v>
      </c>
      <c r="N499" s="93">
        <f t="shared" si="979"/>
        <v>0</v>
      </c>
      <c r="O499" s="93">
        <f t="shared" si="979"/>
        <v>0</v>
      </c>
      <c r="P499" s="93">
        <f t="shared" ref="P499:Q499" si="980">P500+P509</f>
        <v>0</v>
      </c>
      <c r="Q499" s="93">
        <f t="shared" si="980"/>
        <v>0</v>
      </c>
      <c r="R499" s="93">
        <f t="shared" si="979"/>
        <v>0</v>
      </c>
      <c r="S499" s="93">
        <f t="shared" si="979"/>
        <v>0</v>
      </c>
      <c r="T499" s="93">
        <f t="shared" si="979"/>
        <v>0</v>
      </c>
      <c r="U499" s="93">
        <f t="shared" si="979"/>
        <v>0</v>
      </c>
      <c r="V499" s="93">
        <f t="shared" ref="V499" si="981">V500+V509</f>
        <v>0</v>
      </c>
      <c r="W499" s="93">
        <f t="shared" si="979"/>
        <v>0</v>
      </c>
      <c r="X499" s="93">
        <f t="shared" si="979"/>
        <v>0</v>
      </c>
      <c r="Y499" s="93">
        <f t="shared" si="979"/>
        <v>0</v>
      </c>
      <c r="Z499" s="93">
        <f t="shared" si="979"/>
        <v>0</v>
      </c>
      <c r="AA499" s="93">
        <f t="shared" si="979"/>
        <v>0</v>
      </c>
      <c r="AB499" s="93">
        <f t="shared" ref="AB499:AB566" si="982">Y499+Z499+AA499</f>
        <v>0</v>
      </c>
      <c r="AC499" s="93">
        <f t="shared" si="979"/>
        <v>0</v>
      </c>
      <c r="AD499" s="93">
        <f t="shared" si="979"/>
        <v>0</v>
      </c>
      <c r="AE499" s="93">
        <f t="shared" si="979"/>
        <v>0</v>
      </c>
      <c r="AF499" s="93">
        <f t="shared" ref="AF499:AF566" si="983">AC499+AD499+AE499</f>
        <v>0</v>
      </c>
      <c r="AG499" s="93">
        <f t="shared" si="979"/>
        <v>0</v>
      </c>
      <c r="AH499" s="93">
        <f t="shared" si="979"/>
        <v>0</v>
      </c>
      <c r="AI499" s="93">
        <f t="shared" si="979"/>
        <v>0</v>
      </c>
      <c r="AJ499" s="93">
        <f t="shared" ref="AJ499:AJ566" si="984">AG499+AH499+AI499</f>
        <v>0</v>
      </c>
      <c r="AK499" s="93">
        <f t="shared" si="979"/>
        <v>0</v>
      </c>
      <c r="AL499" s="93">
        <f t="shared" si="979"/>
        <v>0</v>
      </c>
      <c r="AM499" s="93">
        <f t="shared" si="979"/>
        <v>0</v>
      </c>
      <c r="AN499" s="93">
        <f t="shared" ref="AN499:AN566" si="985">AK499+AL499+AM499</f>
        <v>0</v>
      </c>
      <c r="AO499" s="93">
        <f t="shared" ref="AO499:AO566" si="986">AB499+AF499+AJ499+AN499</f>
        <v>0</v>
      </c>
    </row>
    <row r="500" spans="2:41" x14ac:dyDescent="0.25">
      <c r="B500" s="103" t="s">
        <v>371</v>
      </c>
      <c r="C500" s="104" t="s">
        <v>237</v>
      </c>
      <c r="D500" s="105">
        <f>SUM(D501:D508)</f>
        <v>0</v>
      </c>
      <c r="E500" s="105">
        <f>SUM(E501:E508)</f>
        <v>0</v>
      </c>
      <c r="F500" s="105">
        <f t="shared" si="975"/>
        <v>0</v>
      </c>
      <c r="G500" s="105">
        <f t="shared" ref="G500:I500" si="987">SUM(G501:G508)</f>
        <v>0</v>
      </c>
      <c r="H500" s="105">
        <f t="shared" si="977"/>
        <v>0</v>
      </c>
      <c r="I500" s="105">
        <f t="shared" si="987"/>
        <v>0</v>
      </c>
      <c r="J500" s="105">
        <f t="shared" si="978"/>
        <v>0</v>
      </c>
      <c r="K500" s="105">
        <f t="shared" ref="K500:AM500" si="988">SUM(K501:K508)</f>
        <v>0</v>
      </c>
      <c r="L500" s="105">
        <f t="shared" si="988"/>
        <v>0</v>
      </c>
      <c r="M500" s="105">
        <f t="shared" si="988"/>
        <v>0</v>
      </c>
      <c r="N500" s="105">
        <f t="shared" si="988"/>
        <v>0</v>
      </c>
      <c r="O500" s="105">
        <f t="shared" si="988"/>
        <v>0</v>
      </c>
      <c r="P500" s="105">
        <f t="shared" ref="P500:Q500" si="989">SUM(P501:P508)</f>
        <v>0</v>
      </c>
      <c r="Q500" s="105">
        <f t="shared" si="989"/>
        <v>0</v>
      </c>
      <c r="R500" s="105">
        <f t="shared" si="988"/>
        <v>0</v>
      </c>
      <c r="S500" s="105">
        <f t="shared" si="988"/>
        <v>0</v>
      </c>
      <c r="T500" s="105">
        <f t="shared" si="988"/>
        <v>0</v>
      </c>
      <c r="U500" s="105">
        <f t="shared" si="988"/>
        <v>0</v>
      </c>
      <c r="V500" s="105">
        <f t="shared" ref="V500" si="990">SUM(V501:V508)</f>
        <v>0</v>
      </c>
      <c r="W500" s="105">
        <f t="shared" si="988"/>
        <v>0</v>
      </c>
      <c r="X500" s="105">
        <f t="shared" si="988"/>
        <v>0</v>
      </c>
      <c r="Y500" s="105">
        <f t="shared" si="988"/>
        <v>0</v>
      </c>
      <c r="Z500" s="105">
        <f t="shared" si="988"/>
        <v>0</v>
      </c>
      <c r="AA500" s="105">
        <f t="shared" si="988"/>
        <v>0</v>
      </c>
      <c r="AB500" s="105">
        <f t="shared" si="982"/>
        <v>0</v>
      </c>
      <c r="AC500" s="105">
        <f t="shared" si="988"/>
        <v>0</v>
      </c>
      <c r="AD500" s="105">
        <f t="shared" si="988"/>
        <v>0</v>
      </c>
      <c r="AE500" s="105">
        <f t="shared" si="988"/>
        <v>0</v>
      </c>
      <c r="AF500" s="105">
        <f t="shared" si="983"/>
        <v>0</v>
      </c>
      <c r="AG500" s="105">
        <f t="shared" si="988"/>
        <v>0</v>
      </c>
      <c r="AH500" s="105">
        <f t="shared" si="988"/>
        <v>0</v>
      </c>
      <c r="AI500" s="105">
        <f t="shared" si="988"/>
        <v>0</v>
      </c>
      <c r="AJ500" s="105">
        <f t="shared" si="984"/>
        <v>0</v>
      </c>
      <c r="AK500" s="105">
        <f t="shared" si="988"/>
        <v>0</v>
      </c>
      <c r="AL500" s="105">
        <f t="shared" si="988"/>
        <v>0</v>
      </c>
      <c r="AM500" s="105">
        <f t="shared" si="988"/>
        <v>0</v>
      </c>
      <c r="AN500" s="105">
        <f t="shared" si="985"/>
        <v>0</v>
      </c>
      <c r="AO500" s="105">
        <f t="shared" si="986"/>
        <v>0</v>
      </c>
    </row>
    <row r="501" spans="2:41" x14ac:dyDescent="0.25">
      <c r="B501" s="94" t="s">
        <v>372</v>
      </c>
      <c r="C501" s="95" t="s">
        <v>238</v>
      </c>
      <c r="D5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96">
        <f t="shared" si="975"/>
        <v>0</v>
      </c>
      <c r="G501" s="96"/>
      <c r="H501" s="96">
        <f t="shared" si="977"/>
        <v>0</v>
      </c>
      <c r="I501" s="96"/>
      <c r="J501" s="96">
        <f t="shared" si="978"/>
        <v>0</v>
      </c>
      <c r="K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96">
        <f t="shared" si="982"/>
        <v>0</v>
      </c>
      <c r="AC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96">
        <f t="shared" si="983"/>
        <v>0</v>
      </c>
      <c r="AG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96">
        <f t="shared" si="984"/>
        <v>0</v>
      </c>
      <c r="AK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96">
        <f t="shared" si="985"/>
        <v>0</v>
      </c>
      <c r="AO501" s="96">
        <f t="shared" si="986"/>
        <v>0</v>
      </c>
    </row>
    <row r="502" spans="2:41" x14ac:dyDescent="0.25">
      <c r="B502" s="94" t="s">
        <v>1236</v>
      </c>
      <c r="C502" s="95" t="s">
        <v>1237</v>
      </c>
      <c r="D5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96">
        <f t="shared" si="975"/>
        <v>0</v>
      </c>
      <c r="G502" s="96"/>
      <c r="H502" s="96">
        <f t="shared" si="977"/>
        <v>0</v>
      </c>
      <c r="I502" s="96"/>
      <c r="J502" s="96">
        <f t="shared" si="978"/>
        <v>0</v>
      </c>
      <c r="K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96">
        <f t="shared" si="982"/>
        <v>0</v>
      </c>
      <c r="AC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96">
        <f t="shared" si="983"/>
        <v>0</v>
      </c>
      <c r="AG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96">
        <f t="shared" si="984"/>
        <v>0</v>
      </c>
      <c r="AK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96">
        <f t="shared" si="985"/>
        <v>0</v>
      </c>
      <c r="AO502" s="96">
        <f t="shared" si="986"/>
        <v>0</v>
      </c>
    </row>
    <row r="503" spans="2:41" x14ac:dyDescent="0.25">
      <c r="B503" s="94" t="s">
        <v>1238</v>
      </c>
      <c r="C503" s="95" t="s">
        <v>1239</v>
      </c>
      <c r="D5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96">
        <f t="shared" ref="F503:F506" si="991">D503+E503</f>
        <v>0</v>
      </c>
      <c r="G503" s="96"/>
      <c r="H503" s="96">
        <f t="shared" ref="H503:H506" si="992">F503-G503</f>
        <v>0</v>
      </c>
      <c r="I503" s="96"/>
      <c r="J503" s="96">
        <f t="shared" ref="J503:J506" si="993">F503-I503</f>
        <v>0</v>
      </c>
      <c r="K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96">
        <f t="shared" ref="AB503:AB506" si="994">Y503+Z503+AA503</f>
        <v>0</v>
      </c>
      <c r="AC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96">
        <f t="shared" ref="AF503:AF506" si="995">AC503+AD503+AE503</f>
        <v>0</v>
      </c>
      <c r="AG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96">
        <f t="shared" ref="AJ503:AJ506" si="996">AG503+AH503+AI503</f>
        <v>0</v>
      </c>
      <c r="AK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96">
        <f t="shared" ref="AN503:AN506" si="997">AK503+AL503+AM503</f>
        <v>0</v>
      </c>
      <c r="AO503" s="96">
        <f t="shared" ref="AO503:AO506" si="998">AB503+AF503+AJ503+AN503</f>
        <v>0</v>
      </c>
    </row>
    <row r="504" spans="2:41" x14ac:dyDescent="0.25">
      <c r="B504" s="94" t="s">
        <v>373</v>
      </c>
      <c r="C504" s="95" t="s">
        <v>239</v>
      </c>
      <c r="D5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96">
        <f t="shared" si="991"/>
        <v>0</v>
      </c>
      <c r="G504" s="96"/>
      <c r="H504" s="96">
        <f t="shared" si="992"/>
        <v>0</v>
      </c>
      <c r="I504" s="96"/>
      <c r="J504" s="96">
        <f t="shared" si="993"/>
        <v>0</v>
      </c>
      <c r="K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96">
        <f t="shared" si="994"/>
        <v>0</v>
      </c>
      <c r="AC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96">
        <f t="shared" si="995"/>
        <v>0</v>
      </c>
      <c r="AG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96">
        <f t="shared" si="996"/>
        <v>0</v>
      </c>
      <c r="AK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96">
        <f t="shared" si="997"/>
        <v>0</v>
      </c>
      <c r="AO504" s="96">
        <f t="shared" si="998"/>
        <v>0</v>
      </c>
    </row>
    <row r="505" spans="2:41" x14ac:dyDescent="0.25">
      <c r="B505" s="94" t="s">
        <v>1240</v>
      </c>
      <c r="C505" s="95" t="s">
        <v>1241</v>
      </c>
      <c r="D5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96">
        <f t="shared" ref="F505" si="999">D505+E505</f>
        <v>0</v>
      </c>
      <c r="G505" s="96"/>
      <c r="H505" s="96">
        <f t="shared" ref="H505" si="1000">F505-G505</f>
        <v>0</v>
      </c>
      <c r="I505" s="96"/>
      <c r="J505" s="96">
        <f t="shared" ref="J505" si="1001">F505-I505</f>
        <v>0</v>
      </c>
      <c r="K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96">
        <f t="shared" ref="AB505" si="1002">Y505+Z505+AA505</f>
        <v>0</v>
      </c>
      <c r="AC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96">
        <f t="shared" ref="AF505" si="1003">AC505+AD505+AE505</f>
        <v>0</v>
      </c>
      <c r="AG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96">
        <f t="shared" ref="AJ505" si="1004">AG505+AH505+AI505</f>
        <v>0</v>
      </c>
      <c r="AK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96">
        <f t="shared" ref="AN505" si="1005">AK505+AL505+AM505</f>
        <v>0</v>
      </c>
      <c r="AO505" s="96">
        <f t="shared" ref="AO505" si="1006">AB505+AF505+AJ505+AN505</f>
        <v>0</v>
      </c>
    </row>
    <row r="506" spans="2:41" x14ac:dyDescent="0.25">
      <c r="B506" s="94" t="s">
        <v>1242</v>
      </c>
      <c r="C506" s="95" t="s">
        <v>1243</v>
      </c>
      <c r="D5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96">
        <f t="shared" si="991"/>
        <v>0</v>
      </c>
      <c r="G506" s="96"/>
      <c r="H506" s="96">
        <f t="shared" si="992"/>
        <v>0</v>
      </c>
      <c r="I506" s="96"/>
      <c r="J506" s="96">
        <f t="shared" si="993"/>
        <v>0</v>
      </c>
      <c r="K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96">
        <f t="shared" si="994"/>
        <v>0</v>
      </c>
      <c r="AC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96">
        <f t="shared" si="995"/>
        <v>0</v>
      </c>
      <c r="AG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96">
        <f t="shared" si="996"/>
        <v>0</v>
      </c>
      <c r="AK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96">
        <f t="shared" si="997"/>
        <v>0</v>
      </c>
      <c r="AO506" s="96">
        <f t="shared" si="998"/>
        <v>0</v>
      </c>
    </row>
    <row r="507" spans="2:41" x14ac:dyDescent="0.25">
      <c r="B507" s="94" t="s">
        <v>1244</v>
      </c>
      <c r="C507" s="95" t="s">
        <v>1245</v>
      </c>
      <c r="D5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96">
        <f t="shared" ref="F507" si="1007">D507+E507</f>
        <v>0</v>
      </c>
      <c r="G507" s="96"/>
      <c r="H507" s="96">
        <f t="shared" ref="H507" si="1008">F507-G507</f>
        <v>0</v>
      </c>
      <c r="I507" s="96"/>
      <c r="J507" s="96">
        <f t="shared" ref="J507" si="1009">F507-I507</f>
        <v>0</v>
      </c>
      <c r="K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96">
        <f t="shared" ref="AB507" si="1010">Y507+Z507+AA507</f>
        <v>0</v>
      </c>
      <c r="AC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96">
        <f t="shared" ref="AF507" si="1011">AC507+AD507+AE507</f>
        <v>0</v>
      </c>
      <c r="AG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96">
        <f t="shared" ref="AJ507" si="1012">AG507+AH507+AI507</f>
        <v>0</v>
      </c>
      <c r="AK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96">
        <f t="shared" ref="AN507" si="1013">AK507+AL507+AM507</f>
        <v>0</v>
      </c>
      <c r="AO507" s="96">
        <f t="shared" ref="AO507" si="1014">AB507+AF507+AJ507+AN507</f>
        <v>0</v>
      </c>
    </row>
    <row r="508" spans="2:41" x14ac:dyDescent="0.25">
      <c r="B508" s="94" t="s">
        <v>1246</v>
      </c>
      <c r="C508" s="95" t="s">
        <v>1247</v>
      </c>
      <c r="D5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96">
        <f t="shared" si="975"/>
        <v>0</v>
      </c>
      <c r="G508" s="96"/>
      <c r="H508" s="96">
        <f t="shared" si="977"/>
        <v>0</v>
      </c>
      <c r="I508" s="96"/>
      <c r="J508" s="96">
        <f t="shared" si="978"/>
        <v>0</v>
      </c>
      <c r="K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96">
        <f t="shared" si="982"/>
        <v>0</v>
      </c>
      <c r="AC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96">
        <f t="shared" si="983"/>
        <v>0</v>
      </c>
      <c r="AG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96">
        <f t="shared" si="984"/>
        <v>0</v>
      </c>
      <c r="AK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96">
        <f t="shared" si="985"/>
        <v>0</v>
      </c>
      <c r="AO508" s="96">
        <f t="shared" si="986"/>
        <v>0</v>
      </c>
    </row>
    <row r="509" spans="2:41" x14ac:dyDescent="0.25">
      <c r="B509" s="103" t="s">
        <v>374</v>
      </c>
      <c r="C509" s="104" t="s">
        <v>240</v>
      </c>
      <c r="D509" s="105">
        <f>SUM(D510:D525)</f>
        <v>0</v>
      </c>
      <c r="E509" s="105">
        <f>SUM(E510:E525)</f>
        <v>0</v>
      </c>
      <c r="F509" s="105">
        <f t="shared" si="975"/>
        <v>0</v>
      </c>
      <c r="G509" s="105">
        <f>SUM(G510:G525)</f>
        <v>0</v>
      </c>
      <c r="H509" s="105">
        <f t="shared" si="977"/>
        <v>0</v>
      </c>
      <c r="I509" s="105">
        <f>SUM(I510:I525)</f>
        <v>0</v>
      </c>
      <c r="J509" s="105">
        <f t="shared" si="978"/>
        <v>0</v>
      </c>
      <c r="K509" s="105">
        <f t="shared" ref="K509:AA509" si="1015">SUM(K510:K525)</f>
        <v>0</v>
      </c>
      <c r="L509" s="105">
        <f t="shared" si="1015"/>
        <v>0</v>
      </c>
      <c r="M509" s="105">
        <f t="shared" si="1015"/>
        <v>0</v>
      </c>
      <c r="N509" s="105">
        <f t="shared" si="1015"/>
        <v>0</v>
      </c>
      <c r="O509" s="105">
        <f t="shared" si="1015"/>
        <v>0</v>
      </c>
      <c r="P509" s="105">
        <f t="shared" ref="P509:Q509" si="1016">SUM(P510:P525)</f>
        <v>0</v>
      </c>
      <c r="Q509" s="105">
        <f t="shared" si="1016"/>
        <v>0</v>
      </c>
      <c r="R509" s="105">
        <f t="shared" si="1015"/>
        <v>0</v>
      </c>
      <c r="S509" s="105">
        <f t="shared" si="1015"/>
        <v>0</v>
      </c>
      <c r="T509" s="105">
        <f t="shared" si="1015"/>
        <v>0</v>
      </c>
      <c r="U509" s="105">
        <f t="shared" si="1015"/>
        <v>0</v>
      </c>
      <c r="V509" s="105">
        <f t="shared" ref="V509" si="1017">SUM(V510:V525)</f>
        <v>0</v>
      </c>
      <c r="W509" s="105">
        <f t="shared" si="1015"/>
        <v>0</v>
      </c>
      <c r="X509" s="105">
        <f t="shared" si="1015"/>
        <v>0</v>
      </c>
      <c r="Y509" s="105">
        <f t="shared" si="1015"/>
        <v>0</v>
      </c>
      <c r="Z509" s="105">
        <f t="shared" si="1015"/>
        <v>0</v>
      </c>
      <c r="AA509" s="105">
        <f t="shared" si="1015"/>
        <v>0</v>
      </c>
      <c r="AB509" s="105">
        <f t="shared" si="982"/>
        <v>0</v>
      </c>
      <c r="AC509" s="105">
        <f>SUM(AC510:AC525)</f>
        <v>0</v>
      </c>
      <c r="AD509" s="105">
        <f>SUM(AD510:AD525)</f>
        <v>0</v>
      </c>
      <c r="AE509" s="105">
        <f>SUM(AE510:AE525)</f>
        <v>0</v>
      </c>
      <c r="AF509" s="105">
        <f t="shared" si="983"/>
        <v>0</v>
      </c>
      <c r="AG509" s="105">
        <f>SUM(AG510:AG525)</f>
        <v>0</v>
      </c>
      <c r="AH509" s="105">
        <f>SUM(AH510:AH525)</f>
        <v>0</v>
      </c>
      <c r="AI509" s="105">
        <f>SUM(AI510:AI525)</f>
        <v>0</v>
      </c>
      <c r="AJ509" s="105">
        <f t="shared" si="984"/>
        <v>0</v>
      </c>
      <c r="AK509" s="105">
        <f>SUM(AK510:AK525)</f>
        <v>0</v>
      </c>
      <c r="AL509" s="105">
        <f>SUM(AL510:AL525)</f>
        <v>0</v>
      </c>
      <c r="AM509" s="105">
        <f>SUM(AM510:AM525)</f>
        <v>0</v>
      </c>
      <c r="AN509" s="105">
        <f t="shared" si="985"/>
        <v>0</v>
      </c>
      <c r="AO509" s="105">
        <f t="shared" si="986"/>
        <v>0</v>
      </c>
    </row>
    <row r="510" spans="2:41" x14ac:dyDescent="0.25">
      <c r="B510" s="94" t="s">
        <v>375</v>
      </c>
      <c r="C510" s="95" t="s">
        <v>241</v>
      </c>
      <c r="D5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96">
        <f t="shared" si="975"/>
        <v>0</v>
      </c>
      <c r="G510" s="96"/>
      <c r="H510" s="96">
        <f t="shared" si="977"/>
        <v>0</v>
      </c>
      <c r="I510" s="96"/>
      <c r="J510" s="96">
        <f t="shared" si="978"/>
        <v>0</v>
      </c>
      <c r="K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96">
        <f t="shared" si="982"/>
        <v>0</v>
      </c>
      <c r="AC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96">
        <f t="shared" si="983"/>
        <v>0</v>
      </c>
      <c r="AG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96">
        <f t="shared" si="984"/>
        <v>0</v>
      </c>
      <c r="AK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96">
        <f t="shared" si="985"/>
        <v>0</v>
      </c>
      <c r="AO510" s="96">
        <f t="shared" si="986"/>
        <v>0</v>
      </c>
    </row>
    <row r="511" spans="2:41" x14ac:dyDescent="0.25">
      <c r="B511" s="94" t="s">
        <v>1248</v>
      </c>
      <c r="C511" s="95" t="s">
        <v>1249</v>
      </c>
      <c r="D5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96">
        <f t="shared" ref="F511:F518" si="1018">D511+E511</f>
        <v>0</v>
      </c>
      <c r="G511" s="96"/>
      <c r="H511" s="96">
        <f t="shared" ref="H511:H518" si="1019">F511-G511</f>
        <v>0</v>
      </c>
      <c r="I511" s="96"/>
      <c r="J511" s="96">
        <f t="shared" ref="J511:J518" si="1020">F511-I511</f>
        <v>0</v>
      </c>
      <c r="K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96">
        <f t="shared" ref="AB511:AB518" si="1021">Y511+Z511+AA511</f>
        <v>0</v>
      </c>
      <c r="AC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96">
        <f t="shared" ref="AF511:AF518" si="1022">AC511+AD511+AE511</f>
        <v>0</v>
      </c>
      <c r="AG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96">
        <f t="shared" ref="AJ511:AJ518" si="1023">AG511+AH511+AI511</f>
        <v>0</v>
      </c>
      <c r="AK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96">
        <f t="shared" ref="AN511:AN518" si="1024">AK511+AL511+AM511</f>
        <v>0</v>
      </c>
      <c r="AO511" s="96">
        <f t="shared" ref="AO511:AO518" si="1025">AB511+AF511+AJ511+AN511</f>
        <v>0</v>
      </c>
    </row>
    <row r="512" spans="2:41" x14ac:dyDescent="0.25">
      <c r="B512" s="94" t="s">
        <v>1250</v>
      </c>
      <c r="C512" s="95" t="s">
        <v>1251</v>
      </c>
      <c r="D5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96">
        <f t="shared" si="1018"/>
        <v>0</v>
      </c>
      <c r="G512" s="96"/>
      <c r="H512" s="96">
        <f t="shared" si="1019"/>
        <v>0</v>
      </c>
      <c r="I512" s="96"/>
      <c r="J512" s="96">
        <f t="shared" si="1020"/>
        <v>0</v>
      </c>
      <c r="K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96">
        <f t="shared" si="1021"/>
        <v>0</v>
      </c>
      <c r="AC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96">
        <f t="shared" si="1022"/>
        <v>0</v>
      </c>
      <c r="AG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96">
        <f t="shared" si="1023"/>
        <v>0</v>
      </c>
      <c r="AK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96">
        <f t="shared" si="1024"/>
        <v>0</v>
      </c>
      <c r="AO512" s="96">
        <f t="shared" si="1025"/>
        <v>0</v>
      </c>
    </row>
    <row r="513" spans="2:41" x14ac:dyDescent="0.25">
      <c r="B513" s="94" t="s">
        <v>1252</v>
      </c>
      <c r="C513" s="95" t="s">
        <v>1253</v>
      </c>
      <c r="D5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96">
        <f t="shared" si="1018"/>
        <v>0</v>
      </c>
      <c r="G513" s="96"/>
      <c r="H513" s="96">
        <f t="shared" si="1019"/>
        <v>0</v>
      </c>
      <c r="I513" s="96"/>
      <c r="J513" s="96">
        <f t="shared" si="1020"/>
        <v>0</v>
      </c>
      <c r="K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96">
        <f t="shared" si="1021"/>
        <v>0</v>
      </c>
      <c r="AC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96">
        <f t="shared" si="1022"/>
        <v>0</v>
      </c>
      <c r="AG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96">
        <f t="shared" si="1023"/>
        <v>0</v>
      </c>
      <c r="AK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96">
        <f t="shared" si="1024"/>
        <v>0</v>
      </c>
      <c r="AO513" s="96">
        <f t="shared" si="1025"/>
        <v>0</v>
      </c>
    </row>
    <row r="514" spans="2:41" x14ac:dyDescent="0.25">
      <c r="B514" s="94" t="s">
        <v>1254</v>
      </c>
      <c r="C514" s="95" t="s">
        <v>1255</v>
      </c>
      <c r="D5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96">
        <f t="shared" si="1018"/>
        <v>0</v>
      </c>
      <c r="G514" s="96"/>
      <c r="H514" s="96">
        <f t="shared" si="1019"/>
        <v>0</v>
      </c>
      <c r="I514" s="96"/>
      <c r="J514" s="96">
        <f t="shared" si="1020"/>
        <v>0</v>
      </c>
      <c r="K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96">
        <f t="shared" si="1021"/>
        <v>0</v>
      </c>
      <c r="AC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96">
        <f t="shared" si="1022"/>
        <v>0</v>
      </c>
      <c r="AG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96">
        <f t="shared" si="1023"/>
        <v>0</v>
      </c>
      <c r="AK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96">
        <f t="shared" si="1024"/>
        <v>0</v>
      </c>
      <c r="AO514" s="96">
        <f t="shared" si="1025"/>
        <v>0</v>
      </c>
    </row>
    <row r="515" spans="2:41" x14ac:dyDescent="0.25">
      <c r="B515" s="94" t="s">
        <v>1256</v>
      </c>
      <c r="C515" s="95" t="s">
        <v>1257</v>
      </c>
      <c r="D5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96">
        <f t="shared" si="1018"/>
        <v>0</v>
      </c>
      <c r="G515" s="96"/>
      <c r="H515" s="96">
        <f t="shared" si="1019"/>
        <v>0</v>
      </c>
      <c r="I515" s="96"/>
      <c r="J515" s="96">
        <f t="shared" si="1020"/>
        <v>0</v>
      </c>
      <c r="K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96">
        <f t="shared" si="1021"/>
        <v>0</v>
      </c>
      <c r="AC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96">
        <f t="shared" si="1022"/>
        <v>0</v>
      </c>
      <c r="AG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96">
        <f t="shared" si="1023"/>
        <v>0</v>
      </c>
      <c r="AK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96">
        <f t="shared" si="1024"/>
        <v>0</v>
      </c>
      <c r="AO515" s="96">
        <f t="shared" si="1025"/>
        <v>0</v>
      </c>
    </row>
    <row r="516" spans="2:41" x14ac:dyDescent="0.25">
      <c r="B516" s="94" t="s">
        <v>1258</v>
      </c>
      <c r="C516" s="95" t="s">
        <v>1259</v>
      </c>
      <c r="D5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96">
        <f t="shared" si="1018"/>
        <v>0</v>
      </c>
      <c r="G516" s="96"/>
      <c r="H516" s="96">
        <f t="shared" si="1019"/>
        <v>0</v>
      </c>
      <c r="I516" s="96"/>
      <c r="J516" s="96">
        <f t="shared" si="1020"/>
        <v>0</v>
      </c>
      <c r="K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96">
        <f t="shared" si="1021"/>
        <v>0</v>
      </c>
      <c r="AC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96">
        <f t="shared" si="1022"/>
        <v>0</v>
      </c>
      <c r="AG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96">
        <f t="shared" si="1023"/>
        <v>0</v>
      </c>
      <c r="AK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96">
        <f t="shared" si="1024"/>
        <v>0</v>
      </c>
      <c r="AO516" s="96">
        <f t="shared" si="1025"/>
        <v>0</v>
      </c>
    </row>
    <row r="517" spans="2:41" x14ac:dyDescent="0.25">
      <c r="B517" s="94" t="s">
        <v>1260</v>
      </c>
      <c r="C517" s="95" t="s">
        <v>1261</v>
      </c>
      <c r="D5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96">
        <f t="shared" si="1018"/>
        <v>0</v>
      </c>
      <c r="G517" s="96"/>
      <c r="H517" s="96">
        <f t="shared" si="1019"/>
        <v>0</v>
      </c>
      <c r="I517" s="96"/>
      <c r="J517" s="96">
        <f t="shared" si="1020"/>
        <v>0</v>
      </c>
      <c r="K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96">
        <f t="shared" si="1021"/>
        <v>0</v>
      </c>
      <c r="AC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96">
        <f t="shared" si="1022"/>
        <v>0</v>
      </c>
      <c r="AG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96">
        <f t="shared" si="1023"/>
        <v>0</v>
      </c>
      <c r="AK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96">
        <f t="shared" si="1024"/>
        <v>0</v>
      </c>
      <c r="AO517" s="96">
        <f t="shared" si="1025"/>
        <v>0</v>
      </c>
    </row>
    <row r="518" spans="2:41" x14ac:dyDescent="0.25">
      <c r="B518" s="94" t="s">
        <v>1262</v>
      </c>
      <c r="C518" s="95" t="s">
        <v>1263</v>
      </c>
      <c r="D5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96">
        <f t="shared" si="1018"/>
        <v>0</v>
      </c>
      <c r="G518" s="96"/>
      <c r="H518" s="96">
        <f t="shared" si="1019"/>
        <v>0</v>
      </c>
      <c r="I518" s="96"/>
      <c r="J518" s="96">
        <f t="shared" si="1020"/>
        <v>0</v>
      </c>
      <c r="K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96">
        <f t="shared" si="1021"/>
        <v>0</v>
      </c>
      <c r="AC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96">
        <f t="shared" si="1022"/>
        <v>0</v>
      </c>
      <c r="AG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96">
        <f t="shared" si="1023"/>
        <v>0</v>
      </c>
      <c r="AK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96">
        <f t="shared" si="1024"/>
        <v>0</v>
      </c>
      <c r="AO518" s="96">
        <f t="shared" si="1025"/>
        <v>0</v>
      </c>
    </row>
    <row r="519" spans="2:41" x14ac:dyDescent="0.25">
      <c r="B519" s="94" t="s">
        <v>1264</v>
      </c>
      <c r="C519" s="95" t="s">
        <v>1265</v>
      </c>
      <c r="D5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96">
        <f t="shared" si="975"/>
        <v>0</v>
      </c>
      <c r="G519" s="96"/>
      <c r="H519" s="96">
        <f t="shared" si="977"/>
        <v>0</v>
      </c>
      <c r="I519" s="96"/>
      <c r="J519" s="96">
        <f t="shared" si="978"/>
        <v>0</v>
      </c>
      <c r="K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96">
        <f t="shared" si="982"/>
        <v>0</v>
      </c>
      <c r="AC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96">
        <f t="shared" si="983"/>
        <v>0</v>
      </c>
      <c r="AG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96">
        <f t="shared" si="984"/>
        <v>0</v>
      </c>
      <c r="AK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96">
        <f t="shared" si="985"/>
        <v>0</v>
      </c>
      <c r="AO519" s="96">
        <f t="shared" si="986"/>
        <v>0</v>
      </c>
    </row>
    <row r="520" spans="2:41" x14ac:dyDescent="0.25">
      <c r="B520" s="94" t="s">
        <v>1266</v>
      </c>
      <c r="C520" s="95" t="s">
        <v>1267</v>
      </c>
      <c r="D5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96">
        <f t="shared" si="975"/>
        <v>0</v>
      </c>
      <c r="G520" s="96"/>
      <c r="H520" s="96">
        <f t="shared" si="977"/>
        <v>0</v>
      </c>
      <c r="I520" s="96"/>
      <c r="J520" s="96">
        <f t="shared" si="978"/>
        <v>0</v>
      </c>
      <c r="K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96">
        <f t="shared" si="982"/>
        <v>0</v>
      </c>
      <c r="AC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96">
        <f t="shared" si="983"/>
        <v>0</v>
      </c>
      <c r="AG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96">
        <f t="shared" si="984"/>
        <v>0</v>
      </c>
      <c r="AK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96">
        <f t="shared" si="985"/>
        <v>0</v>
      </c>
      <c r="AO520" s="96">
        <f t="shared" si="986"/>
        <v>0</v>
      </c>
    </row>
    <row r="521" spans="2:41" x14ac:dyDescent="0.25">
      <c r="B521" s="94" t="s">
        <v>1268</v>
      </c>
      <c r="C521" s="95" t="s">
        <v>1269</v>
      </c>
      <c r="D5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96">
        <f t="shared" ref="F521:F522" si="1026">D521+E521</f>
        <v>0</v>
      </c>
      <c r="G521" s="96"/>
      <c r="H521" s="96">
        <f t="shared" ref="H521:H522" si="1027">F521-G521</f>
        <v>0</v>
      </c>
      <c r="I521" s="96"/>
      <c r="J521" s="96">
        <f t="shared" ref="J521:J522" si="1028">F521-I521</f>
        <v>0</v>
      </c>
      <c r="K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96">
        <f t="shared" ref="AB521:AB522" si="1029">Y521+Z521+AA521</f>
        <v>0</v>
      </c>
      <c r="AC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96">
        <f t="shared" ref="AF521:AF522" si="1030">AC521+AD521+AE521</f>
        <v>0</v>
      </c>
      <c r="AG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96">
        <f t="shared" ref="AJ521:AJ522" si="1031">AG521+AH521+AI521</f>
        <v>0</v>
      </c>
      <c r="AK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96">
        <f t="shared" ref="AN521:AN522" si="1032">AK521+AL521+AM521</f>
        <v>0</v>
      </c>
      <c r="AO521" s="96">
        <f t="shared" ref="AO521:AO522" si="1033">AB521+AF521+AJ521+AN521</f>
        <v>0</v>
      </c>
    </row>
    <row r="522" spans="2:41" x14ac:dyDescent="0.25">
      <c r="B522" s="94" t="s">
        <v>1270</v>
      </c>
      <c r="C522" s="95" t="s">
        <v>1271</v>
      </c>
      <c r="D5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96">
        <f t="shared" si="1026"/>
        <v>0</v>
      </c>
      <c r="G522" s="96"/>
      <c r="H522" s="96">
        <f t="shared" si="1027"/>
        <v>0</v>
      </c>
      <c r="I522" s="96"/>
      <c r="J522" s="96">
        <f t="shared" si="1028"/>
        <v>0</v>
      </c>
      <c r="K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96">
        <f t="shared" si="1029"/>
        <v>0</v>
      </c>
      <c r="AC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96">
        <f t="shared" si="1030"/>
        <v>0</v>
      </c>
      <c r="AG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96">
        <f t="shared" si="1031"/>
        <v>0</v>
      </c>
      <c r="AK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96">
        <f t="shared" si="1032"/>
        <v>0</v>
      </c>
      <c r="AO522" s="96">
        <f t="shared" si="1033"/>
        <v>0</v>
      </c>
    </row>
    <row r="523" spans="2:41" x14ac:dyDescent="0.25">
      <c r="B523" s="94" t="s">
        <v>1272</v>
      </c>
      <c r="C523" s="95" t="s">
        <v>1273</v>
      </c>
      <c r="D5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96">
        <f t="shared" ref="F523:F524" si="1034">D523+E523</f>
        <v>0</v>
      </c>
      <c r="G523" s="96"/>
      <c r="H523" s="96">
        <f t="shared" ref="H523:H524" si="1035">F523-G523</f>
        <v>0</v>
      </c>
      <c r="I523" s="96"/>
      <c r="J523" s="96">
        <f t="shared" ref="J523:J524" si="1036">F523-I523</f>
        <v>0</v>
      </c>
      <c r="K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96">
        <f t="shared" ref="AB523:AB524" si="1037">Y523+Z523+AA523</f>
        <v>0</v>
      </c>
      <c r="AC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96">
        <f t="shared" ref="AF523:AF524" si="1038">AC523+AD523+AE523</f>
        <v>0</v>
      </c>
      <c r="AG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96">
        <f t="shared" ref="AJ523:AJ524" si="1039">AG523+AH523+AI523</f>
        <v>0</v>
      </c>
      <c r="AK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96">
        <f t="shared" ref="AN523:AN524" si="1040">AK523+AL523+AM523</f>
        <v>0</v>
      </c>
      <c r="AO523" s="96">
        <f t="shared" ref="AO523:AO524" si="1041">AB523+AF523+AJ523+AN523</f>
        <v>0</v>
      </c>
    </row>
    <row r="524" spans="2:41" x14ac:dyDescent="0.25">
      <c r="B524" s="94" t="s">
        <v>1274</v>
      </c>
      <c r="C524" s="95" t="s">
        <v>1275</v>
      </c>
      <c r="D5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96">
        <f t="shared" si="1034"/>
        <v>0</v>
      </c>
      <c r="G524" s="96"/>
      <c r="H524" s="96">
        <f t="shared" si="1035"/>
        <v>0</v>
      </c>
      <c r="I524" s="96"/>
      <c r="J524" s="96">
        <f t="shared" si="1036"/>
        <v>0</v>
      </c>
      <c r="K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96">
        <f t="shared" si="1037"/>
        <v>0</v>
      </c>
      <c r="AC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96">
        <f t="shared" si="1038"/>
        <v>0</v>
      </c>
      <c r="AG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96">
        <f t="shared" si="1039"/>
        <v>0</v>
      </c>
      <c r="AK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96">
        <f t="shared" si="1040"/>
        <v>0</v>
      </c>
      <c r="AO524" s="96">
        <f t="shared" si="1041"/>
        <v>0</v>
      </c>
    </row>
    <row r="525" spans="2:41" x14ac:dyDescent="0.25">
      <c r="B525" s="94" t="s">
        <v>1276</v>
      </c>
      <c r="C525" s="95" t="s">
        <v>1277</v>
      </c>
      <c r="D5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96">
        <f t="shared" si="975"/>
        <v>0</v>
      </c>
      <c r="G525" s="96"/>
      <c r="H525" s="96">
        <f t="shared" si="977"/>
        <v>0</v>
      </c>
      <c r="I525" s="96"/>
      <c r="J525" s="96">
        <f t="shared" si="978"/>
        <v>0</v>
      </c>
      <c r="K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96">
        <f t="shared" si="982"/>
        <v>0</v>
      </c>
      <c r="AC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96">
        <f t="shared" si="983"/>
        <v>0</v>
      </c>
      <c r="AG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96">
        <f t="shared" si="984"/>
        <v>0</v>
      </c>
      <c r="AK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96">
        <f t="shared" si="985"/>
        <v>0</v>
      </c>
      <c r="AO525" s="96">
        <f t="shared" si="986"/>
        <v>0</v>
      </c>
    </row>
    <row r="526" spans="2:41" x14ac:dyDescent="0.25">
      <c r="B526" s="91" t="s">
        <v>376</v>
      </c>
      <c r="C526" s="92" t="s">
        <v>242</v>
      </c>
      <c r="D526" s="93">
        <f>D527+D541</f>
        <v>0</v>
      </c>
      <c r="E526" s="93">
        <f>E527+E541</f>
        <v>0</v>
      </c>
      <c r="F526" s="93">
        <f t="shared" si="975"/>
        <v>0</v>
      </c>
      <c r="G526" s="93">
        <f t="shared" ref="G526:I526" si="1042">G527+G541</f>
        <v>0</v>
      </c>
      <c r="H526" s="93">
        <f t="shared" si="977"/>
        <v>0</v>
      </c>
      <c r="I526" s="93">
        <f t="shared" si="1042"/>
        <v>0</v>
      </c>
      <c r="J526" s="93">
        <f t="shared" si="978"/>
        <v>0</v>
      </c>
      <c r="K526" s="93">
        <f t="shared" ref="K526:AM526" si="1043">K527+K541</f>
        <v>0</v>
      </c>
      <c r="L526" s="93">
        <f t="shared" si="1043"/>
        <v>0</v>
      </c>
      <c r="M526" s="93">
        <f t="shared" si="1043"/>
        <v>0</v>
      </c>
      <c r="N526" s="93">
        <f t="shared" si="1043"/>
        <v>0</v>
      </c>
      <c r="O526" s="93">
        <f t="shared" si="1043"/>
        <v>0</v>
      </c>
      <c r="P526" s="93">
        <f t="shared" ref="P526:Q526" si="1044">P527+P541</f>
        <v>0</v>
      </c>
      <c r="Q526" s="93">
        <f t="shared" si="1044"/>
        <v>0</v>
      </c>
      <c r="R526" s="93">
        <f t="shared" si="1043"/>
        <v>0</v>
      </c>
      <c r="S526" s="93">
        <f t="shared" si="1043"/>
        <v>0</v>
      </c>
      <c r="T526" s="93">
        <f t="shared" si="1043"/>
        <v>0</v>
      </c>
      <c r="U526" s="93">
        <f t="shared" si="1043"/>
        <v>0</v>
      </c>
      <c r="V526" s="93">
        <f t="shared" ref="V526" si="1045">V527+V541</f>
        <v>0</v>
      </c>
      <c r="W526" s="93">
        <f t="shared" si="1043"/>
        <v>0</v>
      </c>
      <c r="X526" s="93">
        <f t="shared" si="1043"/>
        <v>0</v>
      </c>
      <c r="Y526" s="93">
        <f t="shared" si="1043"/>
        <v>0</v>
      </c>
      <c r="Z526" s="93">
        <f t="shared" si="1043"/>
        <v>0</v>
      </c>
      <c r="AA526" s="93">
        <f t="shared" si="1043"/>
        <v>0</v>
      </c>
      <c r="AB526" s="93">
        <f t="shared" si="982"/>
        <v>0</v>
      </c>
      <c r="AC526" s="93">
        <f t="shared" si="1043"/>
        <v>0</v>
      </c>
      <c r="AD526" s="93">
        <f t="shared" si="1043"/>
        <v>0</v>
      </c>
      <c r="AE526" s="93">
        <f t="shared" si="1043"/>
        <v>0</v>
      </c>
      <c r="AF526" s="93">
        <f t="shared" si="983"/>
        <v>0</v>
      </c>
      <c r="AG526" s="93">
        <f t="shared" si="1043"/>
        <v>0</v>
      </c>
      <c r="AH526" s="93">
        <f t="shared" si="1043"/>
        <v>0</v>
      </c>
      <c r="AI526" s="93">
        <f t="shared" si="1043"/>
        <v>0</v>
      </c>
      <c r="AJ526" s="93">
        <f t="shared" si="984"/>
        <v>0</v>
      </c>
      <c r="AK526" s="93">
        <f t="shared" si="1043"/>
        <v>0</v>
      </c>
      <c r="AL526" s="93">
        <f t="shared" si="1043"/>
        <v>0</v>
      </c>
      <c r="AM526" s="93">
        <f t="shared" si="1043"/>
        <v>0</v>
      </c>
      <c r="AN526" s="93">
        <f t="shared" si="985"/>
        <v>0</v>
      </c>
      <c r="AO526" s="93">
        <f t="shared" si="986"/>
        <v>0</v>
      </c>
    </row>
    <row r="527" spans="2:41" x14ac:dyDescent="0.25">
      <c r="B527" s="103" t="s">
        <v>377</v>
      </c>
      <c r="C527" s="104" t="s">
        <v>243</v>
      </c>
      <c r="D527" s="105">
        <f>SUM(D528:D540)</f>
        <v>0</v>
      </c>
      <c r="E527" s="105">
        <f>SUM(E528:E540)</f>
        <v>0</v>
      </c>
      <c r="F527" s="105">
        <f t="shared" si="975"/>
        <v>0</v>
      </c>
      <c r="G527" s="105">
        <f t="shared" ref="G527:I527" si="1046">SUM(G528:G540)</f>
        <v>0</v>
      </c>
      <c r="H527" s="105">
        <f t="shared" si="977"/>
        <v>0</v>
      </c>
      <c r="I527" s="105">
        <f t="shared" si="1046"/>
        <v>0</v>
      </c>
      <c r="J527" s="105">
        <f t="shared" si="978"/>
        <v>0</v>
      </c>
      <c r="K527" s="105">
        <f t="shared" ref="K527:AM527" si="1047">SUM(K528:K540)</f>
        <v>0</v>
      </c>
      <c r="L527" s="105">
        <f t="shared" si="1047"/>
        <v>0</v>
      </c>
      <c r="M527" s="105">
        <f t="shared" si="1047"/>
        <v>0</v>
      </c>
      <c r="N527" s="105">
        <f t="shared" si="1047"/>
        <v>0</v>
      </c>
      <c r="O527" s="105">
        <f t="shared" si="1047"/>
        <v>0</v>
      </c>
      <c r="P527" s="105">
        <f t="shared" ref="P527:Q527" si="1048">SUM(P528:P540)</f>
        <v>0</v>
      </c>
      <c r="Q527" s="105">
        <f t="shared" si="1048"/>
        <v>0</v>
      </c>
      <c r="R527" s="105">
        <f t="shared" si="1047"/>
        <v>0</v>
      </c>
      <c r="S527" s="105">
        <f t="shared" si="1047"/>
        <v>0</v>
      </c>
      <c r="T527" s="105">
        <f t="shared" si="1047"/>
        <v>0</v>
      </c>
      <c r="U527" s="105">
        <f t="shared" si="1047"/>
        <v>0</v>
      </c>
      <c r="V527" s="105">
        <f t="shared" ref="V527" si="1049">SUM(V528:V540)</f>
        <v>0</v>
      </c>
      <c r="W527" s="105">
        <f t="shared" si="1047"/>
        <v>0</v>
      </c>
      <c r="X527" s="105">
        <f t="shared" si="1047"/>
        <v>0</v>
      </c>
      <c r="Y527" s="105">
        <f t="shared" si="1047"/>
        <v>0</v>
      </c>
      <c r="Z527" s="105">
        <f t="shared" si="1047"/>
        <v>0</v>
      </c>
      <c r="AA527" s="105">
        <f t="shared" si="1047"/>
        <v>0</v>
      </c>
      <c r="AB527" s="105">
        <f t="shared" si="982"/>
        <v>0</v>
      </c>
      <c r="AC527" s="105">
        <f t="shared" si="1047"/>
        <v>0</v>
      </c>
      <c r="AD527" s="105">
        <f t="shared" si="1047"/>
        <v>0</v>
      </c>
      <c r="AE527" s="105">
        <f t="shared" si="1047"/>
        <v>0</v>
      </c>
      <c r="AF527" s="105">
        <f t="shared" si="983"/>
        <v>0</v>
      </c>
      <c r="AG527" s="105">
        <f t="shared" si="1047"/>
        <v>0</v>
      </c>
      <c r="AH527" s="105">
        <f t="shared" si="1047"/>
        <v>0</v>
      </c>
      <c r="AI527" s="105">
        <f t="shared" si="1047"/>
        <v>0</v>
      </c>
      <c r="AJ527" s="105">
        <f t="shared" si="984"/>
        <v>0</v>
      </c>
      <c r="AK527" s="105">
        <f t="shared" si="1047"/>
        <v>0</v>
      </c>
      <c r="AL527" s="105">
        <f t="shared" si="1047"/>
        <v>0</v>
      </c>
      <c r="AM527" s="105">
        <f t="shared" si="1047"/>
        <v>0</v>
      </c>
      <c r="AN527" s="105">
        <f t="shared" si="985"/>
        <v>0</v>
      </c>
      <c r="AO527" s="105">
        <f t="shared" si="986"/>
        <v>0</v>
      </c>
    </row>
    <row r="528" spans="2:41" x14ac:dyDescent="0.25">
      <c r="B528" s="94" t="s">
        <v>378</v>
      </c>
      <c r="C528" s="95" t="s">
        <v>244</v>
      </c>
      <c r="D5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96">
        <f t="shared" ref="F528:F540" si="1050">D528+E528</f>
        <v>0</v>
      </c>
      <c r="G528" s="96"/>
      <c r="H528" s="96">
        <f t="shared" ref="H528:H540" si="1051">F528-G528</f>
        <v>0</v>
      </c>
      <c r="I528" s="96"/>
      <c r="J528" s="96">
        <f t="shared" ref="J528:J540" si="1052">F528-I528</f>
        <v>0</v>
      </c>
      <c r="K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96">
        <f t="shared" ref="AB528:AB540" si="1053">Y528+Z528+AA528</f>
        <v>0</v>
      </c>
      <c r="AC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96">
        <f t="shared" ref="AF528:AF540" si="1054">AC528+AD528+AE528</f>
        <v>0</v>
      </c>
      <c r="AG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96">
        <f t="shared" ref="AJ528:AJ540" si="1055">AG528+AH528+AI528</f>
        <v>0</v>
      </c>
      <c r="AK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96">
        <f t="shared" ref="AN528:AN540" si="1056">AK528+AL528+AM528</f>
        <v>0</v>
      </c>
      <c r="AO528" s="96">
        <f t="shared" ref="AO528:AO540" si="1057">AB528+AF528+AJ528+AN528</f>
        <v>0</v>
      </c>
    </row>
    <row r="529" spans="2:41" x14ac:dyDescent="0.25">
      <c r="B529" s="94" t="s">
        <v>1278</v>
      </c>
      <c r="C529" s="95" t="s">
        <v>1279</v>
      </c>
      <c r="D5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96">
        <f t="shared" ref="F529:F533" si="1058">D529+E529</f>
        <v>0</v>
      </c>
      <c r="G529" s="96"/>
      <c r="H529" s="96">
        <f t="shared" ref="H529:H533" si="1059">F529-G529</f>
        <v>0</v>
      </c>
      <c r="I529" s="96"/>
      <c r="J529" s="96">
        <f t="shared" ref="J529:J533" si="1060">F529-I529</f>
        <v>0</v>
      </c>
      <c r="K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96">
        <f t="shared" ref="AB529:AB533" si="1061">Y529+Z529+AA529</f>
        <v>0</v>
      </c>
      <c r="AC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96">
        <f t="shared" ref="AF529:AF533" si="1062">AC529+AD529+AE529</f>
        <v>0</v>
      </c>
      <c r="AG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96">
        <f t="shared" ref="AJ529:AJ533" si="1063">AG529+AH529+AI529</f>
        <v>0</v>
      </c>
      <c r="AK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96">
        <f t="shared" ref="AN529:AN533" si="1064">AK529+AL529+AM529</f>
        <v>0</v>
      </c>
      <c r="AO529" s="96">
        <f t="shared" ref="AO529:AO533" si="1065">AB529+AF529+AJ529+AN529</f>
        <v>0</v>
      </c>
    </row>
    <row r="530" spans="2:41" x14ac:dyDescent="0.25">
      <c r="B530" s="94" t="s">
        <v>1280</v>
      </c>
      <c r="C530" s="95" t="s">
        <v>1281</v>
      </c>
      <c r="D5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96">
        <f t="shared" si="1058"/>
        <v>0</v>
      </c>
      <c r="G530" s="96"/>
      <c r="H530" s="96">
        <f t="shared" si="1059"/>
        <v>0</v>
      </c>
      <c r="I530" s="96"/>
      <c r="J530" s="96">
        <f t="shared" si="1060"/>
        <v>0</v>
      </c>
      <c r="K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96">
        <f t="shared" si="1061"/>
        <v>0</v>
      </c>
      <c r="AC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96">
        <f t="shared" si="1062"/>
        <v>0</v>
      </c>
      <c r="AG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96">
        <f t="shared" si="1063"/>
        <v>0</v>
      </c>
      <c r="AK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96">
        <f t="shared" si="1064"/>
        <v>0</v>
      </c>
      <c r="AO530" s="96">
        <f t="shared" si="1065"/>
        <v>0</v>
      </c>
    </row>
    <row r="531" spans="2:41" x14ac:dyDescent="0.25">
      <c r="B531" s="94" t="s">
        <v>1282</v>
      </c>
      <c r="C531" s="95" t="s">
        <v>1283</v>
      </c>
      <c r="D5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96">
        <f t="shared" si="1058"/>
        <v>0</v>
      </c>
      <c r="G531" s="96"/>
      <c r="H531" s="96">
        <f t="shared" si="1059"/>
        <v>0</v>
      </c>
      <c r="I531" s="96"/>
      <c r="J531" s="96">
        <f t="shared" si="1060"/>
        <v>0</v>
      </c>
      <c r="K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96">
        <f t="shared" si="1061"/>
        <v>0</v>
      </c>
      <c r="AC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96">
        <f t="shared" si="1062"/>
        <v>0</v>
      </c>
      <c r="AG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96">
        <f t="shared" si="1063"/>
        <v>0</v>
      </c>
      <c r="AK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96">
        <f t="shared" si="1064"/>
        <v>0</v>
      </c>
      <c r="AO531" s="96">
        <f t="shared" si="1065"/>
        <v>0</v>
      </c>
    </row>
    <row r="532" spans="2:41" x14ac:dyDescent="0.25">
      <c r="B532" s="94" t="s">
        <v>1284</v>
      </c>
      <c r="C532" s="95" t="s">
        <v>1285</v>
      </c>
      <c r="D5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96">
        <f t="shared" si="1058"/>
        <v>0</v>
      </c>
      <c r="G532" s="96"/>
      <c r="H532" s="96">
        <f t="shared" si="1059"/>
        <v>0</v>
      </c>
      <c r="I532" s="96"/>
      <c r="J532" s="96">
        <f t="shared" si="1060"/>
        <v>0</v>
      </c>
      <c r="K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96">
        <f t="shared" si="1061"/>
        <v>0</v>
      </c>
      <c r="AC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96">
        <f t="shared" si="1062"/>
        <v>0</v>
      </c>
      <c r="AG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96">
        <f t="shared" si="1063"/>
        <v>0</v>
      </c>
      <c r="AK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96">
        <f t="shared" si="1064"/>
        <v>0</v>
      </c>
      <c r="AO532" s="96">
        <f t="shared" si="1065"/>
        <v>0</v>
      </c>
    </row>
    <row r="533" spans="2:41" x14ac:dyDescent="0.25">
      <c r="B533" s="94" t="s">
        <v>1286</v>
      </c>
      <c r="C533" s="95" t="s">
        <v>1287</v>
      </c>
      <c r="D5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96">
        <f t="shared" si="1058"/>
        <v>0</v>
      </c>
      <c r="G533" s="96"/>
      <c r="H533" s="96">
        <f t="shared" si="1059"/>
        <v>0</v>
      </c>
      <c r="I533" s="96"/>
      <c r="J533" s="96">
        <f t="shared" si="1060"/>
        <v>0</v>
      </c>
      <c r="K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96">
        <f t="shared" si="1061"/>
        <v>0</v>
      </c>
      <c r="AC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96">
        <f t="shared" si="1062"/>
        <v>0</v>
      </c>
      <c r="AG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96">
        <f t="shared" si="1063"/>
        <v>0</v>
      </c>
      <c r="AK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96">
        <f t="shared" si="1064"/>
        <v>0</v>
      </c>
      <c r="AO533" s="96">
        <f t="shared" si="1065"/>
        <v>0</v>
      </c>
    </row>
    <row r="534" spans="2:41" x14ac:dyDescent="0.25">
      <c r="B534" s="94" t="s">
        <v>379</v>
      </c>
      <c r="C534" s="95" t="s">
        <v>245</v>
      </c>
      <c r="D5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96">
        <f t="shared" si="1050"/>
        <v>0</v>
      </c>
      <c r="G534" s="96"/>
      <c r="H534" s="96">
        <f t="shared" si="1051"/>
        <v>0</v>
      </c>
      <c r="I534" s="96"/>
      <c r="J534" s="96">
        <f t="shared" si="1052"/>
        <v>0</v>
      </c>
      <c r="K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96">
        <f t="shared" si="1053"/>
        <v>0</v>
      </c>
      <c r="AC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96">
        <f t="shared" si="1054"/>
        <v>0</v>
      </c>
      <c r="AG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96">
        <f t="shared" si="1055"/>
        <v>0</v>
      </c>
      <c r="AK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96">
        <f t="shared" si="1056"/>
        <v>0</v>
      </c>
      <c r="AO534" s="96">
        <f t="shared" si="1057"/>
        <v>0</v>
      </c>
    </row>
    <row r="535" spans="2:41" x14ac:dyDescent="0.25">
      <c r="B535" s="94" t="s">
        <v>1288</v>
      </c>
      <c r="C535" s="95" t="s">
        <v>1289</v>
      </c>
      <c r="D5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96">
        <f t="shared" si="1050"/>
        <v>0</v>
      </c>
      <c r="G535" s="96"/>
      <c r="H535" s="96">
        <f t="shared" si="1051"/>
        <v>0</v>
      </c>
      <c r="I535" s="96"/>
      <c r="J535" s="96">
        <f t="shared" si="1052"/>
        <v>0</v>
      </c>
      <c r="K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96">
        <f t="shared" si="1053"/>
        <v>0</v>
      </c>
      <c r="AC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96">
        <f t="shared" si="1054"/>
        <v>0</v>
      </c>
      <c r="AG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96">
        <f t="shared" si="1055"/>
        <v>0</v>
      </c>
      <c r="AK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96">
        <f t="shared" si="1056"/>
        <v>0</v>
      </c>
      <c r="AO535" s="96">
        <f t="shared" si="1057"/>
        <v>0</v>
      </c>
    </row>
    <row r="536" spans="2:41" x14ac:dyDescent="0.25">
      <c r="B536" s="94" t="s">
        <v>1290</v>
      </c>
      <c r="C536" s="95" t="s">
        <v>1291</v>
      </c>
      <c r="D5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96">
        <f t="shared" si="1050"/>
        <v>0</v>
      </c>
      <c r="G536" s="96"/>
      <c r="H536" s="96">
        <f t="shared" si="1051"/>
        <v>0</v>
      </c>
      <c r="I536" s="96"/>
      <c r="J536" s="96">
        <f t="shared" si="1052"/>
        <v>0</v>
      </c>
      <c r="K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96">
        <f t="shared" si="1053"/>
        <v>0</v>
      </c>
      <c r="AC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96">
        <f t="shared" si="1054"/>
        <v>0</v>
      </c>
      <c r="AG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96">
        <f t="shared" si="1055"/>
        <v>0</v>
      </c>
      <c r="AK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96">
        <f t="shared" si="1056"/>
        <v>0</v>
      </c>
      <c r="AO536" s="96">
        <f t="shared" si="1057"/>
        <v>0</v>
      </c>
    </row>
    <row r="537" spans="2:41" x14ac:dyDescent="0.25">
      <c r="B537" s="94" t="s">
        <v>1292</v>
      </c>
      <c r="C537" s="95" t="s">
        <v>1293</v>
      </c>
      <c r="D5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96">
        <f t="shared" ref="F537" si="1066">D537+E537</f>
        <v>0</v>
      </c>
      <c r="G537" s="96"/>
      <c r="H537" s="96">
        <f t="shared" ref="H537" si="1067">F537-G537</f>
        <v>0</v>
      </c>
      <c r="I537" s="96"/>
      <c r="J537" s="96">
        <f t="shared" ref="J537" si="1068">F537-I537</f>
        <v>0</v>
      </c>
      <c r="K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96">
        <f t="shared" ref="AB537" si="1069">Y537+Z537+AA537</f>
        <v>0</v>
      </c>
      <c r="AC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96">
        <f t="shared" ref="AF537" si="1070">AC537+AD537+AE537</f>
        <v>0</v>
      </c>
      <c r="AG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96">
        <f t="shared" ref="AJ537" si="1071">AG537+AH537+AI537</f>
        <v>0</v>
      </c>
      <c r="AK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96">
        <f t="shared" ref="AN537" si="1072">AK537+AL537+AM537</f>
        <v>0</v>
      </c>
      <c r="AO537" s="96">
        <f t="shared" ref="AO537" si="1073">AB537+AF537+AJ537+AN537</f>
        <v>0</v>
      </c>
    </row>
    <row r="538" spans="2:41" x14ac:dyDescent="0.25">
      <c r="B538" s="94" t="s">
        <v>1294</v>
      </c>
      <c r="C538" s="95" t="s">
        <v>1295</v>
      </c>
      <c r="D5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96">
        <f t="shared" ref="F538" si="1074">D538+E538</f>
        <v>0</v>
      </c>
      <c r="G538" s="96"/>
      <c r="H538" s="96">
        <f t="shared" ref="H538" si="1075">F538-G538</f>
        <v>0</v>
      </c>
      <c r="I538" s="96"/>
      <c r="J538" s="96">
        <f t="shared" ref="J538" si="1076">F538-I538</f>
        <v>0</v>
      </c>
      <c r="K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96">
        <f t="shared" ref="AB538" si="1077">Y538+Z538+AA538</f>
        <v>0</v>
      </c>
      <c r="AC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96">
        <f t="shared" ref="AF538" si="1078">AC538+AD538+AE538</f>
        <v>0</v>
      </c>
      <c r="AG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96">
        <f t="shared" ref="AJ538" si="1079">AG538+AH538+AI538</f>
        <v>0</v>
      </c>
      <c r="AK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96">
        <f t="shared" ref="AN538" si="1080">AK538+AL538+AM538</f>
        <v>0</v>
      </c>
      <c r="AO538" s="96">
        <f t="shared" ref="AO538" si="1081">AB538+AF538+AJ538+AN538</f>
        <v>0</v>
      </c>
    </row>
    <row r="539" spans="2:41" x14ac:dyDescent="0.25">
      <c r="B539" s="94" t="s">
        <v>1296</v>
      </c>
      <c r="C539" s="95" t="s">
        <v>1297</v>
      </c>
      <c r="D5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96">
        <f t="shared" ref="F539" si="1082">D539+E539</f>
        <v>0</v>
      </c>
      <c r="G539" s="96"/>
      <c r="H539" s="96">
        <f t="shared" ref="H539" si="1083">F539-G539</f>
        <v>0</v>
      </c>
      <c r="I539" s="96"/>
      <c r="J539" s="96">
        <f t="shared" ref="J539" si="1084">F539-I539</f>
        <v>0</v>
      </c>
      <c r="K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96">
        <f t="shared" ref="AB539" si="1085">Y539+Z539+AA539</f>
        <v>0</v>
      </c>
      <c r="AC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96">
        <f t="shared" ref="AF539" si="1086">AC539+AD539+AE539</f>
        <v>0</v>
      </c>
      <c r="AG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96">
        <f t="shared" ref="AJ539" si="1087">AG539+AH539+AI539</f>
        <v>0</v>
      </c>
      <c r="AK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96">
        <f t="shared" ref="AN539" si="1088">AK539+AL539+AM539</f>
        <v>0</v>
      </c>
      <c r="AO539" s="96">
        <f t="shared" ref="AO539" si="1089">AB539+AF539+AJ539+AN539</f>
        <v>0</v>
      </c>
    </row>
    <row r="540" spans="2:41" x14ac:dyDescent="0.25">
      <c r="B540" s="94" t="s">
        <v>1298</v>
      </c>
      <c r="C540" s="95" t="s">
        <v>1299</v>
      </c>
      <c r="D5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96">
        <f t="shared" si="1050"/>
        <v>0</v>
      </c>
      <c r="G540" s="96"/>
      <c r="H540" s="96">
        <f t="shared" si="1051"/>
        <v>0</v>
      </c>
      <c r="I540" s="96"/>
      <c r="J540" s="96">
        <f t="shared" si="1052"/>
        <v>0</v>
      </c>
      <c r="K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96">
        <f t="shared" si="1053"/>
        <v>0</v>
      </c>
      <c r="AC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96">
        <f t="shared" si="1054"/>
        <v>0</v>
      </c>
      <c r="AG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96">
        <f t="shared" si="1055"/>
        <v>0</v>
      </c>
      <c r="AK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96">
        <f t="shared" si="1056"/>
        <v>0</v>
      </c>
      <c r="AO540" s="96">
        <f t="shared" si="1057"/>
        <v>0</v>
      </c>
    </row>
    <row r="541" spans="2:41" x14ac:dyDescent="0.25">
      <c r="B541" s="103" t="s">
        <v>380</v>
      </c>
      <c r="C541" s="104" t="s">
        <v>246</v>
      </c>
      <c r="D541" s="105">
        <f>SUM(D542:D559)</f>
        <v>0</v>
      </c>
      <c r="E541" s="105">
        <f>SUM(E542:E559)</f>
        <v>0</v>
      </c>
      <c r="F541" s="105">
        <f t="shared" si="975"/>
        <v>0</v>
      </c>
      <c r="G541" s="105">
        <f>SUM(G542:G559)</f>
        <v>0</v>
      </c>
      <c r="H541" s="105">
        <f t="shared" si="977"/>
        <v>0</v>
      </c>
      <c r="I541" s="105">
        <f>SUM(I542:I559)</f>
        <v>0</v>
      </c>
      <c r="J541" s="105">
        <f t="shared" si="978"/>
        <v>0</v>
      </c>
      <c r="K541" s="105">
        <f>SUM(K542:K559)</f>
        <v>0</v>
      </c>
      <c r="L541" s="105">
        <f t="shared" ref="L541:X541" si="1090">SUM(L542:L559)</f>
        <v>0</v>
      </c>
      <c r="M541" s="105">
        <f t="shared" si="1090"/>
        <v>0</v>
      </c>
      <c r="N541" s="105">
        <f t="shared" si="1090"/>
        <v>0</v>
      </c>
      <c r="O541" s="105">
        <f t="shared" si="1090"/>
        <v>0</v>
      </c>
      <c r="P541" s="105">
        <f t="shared" si="1090"/>
        <v>0</v>
      </c>
      <c r="Q541" s="105">
        <f t="shared" si="1090"/>
        <v>0</v>
      </c>
      <c r="R541" s="105">
        <f t="shared" si="1090"/>
        <v>0</v>
      </c>
      <c r="S541" s="105">
        <f t="shared" si="1090"/>
        <v>0</v>
      </c>
      <c r="T541" s="105">
        <f t="shared" si="1090"/>
        <v>0</v>
      </c>
      <c r="U541" s="105">
        <f t="shared" si="1090"/>
        <v>0</v>
      </c>
      <c r="V541" s="105">
        <f t="shared" si="1090"/>
        <v>0</v>
      </c>
      <c r="W541" s="105">
        <f t="shared" si="1090"/>
        <v>0</v>
      </c>
      <c r="X541" s="105">
        <f t="shared" si="1090"/>
        <v>0</v>
      </c>
      <c r="Y541" s="105">
        <f t="shared" ref="Y541" si="1091">SUM(Y542:Y559)</f>
        <v>0</v>
      </c>
      <c r="Z541" s="105">
        <f t="shared" ref="Z541" si="1092">SUM(Z542:Z559)</f>
        <v>0</v>
      </c>
      <c r="AA541" s="105">
        <f t="shared" ref="AA541" si="1093">SUM(AA542:AA559)</f>
        <v>0</v>
      </c>
      <c r="AB541" s="105">
        <f t="shared" si="982"/>
        <v>0</v>
      </c>
      <c r="AC541" s="105">
        <f t="shared" ref="AC541" si="1094">SUM(AC542:AC559)</f>
        <v>0</v>
      </c>
      <c r="AD541" s="105">
        <f t="shared" ref="AD541" si="1095">SUM(AD542:AD559)</f>
        <v>0</v>
      </c>
      <c r="AE541" s="105">
        <f t="shared" ref="AE541" si="1096">SUM(AE542:AE559)</f>
        <v>0</v>
      </c>
      <c r="AF541" s="105">
        <f t="shared" si="983"/>
        <v>0</v>
      </c>
      <c r="AG541" s="105">
        <f t="shared" ref="AG541" si="1097">SUM(AG542:AG559)</f>
        <v>0</v>
      </c>
      <c r="AH541" s="105">
        <f t="shared" ref="AH541" si="1098">SUM(AH542:AH559)</f>
        <v>0</v>
      </c>
      <c r="AI541" s="105">
        <f t="shared" ref="AI541" si="1099">SUM(AI542:AI559)</f>
        <v>0</v>
      </c>
      <c r="AJ541" s="105">
        <f t="shared" si="984"/>
        <v>0</v>
      </c>
      <c r="AK541" s="105">
        <f t="shared" ref="AK541" si="1100">SUM(AK542:AK559)</f>
        <v>0</v>
      </c>
      <c r="AL541" s="105">
        <f t="shared" ref="AL541" si="1101">SUM(AL542:AL559)</f>
        <v>0</v>
      </c>
      <c r="AM541" s="105">
        <f t="shared" ref="AM541" si="1102">SUM(AM542:AM559)</f>
        <v>0</v>
      </c>
      <c r="AN541" s="105">
        <f t="shared" si="985"/>
        <v>0</v>
      </c>
      <c r="AO541" s="105">
        <f t="shared" si="986"/>
        <v>0</v>
      </c>
    </row>
    <row r="542" spans="2:41" x14ac:dyDescent="0.25">
      <c r="B542" s="94" t="s">
        <v>381</v>
      </c>
      <c r="C542" s="95" t="s">
        <v>247</v>
      </c>
      <c r="D5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96">
        <f t="shared" ref="F542" si="1103">D542+E542</f>
        <v>0</v>
      </c>
      <c r="G542" s="96"/>
      <c r="H542" s="96">
        <f t="shared" ref="H542" si="1104">F542-G542</f>
        <v>0</v>
      </c>
      <c r="I542" s="96"/>
      <c r="J542" s="96">
        <f t="shared" ref="J542" si="1105">F542-I542</f>
        <v>0</v>
      </c>
      <c r="K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96">
        <f t="shared" ref="AB542" si="1106">Y542+Z542+AA542</f>
        <v>0</v>
      </c>
      <c r="AC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96">
        <f t="shared" ref="AF542" si="1107">AC542+AD542+AE542</f>
        <v>0</v>
      </c>
      <c r="AG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96">
        <f t="shared" ref="AJ542" si="1108">AG542+AH542+AI542</f>
        <v>0</v>
      </c>
      <c r="AK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96">
        <f t="shared" ref="AN542" si="1109">AK542+AL542+AM542</f>
        <v>0</v>
      </c>
      <c r="AO542" s="96">
        <f t="shared" ref="AO542" si="1110">AB542+AF542+AJ542+AN542</f>
        <v>0</v>
      </c>
    </row>
    <row r="543" spans="2:41" x14ac:dyDescent="0.25">
      <c r="B543" s="94" t="s">
        <v>382</v>
      </c>
      <c r="C543" s="95" t="s">
        <v>248</v>
      </c>
      <c r="D5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96">
        <f t="shared" ref="F543:F559" si="1111">D543+E543</f>
        <v>0</v>
      </c>
      <c r="G543" s="96"/>
      <c r="H543" s="96">
        <f t="shared" ref="H543:H559" si="1112">F543-G543</f>
        <v>0</v>
      </c>
      <c r="I543" s="96"/>
      <c r="J543" s="96">
        <f t="shared" ref="J543:J559" si="1113">F543-I543</f>
        <v>0</v>
      </c>
      <c r="K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96">
        <f t="shared" ref="AB543:AB559" si="1114">Y543+Z543+AA543</f>
        <v>0</v>
      </c>
      <c r="AC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96">
        <f t="shared" ref="AF543:AF559" si="1115">AC543+AD543+AE543</f>
        <v>0</v>
      </c>
      <c r="AG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96">
        <f t="shared" ref="AJ543:AJ559" si="1116">AG543+AH543+AI543</f>
        <v>0</v>
      </c>
      <c r="AK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96">
        <f t="shared" ref="AN543:AN559" si="1117">AK543+AL543+AM543</f>
        <v>0</v>
      </c>
      <c r="AO543" s="96">
        <f t="shared" ref="AO543:AO559" si="1118">AB543+AF543+AJ543+AN543</f>
        <v>0</v>
      </c>
    </row>
    <row r="544" spans="2:41" x14ac:dyDescent="0.25">
      <c r="B544" s="94" t="s">
        <v>1300</v>
      </c>
      <c r="C544" s="95" t="s">
        <v>1301</v>
      </c>
      <c r="D5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96">
        <f t="shared" si="1111"/>
        <v>0</v>
      </c>
      <c r="G544" s="96"/>
      <c r="H544" s="96">
        <f t="shared" si="1112"/>
        <v>0</v>
      </c>
      <c r="I544" s="96"/>
      <c r="J544" s="96">
        <f t="shared" si="1113"/>
        <v>0</v>
      </c>
      <c r="K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96">
        <f t="shared" si="1114"/>
        <v>0</v>
      </c>
      <c r="AC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96">
        <f t="shared" si="1115"/>
        <v>0</v>
      </c>
      <c r="AG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96">
        <f t="shared" si="1116"/>
        <v>0</v>
      </c>
      <c r="AK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96">
        <f t="shared" si="1117"/>
        <v>0</v>
      </c>
      <c r="AO544" s="96">
        <f t="shared" si="1118"/>
        <v>0</v>
      </c>
    </row>
    <row r="545" spans="2:41" x14ac:dyDescent="0.25">
      <c r="B545" s="94" t="s">
        <v>1302</v>
      </c>
      <c r="C545" s="95" t="s">
        <v>519</v>
      </c>
      <c r="D5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96">
        <f t="shared" si="1111"/>
        <v>0</v>
      </c>
      <c r="G545" s="96"/>
      <c r="H545" s="96">
        <f t="shared" si="1112"/>
        <v>0</v>
      </c>
      <c r="I545" s="96"/>
      <c r="J545" s="96">
        <f t="shared" si="1113"/>
        <v>0</v>
      </c>
      <c r="K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96">
        <f t="shared" si="1114"/>
        <v>0</v>
      </c>
      <c r="AC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96">
        <f t="shared" si="1115"/>
        <v>0</v>
      </c>
      <c r="AG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96">
        <f t="shared" si="1116"/>
        <v>0</v>
      </c>
      <c r="AK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96">
        <f t="shared" si="1117"/>
        <v>0</v>
      </c>
      <c r="AO545" s="96">
        <f t="shared" si="1118"/>
        <v>0</v>
      </c>
    </row>
    <row r="546" spans="2:41" x14ac:dyDescent="0.25">
      <c r="B546" s="94" t="s">
        <v>1303</v>
      </c>
      <c r="C546" s="95" t="s">
        <v>1304</v>
      </c>
      <c r="D5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96">
        <f t="shared" si="1111"/>
        <v>0</v>
      </c>
      <c r="G546" s="96"/>
      <c r="H546" s="96">
        <f t="shared" si="1112"/>
        <v>0</v>
      </c>
      <c r="I546" s="96"/>
      <c r="J546" s="96">
        <f t="shared" si="1113"/>
        <v>0</v>
      </c>
      <c r="K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96">
        <f t="shared" si="1114"/>
        <v>0</v>
      </c>
      <c r="AC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96">
        <f t="shared" si="1115"/>
        <v>0</v>
      </c>
      <c r="AG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96">
        <f t="shared" si="1116"/>
        <v>0</v>
      </c>
      <c r="AK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96">
        <f t="shared" si="1117"/>
        <v>0</v>
      </c>
      <c r="AO546" s="96">
        <f t="shared" si="1118"/>
        <v>0</v>
      </c>
    </row>
    <row r="547" spans="2:41" x14ac:dyDescent="0.25">
      <c r="B547" s="94" t="s">
        <v>1305</v>
      </c>
      <c r="C547" s="95" t="s">
        <v>1306</v>
      </c>
      <c r="D5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96">
        <f t="shared" si="1111"/>
        <v>0</v>
      </c>
      <c r="G547" s="96"/>
      <c r="H547" s="96">
        <f t="shared" si="1112"/>
        <v>0</v>
      </c>
      <c r="I547" s="96"/>
      <c r="J547" s="96">
        <f t="shared" si="1113"/>
        <v>0</v>
      </c>
      <c r="K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96">
        <f t="shared" si="1114"/>
        <v>0</v>
      </c>
      <c r="AC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96">
        <f t="shared" si="1115"/>
        <v>0</v>
      </c>
      <c r="AG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96">
        <f t="shared" si="1116"/>
        <v>0</v>
      </c>
      <c r="AK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96">
        <f t="shared" si="1117"/>
        <v>0</v>
      </c>
      <c r="AO547" s="96">
        <f t="shared" si="1118"/>
        <v>0</v>
      </c>
    </row>
    <row r="548" spans="2:41" x14ac:dyDescent="0.25">
      <c r="B548" s="94" t="s">
        <v>1307</v>
      </c>
      <c r="C548" s="95" t="s">
        <v>1308</v>
      </c>
      <c r="D5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96">
        <f t="shared" si="1111"/>
        <v>0</v>
      </c>
      <c r="G548" s="96"/>
      <c r="H548" s="96">
        <f t="shared" si="1112"/>
        <v>0</v>
      </c>
      <c r="I548" s="96"/>
      <c r="J548" s="96">
        <f t="shared" si="1113"/>
        <v>0</v>
      </c>
      <c r="K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96">
        <f t="shared" si="1114"/>
        <v>0</v>
      </c>
      <c r="AC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96">
        <f t="shared" si="1115"/>
        <v>0</v>
      </c>
      <c r="AG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96">
        <f t="shared" si="1116"/>
        <v>0</v>
      </c>
      <c r="AK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96">
        <f t="shared" si="1117"/>
        <v>0</v>
      </c>
      <c r="AO548" s="96">
        <f t="shared" si="1118"/>
        <v>0</v>
      </c>
    </row>
    <row r="549" spans="2:41" x14ac:dyDescent="0.25">
      <c r="B549" s="94" t="s">
        <v>1309</v>
      </c>
      <c r="C549" s="95" t="s">
        <v>1310</v>
      </c>
      <c r="D5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96">
        <f t="shared" si="1111"/>
        <v>0</v>
      </c>
      <c r="G549" s="96"/>
      <c r="H549" s="96">
        <f t="shared" si="1112"/>
        <v>0</v>
      </c>
      <c r="I549" s="96"/>
      <c r="J549" s="96">
        <f t="shared" si="1113"/>
        <v>0</v>
      </c>
      <c r="K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96">
        <f t="shared" si="1114"/>
        <v>0</v>
      </c>
      <c r="AC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96">
        <f t="shared" si="1115"/>
        <v>0</v>
      </c>
      <c r="AG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96">
        <f t="shared" si="1116"/>
        <v>0</v>
      </c>
      <c r="AK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96">
        <f t="shared" si="1117"/>
        <v>0</v>
      </c>
      <c r="AO549" s="96">
        <f t="shared" si="1118"/>
        <v>0</v>
      </c>
    </row>
    <row r="550" spans="2:41" x14ac:dyDescent="0.25">
      <c r="B550" s="94" t="s">
        <v>1311</v>
      </c>
      <c r="C550" s="95" t="s">
        <v>1312</v>
      </c>
      <c r="D5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96">
        <f t="shared" si="1111"/>
        <v>0</v>
      </c>
      <c r="G550" s="96"/>
      <c r="H550" s="96">
        <f t="shared" si="1112"/>
        <v>0</v>
      </c>
      <c r="I550" s="96"/>
      <c r="J550" s="96">
        <f t="shared" si="1113"/>
        <v>0</v>
      </c>
      <c r="K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96">
        <f t="shared" si="1114"/>
        <v>0</v>
      </c>
      <c r="AC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96">
        <f t="shared" si="1115"/>
        <v>0</v>
      </c>
      <c r="AG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96">
        <f t="shared" si="1116"/>
        <v>0</v>
      </c>
      <c r="AK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96">
        <f t="shared" si="1117"/>
        <v>0</v>
      </c>
      <c r="AO550" s="96">
        <f t="shared" si="1118"/>
        <v>0</v>
      </c>
    </row>
    <row r="551" spans="2:41" x14ac:dyDescent="0.25">
      <c r="B551" s="94" t="s">
        <v>1313</v>
      </c>
      <c r="C551" s="95" t="s">
        <v>1314</v>
      </c>
      <c r="D5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96">
        <f t="shared" si="1111"/>
        <v>0</v>
      </c>
      <c r="G551" s="96"/>
      <c r="H551" s="96">
        <f t="shared" si="1112"/>
        <v>0</v>
      </c>
      <c r="I551" s="96"/>
      <c r="J551" s="96">
        <f t="shared" si="1113"/>
        <v>0</v>
      </c>
      <c r="K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96">
        <f t="shared" si="1114"/>
        <v>0</v>
      </c>
      <c r="AC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96">
        <f t="shared" si="1115"/>
        <v>0</v>
      </c>
      <c r="AG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96">
        <f t="shared" si="1116"/>
        <v>0</v>
      </c>
      <c r="AK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96">
        <f t="shared" si="1117"/>
        <v>0</v>
      </c>
      <c r="AO551" s="96">
        <f t="shared" si="1118"/>
        <v>0</v>
      </c>
    </row>
    <row r="552" spans="2:41" x14ac:dyDescent="0.25">
      <c r="B552" s="94" t="s">
        <v>1315</v>
      </c>
      <c r="C552" s="95" t="s">
        <v>1316</v>
      </c>
      <c r="D5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96">
        <f t="shared" si="1111"/>
        <v>0</v>
      </c>
      <c r="G552" s="96"/>
      <c r="H552" s="96">
        <f t="shared" si="1112"/>
        <v>0</v>
      </c>
      <c r="I552" s="96"/>
      <c r="J552" s="96">
        <f t="shared" si="1113"/>
        <v>0</v>
      </c>
      <c r="K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96">
        <f t="shared" si="1114"/>
        <v>0</v>
      </c>
      <c r="AC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96">
        <f t="shared" si="1115"/>
        <v>0</v>
      </c>
      <c r="AG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96">
        <f t="shared" si="1116"/>
        <v>0</v>
      </c>
      <c r="AK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96">
        <f t="shared" si="1117"/>
        <v>0</v>
      </c>
      <c r="AO552" s="96">
        <f t="shared" si="1118"/>
        <v>0</v>
      </c>
    </row>
    <row r="553" spans="2:41" x14ac:dyDescent="0.25">
      <c r="B553" s="94" t="s">
        <v>1317</v>
      </c>
      <c r="C553" s="95" t="s">
        <v>1318</v>
      </c>
      <c r="D5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96">
        <f t="shared" si="1111"/>
        <v>0</v>
      </c>
      <c r="G553" s="96"/>
      <c r="H553" s="96">
        <f t="shared" si="1112"/>
        <v>0</v>
      </c>
      <c r="I553" s="96"/>
      <c r="J553" s="96">
        <f t="shared" si="1113"/>
        <v>0</v>
      </c>
      <c r="K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96">
        <f t="shared" si="1114"/>
        <v>0</v>
      </c>
      <c r="AC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96">
        <f t="shared" si="1115"/>
        <v>0</v>
      </c>
      <c r="AG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96">
        <f t="shared" si="1116"/>
        <v>0</v>
      </c>
      <c r="AK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96">
        <f t="shared" si="1117"/>
        <v>0</v>
      </c>
      <c r="AO553" s="96">
        <f t="shared" si="1118"/>
        <v>0</v>
      </c>
    </row>
    <row r="554" spans="2:41" x14ac:dyDescent="0.25">
      <c r="B554" s="94" t="s">
        <v>1319</v>
      </c>
      <c r="C554" s="95" t="s">
        <v>1320</v>
      </c>
      <c r="D5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96">
        <f t="shared" si="1111"/>
        <v>0</v>
      </c>
      <c r="G554" s="96"/>
      <c r="H554" s="96">
        <f t="shared" si="1112"/>
        <v>0</v>
      </c>
      <c r="I554" s="96"/>
      <c r="J554" s="96">
        <f t="shared" si="1113"/>
        <v>0</v>
      </c>
      <c r="K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96">
        <f t="shared" si="1114"/>
        <v>0</v>
      </c>
      <c r="AC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96">
        <f t="shared" si="1115"/>
        <v>0</v>
      </c>
      <c r="AG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96">
        <f t="shared" si="1116"/>
        <v>0</v>
      </c>
      <c r="AK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96">
        <f t="shared" si="1117"/>
        <v>0</v>
      </c>
      <c r="AO554" s="96">
        <f t="shared" si="1118"/>
        <v>0</v>
      </c>
    </row>
    <row r="555" spans="2:41" x14ac:dyDescent="0.25">
      <c r="B555" s="94" t="s">
        <v>1321</v>
      </c>
      <c r="C555" s="95" t="s">
        <v>1322</v>
      </c>
      <c r="D5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96">
        <f t="shared" si="1111"/>
        <v>0</v>
      </c>
      <c r="G555" s="96"/>
      <c r="H555" s="96">
        <f t="shared" si="1112"/>
        <v>0</v>
      </c>
      <c r="I555" s="96"/>
      <c r="J555" s="96">
        <f t="shared" si="1113"/>
        <v>0</v>
      </c>
      <c r="K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96">
        <f t="shared" si="1114"/>
        <v>0</v>
      </c>
      <c r="AC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96">
        <f t="shared" si="1115"/>
        <v>0</v>
      </c>
      <c r="AG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96">
        <f t="shared" si="1116"/>
        <v>0</v>
      </c>
      <c r="AK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96">
        <f t="shared" si="1117"/>
        <v>0</v>
      </c>
      <c r="AO555" s="96">
        <f t="shared" si="1118"/>
        <v>0</v>
      </c>
    </row>
    <row r="556" spans="2:41" x14ac:dyDescent="0.25">
      <c r="B556" s="94" t="s">
        <v>1323</v>
      </c>
      <c r="C556" s="95" t="s">
        <v>1324</v>
      </c>
      <c r="D5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96">
        <f t="shared" si="1111"/>
        <v>0</v>
      </c>
      <c r="G556" s="96"/>
      <c r="H556" s="96">
        <f t="shared" si="1112"/>
        <v>0</v>
      </c>
      <c r="I556" s="96"/>
      <c r="J556" s="96">
        <f t="shared" si="1113"/>
        <v>0</v>
      </c>
      <c r="K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96">
        <f t="shared" si="1114"/>
        <v>0</v>
      </c>
      <c r="AC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96">
        <f t="shared" si="1115"/>
        <v>0</v>
      </c>
      <c r="AG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96">
        <f t="shared" si="1116"/>
        <v>0</v>
      </c>
      <c r="AK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96">
        <f t="shared" si="1117"/>
        <v>0</v>
      </c>
      <c r="AO556" s="96">
        <f t="shared" si="1118"/>
        <v>0</v>
      </c>
    </row>
    <row r="557" spans="2:41" x14ac:dyDescent="0.25">
      <c r="B557" s="94" t="s">
        <v>1325</v>
      </c>
      <c r="C557" s="95" t="s">
        <v>1326</v>
      </c>
      <c r="D5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96">
        <f t="shared" si="1111"/>
        <v>0</v>
      </c>
      <c r="G557" s="96"/>
      <c r="H557" s="96">
        <f t="shared" si="1112"/>
        <v>0</v>
      </c>
      <c r="I557" s="96"/>
      <c r="J557" s="96">
        <f t="shared" si="1113"/>
        <v>0</v>
      </c>
      <c r="K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96">
        <f t="shared" si="1114"/>
        <v>0</v>
      </c>
      <c r="AC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96">
        <f t="shared" si="1115"/>
        <v>0</v>
      </c>
      <c r="AG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96">
        <f t="shared" si="1116"/>
        <v>0</v>
      </c>
      <c r="AK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96">
        <f t="shared" si="1117"/>
        <v>0</v>
      </c>
      <c r="AO557" s="96">
        <f t="shared" si="1118"/>
        <v>0</v>
      </c>
    </row>
    <row r="558" spans="2:41" x14ac:dyDescent="0.25">
      <c r="B558" s="94" t="s">
        <v>1327</v>
      </c>
      <c r="C558" s="95" t="s">
        <v>1328</v>
      </c>
      <c r="D5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96">
        <f t="shared" si="1111"/>
        <v>0</v>
      </c>
      <c r="G558" s="96"/>
      <c r="H558" s="96">
        <f t="shared" si="1112"/>
        <v>0</v>
      </c>
      <c r="I558" s="96"/>
      <c r="J558" s="96">
        <f t="shared" si="1113"/>
        <v>0</v>
      </c>
      <c r="K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96">
        <f t="shared" si="1114"/>
        <v>0</v>
      </c>
      <c r="AC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96">
        <f t="shared" si="1115"/>
        <v>0</v>
      </c>
      <c r="AG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96">
        <f t="shared" si="1116"/>
        <v>0</v>
      </c>
      <c r="AK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96">
        <f t="shared" si="1117"/>
        <v>0</v>
      </c>
      <c r="AO558" s="96">
        <f t="shared" si="1118"/>
        <v>0</v>
      </c>
    </row>
    <row r="559" spans="2:41" x14ac:dyDescent="0.25">
      <c r="B559" s="94" t="s">
        <v>1329</v>
      </c>
      <c r="C559" s="95" t="s">
        <v>1330</v>
      </c>
      <c r="D5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96">
        <f t="shared" si="1111"/>
        <v>0</v>
      </c>
      <c r="G559" s="96"/>
      <c r="H559" s="96">
        <f t="shared" si="1112"/>
        <v>0</v>
      </c>
      <c r="I559" s="96"/>
      <c r="J559" s="96">
        <f t="shared" si="1113"/>
        <v>0</v>
      </c>
      <c r="K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96">
        <f t="shared" si="1114"/>
        <v>0</v>
      </c>
      <c r="AC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96">
        <f t="shared" si="1115"/>
        <v>0</v>
      </c>
      <c r="AG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96">
        <f t="shared" si="1116"/>
        <v>0</v>
      </c>
      <c r="AK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96">
        <f t="shared" si="1117"/>
        <v>0</v>
      </c>
      <c r="AO559" s="96">
        <f t="shared" si="1118"/>
        <v>0</v>
      </c>
    </row>
    <row r="560" spans="2:41" x14ac:dyDescent="0.25">
      <c r="B560" s="91" t="s">
        <v>1331</v>
      </c>
      <c r="C560" s="92" t="s">
        <v>1332</v>
      </c>
      <c r="D560" s="93">
        <f>SUM(D561:D565)</f>
        <v>0</v>
      </c>
      <c r="E560" s="93">
        <f>SUM(E561:E565)</f>
        <v>0</v>
      </c>
      <c r="F560" s="93">
        <f t="shared" ref="F560:F565" si="1119">D560+E560</f>
        <v>0</v>
      </c>
      <c r="G560" s="93">
        <f>SUM(G561:G565)</f>
        <v>0</v>
      </c>
      <c r="H560" s="93">
        <f t="shared" ref="H560:H565" si="1120">F560-G560</f>
        <v>0</v>
      </c>
      <c r="I560" s="93">
        <f>SUM(I561:I565)</f>
        <v>0</v>
      </c>
      <c r="J560" s="93">
        <f t="shared" ref="J560:J565" si="1121">F560-I560</f>
        <v>0</v>
      </c>
      <c r="K560" s="93">
        <f t="shared" ref="K560:AA560" si="1122">SUM(K561:K565)</f>
        <v>0</v>
      </c>
      <c r="L560" s="93">
        <f t="shared" si="1122"/>
        <v>0</v>
      </c>
      <c r="M560" s="93">
        <f t="shared" si="1122"/>
        <v>0</v>
      </c>
      <c r="N560" s="93">
        <f t="shared" si="1122"/>
        <v>0</v>
      </c>
      <c r="O560" s="93">
        <f t="shared" si="1122"/>
        <v>0</v>
      </c>
      <c r="P560" s="93">
        <f t="shared" ref="P560:Q560" si="1123">SUM(P561:P565)</f>
        <v>0</v>
      </c>
      <c r="Q560" s="93">
        <f t="shared" si="1123"/>
        <v>0</v>
      </c>
      <c r="R560" s="93">
        <f t="shared" si="1122"/>
        <v>0</v>
      </c>
      <c r="S560" s="93">
        <f t="shared" si="1122"/>
        <v>0</v>
      </c>
      <c r="T560" s="93">
        <f t="shared" si="1122"/>
        <v>0</v>
      </c>
      <c r="U560" s="93">
        <f t="shared" si="1122"/>
        <v>0</v>
      </c>
      <c r="V560" s="93">
        <f t="shared" ref="V560" si="1124">SUM(V561:V565)</f>
        <v>0</v>
      </c>
      <c r="W560" s="93">
        <f t="shared" si="1122"/>
        <v>0</v>
      </c>
      <c r="X560" s="93">
        <f t="shared" si="1122"/>
        <v>0</v>
      </c>
      <c r="Y560" s="93">
        <f t="shared" si="1122"/>
        <v>0</v>
      </c>
      <c r="Z560" s="93">
        <f t="shared" si="1122"/>
        <v>0</v>
      </c>
      <c r="AA560" s="93">
        <f t="shared" si="1122"/>
        <v>0</v>
      </c>
      <c r="AB560" s="93">
        <f t="shared" ref="AB560:AB565" si="1125">Y560+Z560+AA560</f>
        <v>0</v>
      </c>
      <c r="AC560" s="93">
        <f>SUM(AC561:AC565)</f>
        <v>0</v>
      </c>
      <c r="AD560" s="93">
        <f>SUM(AD561:AD565)</f>
        <v>0</v>
      </c>
      <c r="AE560" s="93">
        <f>SUM(AE561:AE565)</f>
        <v>0</v>
      </c>
      <c r="AF560" s="93">
        <f t="shared" ref="AF560:AF565" si="1126">AC560+AD560+AE560</f>
        <v>0</v>
      </c>
      <c r="AG560" s="93">
        <f>SUM(AG561:AG565)</f>
        <v>0</v>
      </c>
      <c r="AH560" s="93">
        <f>SUM(AH561:AH565)</f>
        <v>0</v>
      </c>
      <c r="AI560" s="93">
        <f>SUM(AI561:AI565)</f>
        <v>0</v>
      </c>
      <c r="AJ560" s="93">
        <f t="shared" ref="AJ560:AJ565" si="1127">AG560+AH560+AI560</f>
        <v>0</v>
      </c>
      <c r="AK560" s="93">
        <f>SUM(AK561:AK565)</f>
        <v>0</v>
      </c>
      <c r="AL560" s="93">
        <f>SUM(AL561:AL565)</f>
        <v>0</v>
      </c>
      <c r="AM560" s="93">
        <f>SUM(AM561:AM565)</f>
        <v>0</v>
      </c>
      <c r="AN560" s="93">
        <f t="shared" ref="AN560:AN565" si="1128">AK560+AL560+AM560</f>
        <v>0</v>
      </c>
      <c r="AO560" s="93">
        <f t="shared" ref="AO560:AO565" si="1129">AB560+AF560+AJ560+AN560</f>
        <v>0</v>
      </c>
    </row>
    <row r="561" spans="2:41" x14ac:dyDescent="0.25">
      <c r="B561" s="94" t="s">
        <v>1333</v>
      </c>
      <c r="C561" s="95" t="s">
        <v>1334</v>
      </c>
      <c r="D5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96">
        <f t="shared" si="1119"/>
        <v>0</v>
      </c>
      <c r="G561" s="96"/>
      <c r="H561" s="96">
        <f t="shared" si="1120"/>
        <v>0</v>
      </c>
      <c r="I561" s="96"/>
      <c r="J561" s="96">
        <f t="shared" si="1121"/>
        <v>0</v>
      </c>
      <c r="K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96">
        <f t="shared" si="1125"/>
        <v>0</v>
      </c>
      <c r="AC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96">
        <f t="shared" si="1126"/>
        <v>0</v>
      </c>
      <c r="AG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96">
        <f t="shared" si="1127"/>
        <v>0</v>
      </c>
      <c r="AK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96">
        <f t="shared" si="1128"/>
        <v>0</v>
      </c>
      <c r="AO561" s="96">
        <f t="shared" si="1129"/>
        <v>0</v>
      </c>
    </row>
    <row r="562" spans="2:41" x14ac:dyDescent="0.25">
      <c r="B562" s="94" t="s">
        <v>1335</v>
      </c>
      <c r="C562" s="95" t="s">
        <v>1336</v>
      </c>
      <c r="D5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96">
        <f t="shared" si="1119"/>
        <v>0</v>
      </c>
      <c r="G562" s="96"/>
      <c r="H562" s="96">
        <f t="shared" si="1120"/>
        <v>0</v>
      </c>
      <c r="I562" s="96"/>
      <c r="J562" s="96">
        <f t="shared" si="1121"/>
        <v>0</v>
      </c>
      <c r="K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96">
        <f t="shared" si="1125"/>
        <v>0</v>
      </c>
      <c r="AC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96">
        <f t="shared" si="1126"/>
        <v>0</v>
      </c>
      <c r="AG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96">
        <f t="shared" si="1127"/>
        <v>0</v>
      </c>
      <c r="AK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96">
        <f t="shared" si="1128"/>
        <v>0</v>
      </c>
      <c r="AO562" s="96">
        <f t="shared" si="1129"/>
        <v>0</v>
      </c>
    </row>
    <row r="563" spans="2:41" x14ac:dyDescent="0.25">
      <c r="B563" s="94" t="s">
        <v>1337</v>
      </c>
      <c r="C563" s="95" t="s">
        <v>1338</v>
      </c>
      <c r="D5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96">
        <f t="shared" si="1119"/>
        <v>0</v>
      </c>
      <c r="G563" s="96"/>
      <c r="H563" s="96">
        <f t="shared" si="1120"/>
        <v>0</v>
      </c>
      <c r="I563" s="96"/>
      <c r="J563" s="96">
        <f t="shared" si="1121"/>
        <v>0</v>
      </c>
      <c r="K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96">
        <f t="shared" si="1125"/>
        <v>0</v>
      </c>
      <c r="AC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96">
        <f t="shared" si="1126"/>
        <v>0</v>
      </c>
      <c r="AG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96">
        <f t="shared" si="1127"/>
        <v>0</v>
      </c>
      <c r="AK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96">
        <f t="shared" si="1128"/>
        <v>0</v>
      </c>
      <c r="AO563" s="96">
        <f t="shared" si="1129"/>
        <v>0</v>
      </c>
    </row>
    <row r="564" spans="2:41" x14ac:dyDescent="0.25">
      <c r="B564" s="94" t="s">
        <v>1339</v>
      </c>
      <c r="C564" s="95" t="s">
        <v>1340</v>
      </c>
      <c r="D5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96">
        <f t="shared" si="1119"/>
        <v>0</v>
      </c>
      <c r="G564" s="96"/>
      <c r="H564" s="96">
        <f t="shared" si="1120"/>
        <v>0</v>
      </c>
      <c r="I564" s="96"/>
      <c r="J564" s="96">
        <f t="shared" si="1121"/>
        <v>0</v>
      </c>
      <c r="K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96">
        <f t="shared" si="1125"/>
        <v>0</v>
      </c>
      <c r="AC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96">
        <f t="shared" si="1126"/>
        <v>0</v>
      </c>
      <c r="AG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96">
        <f t="shared" si="1127"/>
        <v>0</v>
      </c>
      <c r="AK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96">
        <f t="shared" si="1128"/>
        <v>0</v>
      </c>
      <c r="AO564" s="96">
        <f t="shared" si="1129"/>
        <v>0</v>
      </c>
    </row>
    <row r="565" spans="2:41" x14ac:dyDescent="0.25">
      <c r="B565" s="94" t="s">
        <v>1341</v>
      </c>
      <c r="C565" s="95" t="s">
        <v>1342</v>
      </c>
      <c r="D5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9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96">
        <f t="shared" si="1119"/>
        <v>0</v>
      </c>
      <c r="G565" s="96"/>
      <c r="H565" s="96">
        <f t="shared" si="1120"/>
        <v>0</v>
      </c>
      <c r="I565" s="96"/>
      <c r="J565" s="96">
        <f t="shared" si="1121"/>
        <v>0</v>
      </c>
      <c r="K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96">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96">
        <f t="shared" si="1125"/>
        <v>0</v>
      </c>
      <c r="AC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96">
        <f t="shared" si="1126"/>
        <v>0</v>
      </c>
      <c r="AG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96">
        <f t="shared" si="1127"/>
        <v>0</v>
      </c>
      <c r="AK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96">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96">
        <f t="shared" si="1128"/>
        <v>0</v>
      </c>
      <c r="AO565" s="96">
        <f t="shared" si="1129"/>
        <v>0</v>
      </c>
    </row>
    <row r="566" spans="2:41" ht="26.25" x14ac:dyDescent="0.25">
      <c r="B566" s="97"/>
      <c r="C566" s="98" t="s">
        <v>249</v>
      </c>
      <c r="D566" s="99">
        <f>D12+D106+D222+D327+D397+D499+D526+D560</f>
        <v>9528150.583333334</v>
      </c>
      <c r="E566" s="99">
        <f>E12+E106+E222+E327+E397+E499+E526+E560</f>
        <v>83882825.245000005</v>
      </c>
      <c r="F566" s="288">
        <f t="shared" si="975"/>
        <v>93410975.828333333</v>
      </c>
      <c r="G566" s="99">
        <f>G12+G106+G222+G327+G397+G499+G526+G560</f>
        <v>0</v>
      </c>
      <c r="H566" s="99">
        <f t="shared" si="977"/>
        <v>93410975.828333333</v>
      </c>
      <c r="I566" s="99">
        <f>I12+I106+I222+I327+I397+I499+I526+I560</f>
        <v>0</v>
      </c>
      <c r="J566" s="288">
        <f t="shared" si="978"/>
        <v>93410975.828333333</v>
      </c>
      <c r="K566" s="99">
        <f t="shared" ref="K566:AA566" si="1130">K12+K106+K222+K327+K397+K499+K526+K560</f>
        <v>13692780</v>
      </c>
      <c r="L566" s="99">
        <f t="shared" si="1130"/>
        <v>0</v>
      </c>
      <c r="M566" s="99">
        <f t="shared" si="1130"/>
        <v>0</v>
      </c>
      <c r="N566" s="99">
        <f t="shared" si="1130"/>
        <v>0</v>
      </c>
      <c r="O566" s="99">
        <f t="shared" si="1130"/>
        <v>49039750</v>
      </c>
      <c r="P566" s="99">
        <f t="shared" ref="P566:Q566" si="1131">P12+P106+P222+P327+P397+P499+P526+P560</f>
        <v>6875000</v>
      </c>
      <c r="Q566" s="99">
        <f t="shared" si="1131"/>
        <v>0</v>
      </c>
      <c r="R566" s="99">
        <f t="shared" si="1130"/>
        <v>316000</v>
      </c>
      <c r="S566" s="99">
        <f t="shared" si="1130"/>
        <v>0</v>
      </c>
      <c r="T566" s="99">
        <f t="shared" si="1130"/>
        <v>9142274.745000001</v>
      </c>
      <c r="U566" s="99">
        <f t="shared" si="1130"/>
        <v>960000</v>
      </c>
      <c r="V566" s="99">
        <f t="shared" ref="V566" si="1132">V12+V106+V222+V327+V397+V499+V526+V560</f>
        <v>0</v>
      </c>
      <c r="W566" s="99">
        <f t="shared" si="1130"/>
        <v>0</v>
      </c>
      <c r="X566" s="99">
        <f t="shared" si="1130"/>
        <v>3247571.0833333335</v>
      </c>
      <c r="Y566" s="99">
        <f t="shared" si="1130"/>
        <v>22715904.745000001</v>
      </c>
      <c r="Z566" s="99">
        <f t="shared" si="1130"/>
        <v>17788371.083333332</v>
      </c>
      <c r="AA566" s="99">
        <f t="shared" si="1130"/>
        <v>13346860</v>
      </c>
      <c r="AB566" s="99">
        <f t="shared" si="982"/>
        <v>53851135.828333333</v>
      </c>
      <c r="AC566" s="99">
        <f t="shared" ref="AC566:AE566" si="1133">AC12+AC106+AC222+AC327+AC397+AC499+AC526+AC560</f>
        <v>155100</v>
      </c>
      <c r="AD566" s="99">
        <f t="shared" si="1133"/>
        <v>480000</v>
      </c>
      <c r="AE566" s="99">
        <f t="shared" si="1133"/>
        <v>250000</v>
      </c>
      <c r="AF566" s="99">
        <f t="shared" si="983"/>
        <v>885100</v>
      </c>
      <c r="AG566" s="99">
        <f t="shared" ref="AG566:AI566" si="1134">AG12+AG106+AG222+AG327+AG397+AG499+AG526+AG560</f>
        <v>1497140</v>
      </c>
      <c r="AH566" s="99">
        <f t="shared" si="1134"/>
        <v>0</v>
      </c>
      <c r="AI566" s="99">
        <f t="shared" si="1134"/>
        <v>27100000</v>
      </c>
      <c r="AJ566" s="99">
        <f t="shared" si="984"/>
        <v>28597140</v>
      </c>
      <c r="AK566" s="99">
        <f t="shared" ref="AK566:AM566" si="1135">AK12+AK106+AK222+AK327+AK397+AK499+AK526+AK560</f>
        <v>0</v>
      </c>
      <c r="AL566" s="99">
        <f t="shared" si="1135"/>
        <v>0</v>
      </c>
      <c r="AM566" s="99">
        <f t="shared" si="1135"/>
        <v>8400</v>
      </c>
      <c r="AN566" s="99">
        <f t="shared" si="985"/>
        <v>8400</v>
      </c>
      <c r="AO566" s="99">
        <f t="shared" si="986"/>
        <v>83341775.828333333</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55"/>
  <sheetViews>
    <sheetView showGridLines="0" topLeftCell="A97" zoomScale="70" zoomScaleNormal="70" workbookViewId="0">
      <selection activeCell="D265" sqref="D265"/>
    </sheetView>
  </sheetViews>
  <sheetFormatPr baseColWidth="10" defaultColWidth="11.5703125" defaultRowHeight="15.75" x14ac:dyDescent="0.25"/>
  <cols>
    <col min="1" max="1" width="1.85546875" style="363" customWidth="1"/>
    <col min="2" max="2" width="7.85546875" style="363" customWidth="1"/>
    <col min="3" max="3" width="50" style="363" bestFit="1" customWidth="1"/>
    <col min="4" max="4" width="23.5703125" style="363" customWidth="1"/>
    <col min="5" max="5" width="10.140625" style="363" customWidth="1"/>
    <col min="6" max="7" width="13.85546875" style="363" customWidth="1"/>
    <col min="8" max="8" width="12.85546875" style="368" customWidth="1"/>
    <col min="9" max="9" width="14.85546875" style="363" customWidth="1"/>
    <col min="10" max="10" width="55.28515625" style="363" customWidth="1"/>
    <col min="11" max="11" width="33.7109375" style="363" customWidth="1"/>
    <col min="12" max="12" width="13.85546875" style="363" customWidth="1"/>
    <col min="13" max="33" width="11.5703125" style="363"/>
    <col min="34" max="34" width="45.42578125" style="363" bestFit="1" customWidth="1"/>
    <col min="35" max="35" width="35.28515625" style="363" bestFit="1" customWidth="1"/>
    <col min="36" max="36" width="35.7109375" style="363" bestFit="1" customWidth="1"/>
    <col min="37" max="41" width="46" style="363" customWidth="1"/>
    <col min="42" max="45" width="46.5703125" style="363" bestFit="1" customWidth="1"/>
    <col min="46" max="49" width="46.7109375" style="363" bestFit="1" customWidth="1"/>
    <col min="50" max="53" width="46.140625" style="363" bestFit="1" customWidth="1"/>
    <col min="54" max="56" width="45.42578125" style="363" bestFit="1" customWidth="1"/>
    <col min="57" max="57" width="49.28515625" style="363" bestFit="1" customWidth="1"/>
    <col min="58" max="61" width="46" style="363" bestFit="1" customWidth="1"/>
    <col min="62" max="65" width="46.5703125" style="363" bestFit="1" customWidth="1"/>
    <col min="66" max="69" width="46.7109375" style="363" bestFit="1" customWidth="1"/>
    <col min="70" max="73" width="46.140625" style="363" bestFit="1" customWidth="1"/>
    <col min="74" max="77" width="12.7109375" style="363" bestFit="1" customWidth="1"/>
    <col min="78" max="78" width="11.5703125" style="363"/>
    <col min="79" max="79" width="12.7109375" style="363" bestFit="1" customWidth="1"/>
    <col min="80" max="80" width="11.5703125" style="363"/>
    <col min="81" max="83" width="12.7109375" style="363" bestFit="1" customWidth="1"/>
    <col min="84"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586" t="s">
        <v>1374</v>
      </c>
      <c r="B2" s="586" t="s">
        <v>1376</v>
      </c>
      <c r="C2" s="586" t="s">
        <v>476</v>
      </c>
      <c r="D2" s="586" t="s">
        <v>1375</v>
      </c>
      <c r="E2" s="586" t="s">
        <v>1377</v>
      </c>
      <c r="F2" s="586" t="s">
        <v>477</v>
      </c>
      <c r="G2" s="586" t="s">
        <v>1378</v>
      </c>
      <c r="H2" s="586" t="s">
        <v>1379</v>
      </c>
      <c r="I2" s="586" t="s">
        <v>1380</v>
      </c>
      <c r="J2" s="586" t="s">
        <v>1381</v>
      </c>
      <c r="K2" s="586" t="s">
        <v>1382</v>
      </c>
      <c r="L2" s="586" t="s">
        <v>1383</v>
      </c>
      <c r="M2" s="586" t="s">
        <v>1384</v>
      </c>
      <c r="N2" s="586" t="s">
        <v>1385</v>
      </c>
      <c r="S2" s="373" t="s">
        <v>132</v>
      </c>
      <c r="T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587" t="s">
        <v>425</v>
      </c>
      <c r="AI2" s="587" t="s">
        <v>426</v>
      </c>
      <c r="AJ2" s="587" t="s">
        <v>427</v>
      </c>
      <c r="AK2" s="587" t="s">
        <v>428</v>
      </c>
      <c r="AL2" s="587" t="s">
        <v>429</v>
      </c>
      <c r="AM2" s="587" t="s">
        <v>432</v>
      </c>
      <c r="AN2" s="587" t="s">
        <v>430</v>
      </c>
      <c r="AO2" s="587" t="s">
        <v>431</v>
      </c>
      <c r="AP2" s="587" t="s">
        <v>433</v>
      </c>
      <c r="AQ2" s="587" t="s">
        <v>434</v>
      </c>
      <c r="AR2" s="587" t="s">
        <v>435</v>
      </c>
      <c r="AS2" s="587" t="s">
        <v>436</v>
      </c>
      <c r="AT2" s="587" t="s">
        <v>437</v>
      </c>
      <c r="AU2" s="587" t="s">
        <v>438</v>
      </c>
      <c r="AV2" s="587" t="s">
        <v>439</v>
      </c>
      <c r="AW2" s="587" t="s">
        <v>440</v>
      </c>
      <c r="AX2" s="587" t="s">
        <v>441</v>
      </c>
      <c r="AY2" s="587" t="s">
        <v>442</v>
      </c>
      <c r="AZ2" s="587" t="s">
        <v>443</v>
      </c>
      <c r="BA2" s="587" t="s">
        <v>444</v>
      </c>
      <c r="BB2" s="587" t="s">
        <v>445</v>
      </c>
      <c r="BC2" s="587" t="s">
        <v>446</v>
      </c>
      <c r="BD2" s="587" t="s">
        <v>447</v>
      </c>
      <c r="BE2" s="587" t="s">
        <v>448</v>
      </c>
      <c r="BF2" s="587" t="s">
        <v>449</v>
      </c>
      <c r="BG2" s="587" t="s">
        <v>450</v>
      </c>
      <c r="BH2" s="587" t="s">
        <v>451</v>
      </c>
      <c r="BI2" s="587" t="s">
        <v>452</v>
      </c>
      <c r="BJ2" s="587" t="s">
        <v>453</v>
      </c>
      <c r="BK2" s="587" t="s">
        <v>454</v>
      </c>
      <c r="BL2" s="587" t="s">
        <v>455</v>
      </c>
      <c r="BM2" s="587" t="s">
        <v>456</v>
      </c>
      <c r="BN2" s="587" t="s">
        <v>457</v>
      </c>
      <c r="BO2" s="587" t="s">
        <v>458</v>
      </c>
      <c r="BP2" s="587" t="s">
        <v>459</v>
      </c>
      <c r="BQ2" s="587" t="s">
        <v>460</v>
      </c>
      <c r="BR2" s="587" t="s">
        <v>461</v>
      </c>
      <c r="BS2" s="587" t="s">
        <v>462</v>
      </c>
      <c r="BT2" s="587" t="s">
        <v>463</v>
      </c>
      <c r="BU2" s="587" t="s">
        <v>464</v>
      </c>
    </row>
    <row r="3" spans="1:555" s="373" customFormat="1" hidden="1" x14ac:dyDescent="0.25">
      <c r="A3" s="588"/>
      <c r="B3" s="588"/>
      <c r="C3" s="588"/>
      <c r="D3" s="588"/>
      <c r="E3" s="588"/>
      <c r="F3" s="588"/>
      <c r="G3" s="589"/>
      <c r="H3" s="589"/>
      <c r="I3" s="589"/>
      <c r="J3" s="589"/>
      <c r="K3" s="589"/>
      <c r="AH3" s="590">
        <v>2500</v>
      </c>
      <c r="AI3" s="590">
        <v>1900</v>
      </c>
      <c r="AJ3" s="590">
        <v>1650</v>
      </c>
      <c r="AK3" s="590">
        <v>1580</v>
      </c>
      <c r="AL3" s="590">
        <v>2250</v>
      </c>
      <c r="AM3" s="590">
        <v>1650</v>
      </c>
      <c r="AN3" s="590">
        <v>1400</v>
      </c>
      <c r="AO3" s="591">
        <v>1340</v>
      </c>
      <c r="AP3" s="591">
        <v>2000</v>
      </c>
      <c r="AQ3" s="591">
        <v>1400</v>
      </c>
      <c r="AR3" s="591">
        <v>1150</v>
      </c>
      <c r="AS3" s="591">
        <v>1100</v>
      </c>
      <c r="AT3" s="591">
        <v>1750</v>
      </c>
      <c r="AU3" s="591">
        <v>1150</v>
      </c>
      <c r="AV3" s="591">
        <v>900</v>
      </c>
      <c r="AW3" s="591">
        <v>860</v>
      </c>
      <c r="AX3" s="591">
        <v>1200</v>
      </c>
      <c r="AY3" s="373">
        <v>900</v>
      </c>
      <c r="AZ3" s="373">
        <v>650</v>
      </c>
      <c r="BA3" s="373">
        <v>620</v>
      </c>
      <c r="BB3" s="590">
        <v>5355</v>
      </c>
      <c r="BC3" s="590">
        <v>4935</v>
      </c>
      <c r="BD3" s="590">
        <v>6300</v>
      </c>
      <c r="BE3" s="590">
        <v>5880</v>
      </c>
      <c r="BF3" s="590">
        <v>4725</v>
      </c>
      <c r="BG3" s="590">
        <v>4305</v>
      </c>
      <c r="BH3" s="590">
        <v>5670</v>
      </c>
      <c r="BI3" s="591">
        <v>5250</v>
      </c>
      <c r="BJ3" s="591">
        <v>4095</v>
      </c>
      <c r="BK3" s="591">
        <v>3780</v>
      </c>
      <c r="BL3" s="591">
        <v>5040</v>
      </c>
      <c r="BM3" s="591">
        <v>4620</v>
      </c>
      <c r="BN3" s="591">
        <v>3465</v>
      </c>
      <c r="BO3" s="591">
        <v>3150</v>
      </c>
      <c r="BP3" s="591">
        <v>4410</v>
      </c>
      <c r="BQ3" s="591">
        <v>4095</v>
      </c>
      <c r="BR3" s="591">
        <v>3045</v>
      </c>
      <c r="BS3" s="373">
        <v>2835</v>
      </c>
      <c r="BT3" s="373">
        <v>3885</v>
      </c>
      <c r="BU3" s="373">
        <v>3570</v>
      </c>
    </row>
    <row r="5" spans="1:555" ht="60" customHeight="1" x14ac:dyDescent="0.25">
      <c r="C5" s="562" t="s">
        <v>252</v>
      </c>
      <c r="D5" s="592">
        <f>SUMIF(C:C,$C$10,D:D)</f>
        <v>3248571.0833333335</v>
      </c>
    </row>
    <row r="6" spans="1:555" x14ac:dyDescent="0.25">
      <c r="C6" s="382"/>
      <c r="D6" s="382"/>
      <c r="E6" s="382"/>
      <c r="F6" s="382"/>
      <c r="G6" s="382"/>
      <c r="H6" s="381"/>
      <c r="I6" s="382"/>
      <c r="J6" s="382"/>
    </row>
    <row r="7" spans="1:555" x14ac:dyDescent="0.25">
      <c r="C7" s="382" t="s">
        <v>41</v>
      </c>
      <c r="D7" s="382"/>
      <c r="E7" s="382"/>
      <c r="F7" s="382"/>
      <c r="G7" s="382"/>
      <c r="H7" s="381"/>
      <c r="I7" s="382"/>
      <c r="J7" s="382"/>
    </row>
    <row r="8" spans="1:555" x14ac:dyDescent="0.25">
      <c r="C8" s="382" t="s">
        <v>42</v>
      </c>
      <c r="D8" s="382"/>
      <c r="E8" s="382"/>
      <c r="F8" s="382"/>
      <c r="G8" s="382"/>
      <c r="H8" s="381"/>
      <c r="I8" s="382"/>
      <c r="J8" s="382"/>
    </row>
    <row r="9" spans="1:555" ht="16.5" thickBot="1" x14ac:dyDescent="0.3">
      <c r="B9" s="385"/>
      <c r="C9" s="544"/>
      <c r="D9" s="544"/>
      <c r="E9" s="544"/>
      <c r="F9" s="544"/>
      <c r="G9" s="544"/>
      <c r="H9" s="381"/>
      <c r="I9" s="544"/>
      <c r="J9" s="544"/>
      <c r="K9" s="476"/>
    </row>
    <row r="10" spans="1:555" ht="16.5" thickBot="1" x14ac:dyDescent="0.3">
      <c r="B10" s="385"/>
      <c r="C10" s="524" t="s">
        <v>43</v>
      </c>
      <c r="D10" s="543">
        <f>SUM(G17:G26)</f>
        <v>4278.333333333333</v>
      </c>
      <c r="E10" s="385"/>
      <c r="F10" s="385"/>
      <c r="G10" s="385"/>
      <c r="H10" s="386"/>
      <c r="I10" s="386"/>
      <c r="J10" s="386"/>
      <c r="K10" s="476"/>
    </row>
    <row r="11" spans="1:555" x14ac:dyDescent="0.25">
      <c r="B11" s="385"/>
      <c r="C11" s="382"/>
      <c r="D11" s="384"/>
      <c r="E11" s="385"/>
      <c r="F11" s="385"/>
      <c r="G11" s="385"/>
      <c r="H11" s="386"/>
      <c r="I11" s="386"/>
      <c r="J11" s="386"/>
      <c r="K11" s="476"/>
    </row>
    <row r="12" spans="1:555" x14ac:dyDescent="0.25">
      <c r="B12" s="385"/>
      <c r="C12" s="382"/>
      <c r="D12" s="384"/>
      <c r="E12" s="385"/>
      <c r="F12" s="385"/>
      <c r="G12" s="385"/>
      <c r="H12" s="386"/>
      <c r="I12" s="386"/>
      <c r="J12" s="386"/>
      <c r="K12" s="476"/>
      <c r="N12" s="588"/>
    </row>
    <row r="13" spans="1:555" x14ac:dyDescent="0.25">
      <c r="B13" s="385"/>
      <c r="C13" s="113" t="s">
        <v>395</v>
      </c>
      <c r="D13" s="243" t="s">
        <v>1498</v>
      </c>
      <c r="E13" s="385"/>
      <c r="F13" s="385"/>
      <c r="G13" s="385"/>
      <c r="H13" s="386"/>
      <c r="I13" s="386"/>
      <c r="J13" s="386"/>
      <c r="K13" s="476"/>
      <c r="N13" s="588"/>
    </row>
    <row r="14" spans="1:555" x14ac:dyDescent="0.25">
      <c r="B14" s="385"/>
      <c r="C14" s="383"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6.a.2.1 Participacion activa en las reuniones y asambleas del SIDCA-CSUCA, asi como seguimiento a los acuerdos que de ella emanen.</v>
      </c>
      <c r="D14" s="384"/>
      <c r="E14" s="385"/>
      <c r="F14" s="385"/>
      <c r="G14" s="385"/>
      <c r="H14" s="386"/>
      <c r="I14" s="386"/>
      <c r="J14" s="386"/>
      <c r="K14" s="476"/>
      <c r="N14" s="588"/>
    </row>
    <row r="15" spans="1:555" ht="16.5" thickBot="1" x14ac:dyDescent="0.3">
      <c r="B15" s="385"/>
      <c r="C15" s="382"/>
      <c r="D15" s="384"/>
      <c r="E15" s="385"/>
      <c r="F15" s="385"/>
      <c r="G15" s="385"/>
      <c r="H15" s="386"/>
      <c r="I15" s="386"/>
      <c r="J15" s="386"/>
      <c r="K15" s="476"/>
      <c r="N15" s="588"/>
    </row>
    <row r="16" spans="1:555" ht="32.25" customHeight="1" thickBot="1" x14ac:dyDescent="0.3">
      <c r="B16" s="385"/>
      <c r="C16" s="545" t="s">
        <v>44</v>
      </c>
      <c r="D16" s="389" t="s">
        <v>45</v>
      </c>
      <c r="E16" s="546" t="s">
        <v>55</v>
      </c>
      <c r="F16" s="546" t="s">
        <v>57</v>
      </c>
      <c r="G16" s="547" t="s">
        <v>27</v>
      </c>
      <c r="H16" s="392" t="s">
        <v>134</v>
      </c>
      <c r="I16" s="546" t="s">
        <v>46</v>
      </c>
      <c r="J16" s="546" t="s">
        <v>135</v>
      </c>
      <c r="K16" s="546" t="s">
        <v>413</v>
      </c>
      <c r="L16" s="546" t="s">
        <v>414</v>
      </c>
      <c r="N16" s="588"/>
    </row>
    <row r="17" spans="2:14" x14ac:dyDescent="0.25">
      <c r="B17" s="385"/>
      <c r="C17" s="593" t="s">
        <v>47</v>
      </c>
      <c r="D17" s="658">
        <v>20</v>
      </c>
      <c r="E17" s="594"/>
      <c r="F17" s="478">
        <v>30000</v>
      </c>
      <c r="G17" s="595">
        <f t="shared" ref="G17:G25" si="0">E17*F17</f>
        <v>0</v>
      </c>
      <c r="H17" s="596" t="s">
        <v>132</v>
      </c>
      <c r="I17" s="575" t="s">
        <v>706</v>
      </c>
      <c r="J17" s="575" t="str">
        <f>VLOOKUP(I17,Presupuesto!$B$11:$C$566,2,0)</f>
        <v>SERVICIOS DE CAPACITACION.</v>
      </c>
      <c r="K17" s="597" t="s">
        <v>1385</v>
      </c>
      <c r="L17" s="575" t="s">
        <v>397</v>
      </c>
      <c r="N17" s="588"/>
    </row>
    <row r="18" spans="2:14" x14ac:dyDescent="0.25">
      <c r="B18" s="385"/>
      <c r="C18" s="550" t="s">
        <v>48</v>
      </c>
      <c r="D18" s="659"/>
      <c r="E18" s="598">
        <f>D17</f>
        <v>20</v>
      </c>
      <c r="F18" s="551">
        <v>50</v>
      </c>
      <c r="G18" s="400">
        <f t="shared" si="0"/>
        <v>1000</v>
      </c>
      <c r="H18" s="401" t="s">
        <v>132</v>
      </c>
      <c r="I18" s="405" t="s">
        <v>724</v>
      </c>
      <c r="J18" s="405" t="str">
        <f>VLOOKUP(I18,Presupuesto!$B$11:$C$566,2,0)</f>
        <v>SERVICIOS DE IMPRENTA PUBLIC.Y REPRODUCCION</v>
      </c>
      <c r="K18" s="405" t="str">
        <f>$K$17</f>
        <v>Gobernabilidad y Procesos  de Gestión Descentralizada en Redes</v>
      </c>
      <c r="L18" s="405" t="s">
        <v>415</v>
      </c>
      <c r="N18" s="588"/>
    </row>
    <row r="19" spans="2:14" x14ac:dyDescent="0.25">
      <c r="B19" s="385"/>
      <c r="C19" s="550" t="s">
        <v>49</v>
      </c>
      <c r="D19" s="659"/>
      <c r="E19" s="598">
        <f>D17</f>
        <v>20</v>
      </c>
      <c r="F19" s="551">
        <v>150</v>
      </c>
      <c r="G19" s="400">
        <f t="shared" si="0"/>
        <v>3000</v>
      </c>
      <c r="H19" s="401" t="s">
        <v>132</v>
      </c>
      <c r="I19" s="405" t="s">
        <v>799</v>
      </c>
      <c r="J19" s="405" t="str">
        <f>VLOOKUP(I19,Presupuesto!$B$11:$C$566,2,0)</f>
        <v>ALIMENTOS B EBIDAS PARA PERSONAS</v>
      </c>
      <c r="K19" s="405" t="str">
        <f t="shared" ref="K19:K26" si="1">$K$17</f>
        <v>Gobernabilidad y Procesos  de Gestión Descentralizada en Redes</v>
      </c>
      <c r="L19" s="405" t="s">
        <v>399</v>
      </c>
      <c r="N19" s="588"/>
    </row>
    <row r="20" spans="2:14" x14ac:dyDescent="0.25">
      <c r="B20" s="385"/>
      <c r="C20" s="550" t="s">
        <v>50</v>
      </c>
      <c r="D20" s="659"/>
      <c r="E20" s="410">
        <v>0</v>
      </c>
      <c r="F20" s="411">
        <v>10000</v>
      </c>
      <c r="G20" s="400">
        <f t="shared" si="0"/>
        <v>0</v>
      </c>
      <c r="H20" s="401" t="s">
        <v>132</v>
      </c>
      <c r="I20" s="599" t="s">
        <v>303</v>
      </c>
      <c r="J20" s="405" t="str">
        <f>VLOOKUP(I20,Presupuesto!$B$11:$C$566,2,0)</f>
        <v>PASAJES (26100-00)</v>
      </c>
      <c r="K20" s="405" t="str">
        <f t="shared" si="1"/>
        <v>Gobernabilidad y Procesos  de Gestión Descentralizada en Redes</v>
      </c>
      <c r="L20" s="405" t="s">
        <v>415</v>
      </c>
      <c r="N20" s="588"/>
    </row>
    <row r="21" spans="2:14" x14ac:dyDescent="0.25">
      <c r="B21" s="385"/>
      <c r="C21" s="550" t="s">
        <v>422</v>
      </c>
      <c r="D21" s="659"/>
      <c r="E21" s="410">
        <v>0</v>
      </c>
      <c r="F21" s="411">
        <v>250</v>
      </c>
      <c r="G21" s="400">
        <f t="shared" si="0"/>
        <v>0</v>
      </c>
      <c r="H21" s="401" t="s">
        <v>132</v>
      </c>
      <c r="I21" s="405" t="s">
        <v>828</v>
      </c>
      <c r="J21" s="405" t="str">
        <f>VLOOKUP(I21,Presupuesto!$B$11:$C$566,2,0)</f>
        <v>PRODUCTOS PAPEL Y CARTON</v>
      </c>
      <c r="K21" s="405" t="str">
        <f t="shared" si="1"/>
        <v>Gobernabilidad y Procesos  de Gestión Descentralizada en Redes</v>
      </c>
      <c r="L21" s="405" t="s">
        <v>415</v>
      </c>
      <c r="N21" s="588"/>
    </row>
    <row r="22" spans="2:14" x14ac:dyDescent="0.25">
      <c r="B22" s="385"/>
      <c r="C22" s="550" t="s">
        <v>51</v>
      </c>
      <c r="D22" s="659"/>
      <c r="E22" s="598">
        <f>(D17*25)/500</f>
        <v>1</v>
      </c>
      <c r="F22" s="551">
        <v>85</v>
      </c>
      <c r="G22" s="400">
        <f t="shared" si="0"/>
        <v>85</v>
      </c>
      <c r="H22" s="401" t="s">
        <v>132</v>
      </c>
      <c r="I22" s="405" t="s">
        <v>828</v>
      </c>
      <c r="J22" s="405" t="str">
        <f>VLOOKUP(I22,Presupuesto!$B$11:$C$566,2,0)</f>
        <v>PRODUCTOS PAPEL Y CARTON</v>
      </c>
      <c r="K22" s="405" t="str">
        <f t="shared" si="1"/>
        <v>Gobernabilidad y Procesos  de Gestión Descentralizada en Redes</v>
      </c>
      <c r="L22" s="405" t="s">
        <v>415</v>
      </c>
      <c r="N22" s="588"/>
    </row>
    <row r="23" spans="2:14" x14ac:dyDescent="0.25">
      <c r="B23" s="385"/>
      <c r="C23" s="550" t="s">
        <v>126</v>
      </c>
      <c r="D23" s="659"/>
      <c r="E23" s="598">
        <f>D17/12</f>
        <v>1.6666666666666667</v>
      </c>
      <c r="F23" s="551">
        <v>36</v>
      </c>
      <c r="G23" s="400">
        <f t="shared" si="0"/>
        <v>60</v>
      </c>
      <c r="H23" s="401" t="s">
        <v>132</v>
      </c>
      <c r="I23" s="405" t="s">
        <v>949</v>
      </c>
      <c r="J23" s="405" t="str">
        <f>VLOOKUP(I23,Presupuesto!$B$11:$C$566,2,0)</f>
        <v>UTILES DE ESCRITORIO, OFICINA Y ENSE¥ANZA</v>
      </c>
      <c r="K23" s="405" t="str">
        <f t="shared" si="1"/>
        <v>Gobernabilidad y Procesos  de Gestión Descentralizada en Redes</v>
      </c>
      <c r="L23" s="405" t="s">
        <v>415</v>
      </c>
      <c r="N23" s="588"/>
    </row>
    <row r="24" spans="2:14" x14ac:dyDescent="0.25">
      <c r="B24" s="385"/>
      <c r="C24" s="550" t="s">
        <v>34</v>
      </c>
      <c r="D24" s="659"/>
      <c r="E24" s="598">
        <f>D17/12</f>
        <v>1.6666666666666667</v>
      </c>
      <c r="F24" s="551">
        <v>80</v>
      </c>
      <c r="G24" s="400">
        <f t="shared" si="0"/>
        <v>133.33333333333334</v>
      </c>
      <c r="H24" s="401" t="s">
        <v>132</v>
      </c>
      <c r="I24" s="405" t="s">
        <v>949</v>
      </c>
      <c r="J24" s="405" t="str">
        <f>VLOOKUP(I24,Presupuesto!$B$11:$C$566,2,0)</f>
        <v>UTILES DE ESCRITORIO, OFICINA Y ENSE¥ANZA</v>
      </c>
      <c r="K24" s="405" t="str">
        <f t="shared" si="1"/>
        <v>Gobernabilidad y Procesos  de Gestión Descentralizada en Redes</v>
      </c>
      <c r="L24" s="405" t="s">
        <v>415</v>
      </c>
      <c r="N24" s="588"/>
    </row>
    <row r="25" spans="2:14" x14ac:dyDescent="0.25">
      <c r="B25" s="385"/>
      <c r="C25" s="600" t="s">
        <v>52</v>
      </c>
      <c r="D25" s="659"/>
      <c r="E25" s="601">
        <v>0</v>
      </c>
      <c r="F25" s="583">
        <v>25</v>
      </c>
      <c r="G25" s="400">
        <f t="shared" si="0"/>
        <v>0</v>
      </c>
      <c r="H25" s="401" t="s">
        <v>132</v>
      </c>
      <c r="I25" s="405" t="s">
        <v>949</v>
      </c>
      <c r="J25" s="405" t="str">
        <f>VLOOKUP(I25,Presupuesto!$B$11:$C$566,2,0)</f>
        <v>UTILES DE ESCRITORIO, OFICINA Y ENSE¥ANZA</v>
      </c>
      <c r="K25" s="405" t="str">
        <f t="shared" si="1"/>
        <v>Gobernabilidad y Procesos  de Gestión Descentralizada en Redes</v>
      </c>
      <c r="L25" s="405" t="s">
        <v>415</v>
      </c>
      <c r="N25" s="588"/>
    </row>
    <row r="26" spans="2:14" ht="16.5" thickBot="1" x14ac:dyDescent="0.3">
      <c r="B26" s="385"/>
      <c r="C26" s="602" t="s">
        <v>435</v>
      </c>
      <c r="D26" s="603">
        <v>0</v>
      </c>
      <c r="E26" s="604">
        <v>0</v>
      </c>
      <c r="F26" s="554">
        <f>HLOOKUP(C26,$AH$2:$BU$3,2,0)</f>
        <v>1150</v>
      </c>
      <c r="G26" s="418">
        <f>D26*E26*F26</f>
        <v>0</v>
      </c>
      <c r="H26" s="605" t="s">
        <v>132</v>
      </c>
      <c r="I26" s="606" t="s">
        <v>304</v>
      </c>
      <c r="J26" s="422" t="str">
        <f>VLOOKUP(I26,Presupuesto!$B$11:$C$566,2,0)</f>
        <v>VIATICOS (26200-00)</v>
      </c>
      <c r="K26" s="607" t="str">
        <f t="shared" si="1"/>
        <v>Gobernabilidad y Procesos  de Gestión Descentralizada en Redes</v>
      </c>
      <c r="L26" s="607" t="s">
        <v>415</v>
      </c>
    </row>
    <row r="27" spans="2:14" x14ac:dyDescent="0.25">
      <c r="B27" s="385"/>
      <c r="C27" s="385"/>
      <c r="E27" s="476"/>
      <c r="F27" s="476"/>
      <c r="G27" s="476"/>
      <c r="H27" s="608"/>
      <c r="I27" s="476"/>
      <c r="J27" s="476"/>
      <c r="K27" s="476"/>
    </row>
    <row r="28" spans="2:14" ht="16.5" thickBot="1" x14ac:dyDescent="0.3"/>
    <row r="29" spans="2:14" ht="16.5" thickBot="1" x14ac:dyDescent="0.3">
      <c r="C29" s="524" t="s">
        <v>43</v>
      </c>
      <c r="D29" s="543">
        <f>SUM(G36:G45)</f>
        <v>30688.916666666664</v>
      </c>
      <c r="E29" s="385"/>
      <c r="F29" s="385"/>
      <c r="G29" s="385"/>
      <c r="H29" s="386"/>
      <c r="I29" s="386"/>
      <c r="J29" s="386"/>
      <c r="K29" s="476"/>
    </row>
    <row r="30" spans="2:14" x14ac:dyDescent="0.25">
      <c r="C30" s="382"/>
      <c r="D30" s="384"/>
      <c r="E30" s="385"/>
      <c r="F30" s="385"/>
      <c r="G30" s="385"/>
      <c r="H30" s="386"/>
      <c r="I30" s="386"/>
      <c r="J30" s="386"/>
      <c r="K30" s="476"/>
    </row>
    <row r="31" spans="2:14" x14ac:dyDescent="0.25">
      <c r="C31" s="382"/>
      <c r="D31" s="384"/>
      <c r="E31" s="385"/>
      <c r="F31" s="385"/>
      <c r="G31" s="385"/>
      <c r="H31" s="386"/>
      <c r="I31" s="386"/>
      <c r="J31" s="386"/>
      <c r="K31" s="476"/>
    </row>
    <row r="32" spans="2:14" x14ac:dyDescent="0.25">
      <c r="C32" s="113" t="s">
        <v>395</v>
      </c>
      <c r="D32" s="243" t="s">
        <v>1799</v>
      </c>
      <c r="E32" s="385"/>
      <c r="F32" s="385"/>
      <c r="G32" s="385"/>
      <c r="H32" s="386"/>
      <c r="I32" s="386"/>
      <c r="J32" s="386"/>
      <c r="K32" s="476"/>
    </row>
    <row r="33" spans="3:12" x14ac:dyDescent="0.25">
      <c r="C33" s="383"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Calidad'!$E:$F,2,FALSE),IFERROR(VLOOKUP(D32,'Gestión del Conocimiento'!$E:$F,2,FALSE),IFERROR(VLOOKUP(D32,'Gobernabilidad y Procesos...'!$E:$F,2,FALSE),IFERROR(VLOOKUP(D32,'Gestión del Talento Humano'!$E:$F,2,FALSE),IFERROR(VLOOKUP(D32,'Internacionalización de la E.S.'!$E:$F,2,FALSE),IFERROR(VLOOKUP(D32,'Cultura de Innovación Insti...'!$E:$F,2,FALSE),VLOOKUP(D32,'Lo Esencial de la Reforma Univ.'!$E:$F,2,0))))))))))))))</f>
        <v>2.a.3.- Participar en la Reunion Tecnica anual de los Centros de Acopio Latindex.</v>
      </c>
      <c r="D33" s="384"/>
      <c r="E33" s="385"/>
      <c r="F33" s="385"/>
      <c r="G33" s="385"/>
      <c r="H33" s="386"/>
      <c r="I33" s="386"/>
      <c r="J33" s="386"/>
      <c r="K33" s="476"/>
    </row>
    <row r="34" spans="3:12" ht="16.5" thickBot="1" x14ac:dyDescent="0.3">
      <c r="C34" s="382"/>
      <c r="D34" s="384"/>
      <c r="E34" s="385"/>
      <c r="F34" s="385"/>
      <c r="G34" s="385"/>
      <c r="H34" s="386"/>
      <c r="I34" s="386"/>
      <c r="J34" s="386"/>
      <c r="K34" s="476"/>
    </row>
    <row r="35" spans="3:12" ht="48" thickBot="1" x14ac:dyDescent="0.3">
      <c r="C35" s="545" t="s">
        <v>44</v>
      </c>
      <c r="D35" s="389" t="s">
        <v>45</v>
      </c>
      <c r="E35" s="546" t="s">
        <v>55</v>
      </c>
      <c r="F35" s="546" t="s">
        <v>57</v>
      </c>
      <c r="G35" s="547" t="s">
        <v>27</v>
      </c>
      <c r="H35" s="392" t="s">
        <v>134</v>
      </c>
      <c r="I35" s="546" t="s">
        <v>46</v>
      </c>
      <c r="J35" s="546" t="s">
        <v>135</v>
      </c>
      <c r="K35" s="546" t="s">
        <v>413</v>
      </c>
      <c r="L35" s="546" t="s">
        <v>414</v>
      </c>
    </row>
    <row r="36" spans="3:12" x14ac:dyDescent="0.25">
      <c r="C36" s="593" t="s">
        <v>47</v>
      </c>
      <c r="D36" s="658">
        <v>1</v>
      </c>
      <c r="E36" s="594"/>
      <c r="F36" s="478">
        <v>30000</v>
      </c>
      <c r="G36" s="595">
        <f t="shared" ref="G36:G44" si="2">E36*F36</f>
        <v>0</v>
      </c>
      <c r="H36" s="596" t="s">
        <v>132</v>
      </c>
      <c r="I36" s="575" t="s">
        <v>706</v>
      </c>
      <c r="J36" s="575" t="str">
        <f>VLOOKUP(I36,Presupuesto!$B$11:$C$566,2,0)</f>
        <v>SERVICIOS DE CAPACITACION.</v>
      </c>
      <c r="K36" s="597" t="s">
        <v>1385</v>
      </c>
      <c r="L36" s="575" t="s">
        <v>397</v>
      </c>
    </row>
    <row r="37" spans="3:12" x14ac:dyDescent="0.25">
      <c r="C37" s="550" t="s">
        <v>48</v>
      </c>
      <c r="D37" s="659"/>
      <c r="E37" s="598">
        <f>D36</f>
        <v>1</v>
      </c>
      <c r="F37" s="551">
        <v>50</v>
      </c>
      <c r="G37" s="400">
        <f t="shared" si="2"/>
        <v>50</v>
      </c>
      <c r="H37" s="401" t="s">
        <v>132</v>
      </c>
      <c r="I37" s="405" t="s">
        <v>724</v>
      </c>
      <c r="J37" s="405" t="str">
        <f>VLOOKUP(I37,Presupuesto!$B$11:$C$566,2,0)</f>
        <v>SERVICIOS DE IMPRENTA PUBLIC.Y REPRODUCCION</v>
      </c>
      <c r="K37" s="405" t="str">
        <f>$K$17</f>
        <v>Gobernabilidad y Procesos  de Gestión Descentralizada en Redes</v>
      </c>
      <c r="L37" s="405" t="s">
        <v>415</v>
      </c>
    </row>
    <row r="38" spans="3:12" x14ac:dyDescent="0.25">
      <c r="C38" s="550" t="s">
        <v>49</v>
      </c>
      <c r="D38" s="659"/>
      <c r="E38" s="598">
        <f>D36</f>
        <v>1</v>
      </c>
      <c r="F38" s="551">
        <v>150</v>
      </c>
      <c r="G38" s="400">
        <f t="shared" si="2"/>
        <v>150</v>
      </c>
      <c r="H38" s="401" t="s">
        <v>132</v>
      </c>
      <c r="I38" s="405" t="s">
        <v>799</v>
      </c>
      <c r="J38" s="405" t="str">
        <f>VLOOKUP(I38,Presupuesto!$B$11:$C$566,2,0)</f>
        <v>ALIMENTOS B EBIDAS PARA PERSONAS</v>
      </c>
      <c r="K38" s="405" t="str">
        <f t="shared" ref="K38:K45" si="3">$K$17</f>
        <v>Gobernabilidad y Procesos  de Gestión Descentralizada en Redes</v>
      </c>
      <c r="L38" s="405" t="s">
        <v>399</v>
      </c>
    </row>
    <row r="39" spans="3:12" x14ac:dyDescent="0.25">
      <c r="C39" s="550" t="s">
        <v>50</v>
      </c>
      <c r="D39" s="659"/>
      <c r="E39" s="410">
        <v>1</v>
      </c>
      <c r="F39" s="411">
        <v>10000</v>
      </c>
      <c r="G39" s="400">
        <f t="shared" si="2"/>
        <v>10000</v>
      </c>
      <c r="H39" s="401" t="s">
        <v>132</v>
      </c>
      <c r="I39" s="599" t="s">
        <v>762</v>
      </c>
      <c r="J39" s="405" t="str">
        <f>VLOOKUP(I39,Presupuesto!$B$11:$C$566,2,0)</f>
        <v>PASAJES AL EXTERIOR</v>
      </c>
      <c r="K39" s="405" t="str">
        <f t="shared" si="3"/>
        <v>Gobernabilidad y Procesos  de Gestión Descentralizada en Redes</v>
      </c>
      <c r="L39" s="405" t="s">
        <v>415</v>
      </c>
    </row>
    <row r="40" spans="3:12" x14ac:dyDescent="0.25">
      <c r="C40" s="550" t="s">
        <v>422</v>
      </c>
      <c r="D40" s="659"/>
      <c r="E40" s="410">
        <v>0</v>
      </c>
      <c r="F40" s="411">
        <v>250</v>
      </c>
      <c r="G40" s="400">
        <f t="shared" si="2"/>
        <v>0</v>
      </c>
      <c r="H40" s="401" t="s">
        <v>132</v>
      </c>
      <c r="I40" s="405" t="s">
        <v>828</v>
      </c>
      <c r="J40" s="405" t="str">
        <f>VLOOKUP(I40,Presupuesto!$B$11:$C$566,2,0)</f>
        <v>PRODUCTOS PAPEL Y CARTON</v>
      </c>
      <c r="K40" s="405" t="str">
        <f t="shared" si="3"/>
        <v>Gobernabilidad y Procesos  de Gestión Descentralizada en Redes</v>
      </c>
      <c r="L40" s="405" t="s">
        <v>415</v>
      </c>
    </row>
    <row r="41" spans="3:12" x14ac:dyDescent="0.25">
      <c r="C41" s="550" t="s">
        <v>51</v>
      </c>
      <c r="D41" s="659"/>
      <c r="E41" s="598">
        <f>(D36*25)/500</f>
        <v>0.05</v>
      </c>
      <c r="F41" s="551">
        <v>85</v>
      </c>
      <c r="G41" s="400">
        <f t="shared" si="2"/>
        <v>4.25</v>
      </c>
      <c r="H41" s="401" t="s">
        <v>132</v>
      </c>
      <c r="I41" s="405" t="s">
        <v>828</v>
      </c>
      <c r="J41" s="405" t="str">
        <f>VLOOKUP(I41,Presupuesto!$B$11:$C$566,2,0)</f>
        <v>PRODUCTOS PAPEL Y CARTON</v>
      </c>
      <c r="K41" s="405" t="str">
        <f t="shared" si="3"/>
        <v>Gobernabilidad y Procesos  de Gestión Descentralizada en Redes</v>
      </c>
      <c r="L41" s="405" t="s">
        <v>415</v>
      </c>
    </row>
    <row r="42" spans="3:12" x14ac:dyDescent="0.25">
      <c r="C42" s="550" t="s">
        <v>126</v>
      </c>
      <c r="D42" s="659"/>
      <c r="E42" s="598">
        <f>D36/12</f>
        <v>8.3333333333333329E-2</v>
      </c>
      <c r="F42" s="551">
        <v>36</v>
      </c>
      <c r="G42" s="400">
        <f t="shared" si="2"/>
        <v>3</v>
      </c>
      <c r="H42" s="401" t="s">
        <v>132</v>
      </c>
      <c r="I42" s="405" t="s">
        <v>949</v>
      </c>
      <c r="J42" s="405" t="str">
        <f>VLOOKUP(I42,Presupuesto!$B$11:$C$566,2,0)</f>
        <v>UTILES DE ESCRITORIO, OFICINA Y ENSE¥ANZA</v>
      </c>
      <c r="K42" s="405" t="str">
        <f t="shared" si="3"/>
        <v>Gobernabilidad y Procesos  de Gestión Descentralizada en Redes</v>
      </c>
      <c r="L42" s="405" t="s">
        <v>415</v>
      </c>
    </row>
    <row r="43" spans="3:12" x14ac:dyDescent="0.25">
      <c r="C43" s="550" t="s">
        <v>34</v>
      </c>
      <c r="D43" s="659"/>
      <c r="E43" s="598">
        <f>D36/12</f>
        <v>8.3333333333333329E-2</v>
      </c>
      <c r="F43" s="551">
        <v>80</v>
      </c>
      <c r="G43" s="400">
        <f t="shared" si="2"/>
        <v>6.6666666666666661</v>
      </c>
      <c r="H43" s="401" t="s">
        <v>132</v>
      </c>
      <c r="I43" s="405" t="s">
        <v>949</v>
      </c>
      <c r="J43" s="405" t="str">
        <f>VLOOKUP(I43,Presupuesto!$B$11:$C$566,2,0)</f>
        <v>UTILES DE ESCRITORIO, OFICINA Y ENSE¥ANZA</v>
      </c>
      <c r="K43" s="405" t="str">
        <f t="shared" si="3"/>
        <v>Gobernabilidad y Procesos  de Gestión Descentralizada en Redes</v>
      </c>
      <c r="L43" s="405" t="s">
        <v>415</v>
      </c>
    </row>
    <row r="44" spans="3:12" x14ac:dyDescent="0.25">
      <c r="C44" s="600" t="s">
        <v>52</v>
      </c>
      <c r="D44" s="659"/>
      <c r="E44" s="601">
        <v>0</v>
      </c>
      <c r="F44" s="583">
        <v>25</v>
      </c>
      <c r="G44" s="400">
        <f t="shared" si="2"/>
        <v>0</v>
      </c>
      <c r="H44" s="401" t="s">
        <v>132</v>
      </c>
      <c r="I44" s="405" t="s">
        <v>949</v>
      </c>
      <c r="J44" s="405" t="str">
        <f>VLOOKUP(I44,Presupuesto!$B$11:$C$566,2,0)</f>
        <v>UTILES DE ESCRITORIO, OFICINA Y ENSE¥ANZA</v>
      </c>
      <c r="K44" s="405" t="str">
        <f t="shared" si="3"/>
        <v>Gobernabilidad y Procesos  de Gestión Descentralizada en Redes</v>
      </c>
      <c r="L44" s="405" t="s">
        <v>415</v>
      </c>
    </row>
    <row r="45" spans="3:12" ht="16.5" thickBot="1" x14ac:dyDescent="0.3">
      <c r="C45" s="602" t="s">
        <v>453</v>
      </c>
      <c r="D45" s="603">
        <v>1</v>
      </c>
      <c r="E45" s="604">
        <v>5</v>
      </c>
      <c r="F45" s="554">
        <f>HLOOKUP(C45,$AH$2:$BU$3,2,0)</f>
        <v>4095</v>
      </c>
      <c r="G45" s="418">
        <f>D45*E45*F45</f>
        <v>20475</v>
      </c>
      <c r="H45" s="605" t="s">
        <v>132</v>
      </c>
      <c r="I45" s="606" t="s">
        <v>311</v>
      </c>
      <c r="J45" s="422" t="str">
        <f>VLOOKUP(I45,Presupuesto!$B$11:$C$566,2,0)</f>
        <v>VIATICOS AL EXTERIOR</v>
      </c>
      <c r="K45" s="607" t="str">
        <f t="shared" si="3"/>
        <v>Gobernabilidad y Procesos  de Gestión Descentralizada en Redes</v>
      </c>
      <c r="L45" s="607" t="s">
        <v>415</v>
      </c>
    </row>
    <row r="46" spans="3:12" x14ac:dyDescent="0.25">
      <c r="C46" s="385"/>
      <c r="E46" s="476"/>
      <c r="F46" s="476"/>
      <c r="G46" s="476"/>
      <c r="H46" s="608"/>
      <c r="I46" s="476"/>
      <c r="J46" s="476"/>
      <c r="K46" s="476"/>
    </row>
    <row r="47" spans="3:12" ht="16.5" thickBot="1" x14ac:dyDescent="0.3"/>
    <row r="48" spans="3:12" ht="16.5" thickBot="1" x14ac:dyDescent="0.3">
      <c r="C48" s="524" t="s">
        <v>43</v>
      </c>
      <c r="D48" s="543">
        <f>SUM(G55:G64)</f>
        <v>3208.75</v>
      </c>
      <c r="E48" s="385"/>
      <c r="F48" s="385"/>
      <c r="G48" s="385"/>
      <c r="H48" s="386"/>
      <c r="I48" s="386"/>
      <c r="J48" s="386"/>
      <c r="K48" s="476"/>
    </row>
    <row r="49" spans="3:12" x14ac:dyDescent="0.25">
      <c r="C49" s="382"/>
      <c r="D49" s="384"/>
      <c r="E49" s="385"/>
      <c r="F49" s="385"/>
      <c r="G49" s="385"/>
      <c r="H49" s="386"/>
      <c r="I49" s="386"/>
      <c r="J49" s="386"/>
      <c r="K49" s="476"/>
    </row>
    <row r="50" spans="3:12" x14ac:dyDescent="0.25">
      <c r="C50" s="382"/>
      <c r="D50" s="384"/>
      <c r="E50" s="385"/>
      <c r="F50" s="385"/>
      <c r="G50" s="385"/>
      <c r="H50" s="386"/>
      <c r="I50" s="386"/>
      <c r="J50" s="386"/>
      <c r="K50" s="476"/>
    </row>
    <row r="51" spans="3:12" x14ac:dyDescent="0.25">
      <c r="C51" s="113" t="s">
        <v>395</v>
      </c>
      <c r="D51" s="243" t="s">
        <v>1798</v>
      </c>
      <c r="E51" s="385"/>
      <c r="F51" s="385"/>
      <c r="G51" s="385"/>
      <c r="H51" s="386"/>
      <c r="I51" s="386"/>
      <c r="J51" s="386"/>
      <c r="K51" s="476"/>
    </row>
    <row r="52" spans="3:12" x14ac:dyDescent="0.25">
      <c r="C52" s="383" t="str">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Calidad'!$E:$F,2,FALSE),IFERROR(VLOOKUP(D51,'Gestión del Conocimiento'!$E:$F,2,FALSE),IFERROR(VLOOKUP(D51,'Gobernabilidad y Procesos...'!$E:$F,2,FALSE),IFERROR(VLOOKUP(D51,'Gestión del Talento Humano'!$E:$F,2,FALSE),IFERROR(VLOOKUP(D51,'Internacionalización de la E.S.'!$E:$F,2,FALSE),IFERROR(VLOOKUP(D51,'Cultura de Innovación Insti...'!$E:$F,2,FALSE),VLOOKUP(D51,'Lo Esencial de la Reforma Univ.'!$E:$F,2,0))))))))))))))</f>
        <v>2.a.1.- Evaluacion de las revistas academicas publicadas por la UNAH previa su incorporacion en sistemas internacionales de indexacion.</v>
      </c>
      <c r="D52" s="384"/>
      <c r="E52" s="385"/>
      <c r="F52" s="385"/>
      <c r="G52" s="385"/>
      <c r="H52" s="386"/>
      <c r="I52" s="386"/>
      <c r="J52" s="386"/>
      <c r="K52" s="476"/>
    </row>
    <row r="53" spans="3:12" ht="16.5" thickBot="1" x14ac:dyDescent="0.3">
      <c r="C53" s="382"/>
      <c r="D53" s="384"/>
      <c r="E53" s="385"/>
      <c r="F53" s="385"/>
      <c r="G53" s="385"/>
      <c r="H53" s="386"/>
      <c r="I53" s="386"/>
      <c r="J53" s="386"/>
      <c r="K53" s="476"/>
    </row>
    <row r="54" spans="3:12" ht="48" thickBot="1" x14ac:dyDescent="0.3">
      <c r="C54" s="545" t="s">
        <v>44</v>
      </c>
      <c r="D54" s="389" t="s">
        <v>45</v>
      </c>
      <c r="E54" s="546" t="s">
        <v>55</v>
      </c>
      <c r="F54" s="546" t="s">
        <v>57</v>
      </c>
      <c r="G54" s="547" t="s">
        <v>27</v>
      </c>
      <c r="H54" s="392" t="s">
        <v>134</v>
      </c>
      <c r="I54" s="546" t="s">
        <v>46</v>
      </c>
      <c r="J54" s="546" t="s">
        <v>135</v>
      </c>
      <c r="K54" s="546" t="s">
        <v>413</v>
      </c>
      <c r="L54" s="546" t="s">
        <v>414</v>
      </c>
    </row>
    <row r="55" spans="3:12" x14ac:dyDescent="0.25">
      <c r="C55" s="593" t="s">
        <v>47</v>
      </c>
      <c r="D55" s="658">
        <v>15</v>
      </c>
      <c r="E55" s="594"/>
      <c r="F55" s="478">
        <v>30000</v>
      </c>
      <c r="G55" s="595">
        <f t="shared" ref="G55:G63" si="4">E55*F55</f>
        <v>0</v>
      </c>
      <c r="H55" s="596" t="s">
        <v>132</v>
      </c>
      <c r="I55" s="575" t="s">
        <v>706</v>
      </c>
      <c r="J55" s="575" t="str">
        <f>VLOOKUP(I55,Presupuesto!$B$11:$C$566,2,0)</f>
        <v>SERVICIOS DE CAPACITACION.</v>
      </c>
      <c r="K55" s="597" t="s">
        <v>1385</v>
      </c>
      <c r="L55" s="575" t="s">
        <v>397</v>
      </c>
    </row>
    <row r="56" spans="3:12" x14ac:dyDescent="0.25">
      <c r="C56" s="550" t="s">
        <v>48</v>
      </c>
      <c r="D56" s="659"/>
      <c r="E56" s="598">
        <f>D55</f>
        <v>15</v>
      </c>
      <c r="F56" s="551">
        <v>50</v>
      </c>
      <c r="G56" s="400">
        <f t="shared" si="4"/>
        <v>750</v>
      </c>
      <c r="H56" s="401" t="s">
        <v>132</v>
      </c>
      <c r="I56" s="405" t="s">
        <v>724</v>
      </c>
      <c r="J56" s="405" t="str">
        <f>VLOOKUP(I56,Presupuesto!$B$11:$C$566,2,0)</f>
        <v>SERVICIOS DE IMPRENTA PUBLIC.Y REPRODUCCION</v>
      </c>
      <c r="K56" s="405" t="str">
        <f>$K$17</f>
        <v>Gobernabilidad y Procesos  de Gestión Descentralizada en Redes</v>
      </c>
      <c r="L56" s="405" t="s">
        <v>415</v>
      </c>
    </row>
    <row r="57" spans="3:12" x14ac:dyDescent="0.25">
      <c r="C57" s="550" t="s">
        <v>49</v>
      </c>
      <c r="D57" s="659"/>
      <c r="E57" s="598">
        <f>D55</f>
        <v>15</v>
      </c>
      <c r="F57" s="551">
        <v>150</v>
      </c>
      <c r="G57" s="400">
        <f t="shared" si="4"/>
        <v>2250</v>
      </c>
      <c r="H57" s="401" t="s">
        <v>132</v>
      </c>
      <c r="I57" s="405" t="s">
        <v>799</v>
      </c>
      <c r="J57" s="405" t="str">
        <f>VLOOKUP(I57,Presupuesto!$B$11:$C$566,2,0)</f>
        <v>ALIMENTOS B EBIDAS PARA PERSONAS</v>
      </c>
      <c r="K57" s="405" t="str">
        <f t="shared" ref="K57:K64" si="5">$K$17</f>
        <v>Gobernabilidad y Procesos  de Gestión Descentralizada en Redes</v>
      </c>
      <c r="L57" s="405" t="s">
        <v>399</v>
      </c>
    </row>
    <row r="58" spans="3:12" x14ac:dyDescent="0.25">
      <c r="C58" s="550" t="s">
        <v>50</v>
      </c>
      <c r="D58" s="659"/>
      <c r="E58" s="410">
        <v>0</v>
      </c>
      <c r="F58" s="411">
        <v>10000</v>
      </c>
      <c r="G58" s="400">
        <f t="shared" si="4"/>
        <v>0</v>
      </c>
      <c r="H58" s="401" t="s">
        <v>132</v>
      </c>
      <c r="I58" s="599" t="s">
        <v>303</v>
      </c>
      <c r="J58" s="405" t="str">
        <f>VLOOKUP(I58,Presupuesto!$B$11:$C$566,2,0)</f>
        <v>PASAJES (26100-00)</v>
      </c>
      <c r="K58" s="405" t="str">
        <f t="shared" si="5"/>
        <v>Gobernabilidad y Procesos  de Gestión Descentralizada en Redes</v>
      </c>
      <c r="L58" s="405" t="s">
        <v>415</v>
      </c>
    </row>
    <row r="59" spans="3:12" x14ac:dyDescent="0.25">
      <c r="C59" s="550" t="s">
        <v>422</v>
      </c>
      <c r="D59" s="659"/>
      <c r="E59" s="410">
        <v>0</v>
      </c>
      <c r="F59" s="411">
        <v>250</v>
      </c>
      <c r="G59" s="400">
        <f t="shared" si="4"/>
        <v>0</v>
      </c>
      <c r="H59" s="401" t="s">
        <v>132</v>
      </c>
      <c r="I59" s="405" t="s">
        <v>828</v>
      </c>
      <c r="J59" s="405" t="str">
        <f>VLOOKUP(I59,Presupuesto!$B$11:$C$566,2,0)</f>
        <v>PRODUCTOS PAPEL Y CARTON</v>
      </c>
      <c r="K59" s="405" t="str">
        <f t="shared" si="5"/>
        <v>Gobernabilidad y Procesos  de Gestión Descentralizada en Redes</v>
      </c>
      <c r="L59" s="405" t="s">
        <v>415</v>
      </c>
    </row>
    <row r="60" spans="3:12" x14ac:dyDescent="0.25">
      <c r="C60" s="550" t="s">
        <v>51</v>
      </c>
      <c r="D60" s="659"/>
      <c r="E60" s="598">
        <f>(D55*25)/500</f>
        <v>0.75</v>
      </c>
      <c r="F60" s="551">
        <v>85</v>
      </c>
      <c r="G60" s="400">
        <f t="shared" si="4"/>
        <v>63.75</v>
      </c>
      <c r="H60" s="401" t="s">
        <v>132</v>
      </c>
      <c r="I60" s="405" t="s">
        <v>828</v>
      </c>
      <c r="J60" s="405" t="str">
        <f>VLOOKUP(I60,Presupuesto!$B$11:$C$566,2,0)</f>
        <v>PRODUCTOS PAPEL Y CARTON</v>
      </c>
      <c r="K60" s="405" t="str">
        <f t="shared" si="5"/>
        <v>Gobernabilidad y Procesos  de Gestión Descentralizada en Redes</v>
      </c>
      <c r="L60" s="405" t="s">
        <v>415</v>
      </c>
    </row>
    <row r="61" spans="3:12" x14ac:dyDescent="0.25">
      <c r="C61" s="550" t="s">
        <v>126</v>
      </c>
      <c r="D61" s="659"/>
      <c r="E61" s="598">
        <f>D55/12</f>
        <v>1.25</v>
      </c>
      <c r="F61" s="551">
        <v>36</v>
      </c>
      <c r="G61" s="400">
        <f t="shared" si="4"/>
        <v>45</v>
      </c>
      <c r="H61" s="401" t="s">
        <v>132</v>
      </c>
      <c r="I61" s="405" t="s">
        <v>949</v>
      </c>
      <c r="J61" s="405" t="str">
        <f>VLOOKUP(I61,Presupuesto!$B$11:$C$566,2,0)</f>
        <v>UTILES DE ESCRITORIO, OFICINA Y ENSE¥ANZA</v>
      </c>
      <c r="K61" s="405" t="str">
        <f t="shared" si="5"/>
        <v>Gobernabilidad y Procesos  de Gestión Descentralizada en Redes</v>
      </c>
      <c r="L61" s="405" t="s">
        <v>415</v>
      </c>
    </row>
    <row r="62" spans="3:12" x14ac:dyDescent="0.25">
      <c r="C62" s="550" t="s">
        <v>34</v>
      </c>
      <c r="D62" s="659"/>
      <c r="E62" s="598">
        <f>D55/12</f>
        <v>1.25</v>
      </c>
      <c r="F62" s="551">
        <v>80</v>
      </c>
      <c r="G62" s="400">
        <f t="shared" si="4"/>
        <v>100</v>
      </c>
      <c r="H62" s="401" t="s">
        <v>132</v>
      </c>
      <c r="I62" s="405" t="s">
        <v>949</v>
      </c>
      <c r="J62" s="405" t="str">
        <f>VLOOKUP(I62,Presupuesto!$B$11:$C$566,2,0)</f>
        <v>UTILES DE ESCRITORIO, OFICINA Y ENSE¥ANZA</v>
      </c>
      <c r="K62" s="405" t="str">
        <f t="shared" si="5"/>
        <v>Gobernabilidad y Procesos  de Gestión Descentralizada en Redes</v>
      </c>
      <c r="L62" s="405" t="s">
        <v>415</v>
      </c>
    </row>
    <row r="63" spans="3:12" x14ac:dyDescent="0.25">
      <c r="C63" s="600" t="s">
        <v>52</v>
      </c>
      <c r="D63" s="659"/>
      <c r="E63" s="601">
        <v>0</v>
      </c>
      <c r="F63" s="583">
        <v>25</v>
      </c>
      <c r="G63" s="400">
        <f t="shared" si="4"/>
        <v>0</v>
      </c>
      <c r="H63" s="401" t="s">
        <v>132</v>
      </c>
      <c r="I63" s="405" t="s">
        <v>949</v>
      </c>
      <c r="J63" s="405" t="str">
        <f>VLOOKUP(I63,Presupuesto!$B$11:$C$566,2,0)</f>
        <v>UTILES DE ESCRITORIO, OFICINA Y ENSE¥ANZA</v>
      </c>
      <c r="K63" s="405" t="str">
        <f t="shared" si="5"/>
        <v>Gobernabilidad y Procesos  de Gestión Descentralizada en Redes</v>
      </c>
      <c r="L63" s="405" t="s">
        <v>415</v>
      </c>
    </row>
    <row r="64" spans="3:12" ht="16.5" thickBot="1" x14ac:dyDescent="0.3">
      <c r="C64" s="602" t="s">
        <v>435</v>
      </c>
      <c r="D64" s="603">
        <v>0</v>
      </c>
      <c r="E64" s="604">
        <v>0</v>
      </c>
      <c r="F64" s="554">
        <f>HLOOKUP(C64,$AH$2:$BU$3,2,0)</f>
        <v>1150</v>
      </c>
      <c r="G64" s="418">
        <f>D64*E64*F64</f>
        <v>0</v>
      </c>
      <c r="H64" s="605" t="s">
        <v>132</v>
      </c>
      <c r="I64" s="606" t="s">
        <v>304</v>
      </c>
      <c r="J64" s="422" t="str">
        <f>VLOOKUP(I64,Presupuesto!$B$11:$C$566,2,0)</f>
        <v>VIATICOS (26200-00)</v>
      </c>
      <c r="K64" s="607" t="str">
        <f t="shared" si="5"/>
        <v>Gobernabilidad y Procesos  de Gestión Descentralizada en Redes</v>
      </c>
      <c r="L64" s="607" t="s">
        <v>415</v>
      </c>
    </row>
    <row r="65" spans="3:12" x14ac:dyDescent="0.25">
      <c r="C65" s="385"/>
      <c r="E65" s="476"/>
      <c r="F65" s="476"/>
      <c r="G65" s="476"/>
      <c r="H65" s="608"/>
      <c r="I65" s="476"/>
      <c r="J65" s="476"/>
      <c r="K65" s="476"/>
    </row>
    <row r="66" spans="3:12" ht="16.5" thickBot="1" x14ac:dyDescent="0.3"/>
    <row r="67" spans="3:12" ht="16.5" thickBot="1" x14ac:dyDescent="0.3">
      <c r="C67" s="524" t="s">
        <v>43</v>
      </c>
      <c r="D67" s="543">
        <f>SUM(G74:G83)</f>
        <v>26593.916666666664</v>
      </c>
      <c r="E67" s="385"/>
      <c r="F67" s="385"/>
      <c r="G67" s="385"/>
      <c r="H67" s="386"/>
      <c r="I67" s="386"/>
      <c r="J67" s="386"/>
      <c r="K67" s="476"/>
    </row>
    <row r="68" spans="3:12" x14ac:dyDescent="0.25">
      <c r="C68" s="382"/>
      <c r="D68" s="384"/>
      <c r="E68" s="385"/>
      <c r="F68" s="385"/>
      <c r="G68" s="385"/>
      <c r="H68" s="386"/>
      <c r="I68" s="386"/>
      <c r="J68" s="386"/>
      <c r="K68" s="476"/>
    </row>
    <row r="69" spans="3:12" x14ac:dyDescent="0.25">
      <c r="C69" s="382"/>
      <c r="D69" s="384"/>
      <c r="E69" s="385"/>
      <c r="F69" s="385"/>
      <c r="G69" s="385"/>
      <c r="H69" s="386"/>
      <c r="I69" s="386"/>
      <c r="J69" s="386"/>
      <c r="K69" s="476"/>
    </row>
    <row r="70" spans="3:12" x14ac:dyDescent="0.25">
      <c r="C70" s="113" t="s">
        <v>395</v>
      </c>
      <c r="D70" s="243" t="s">
        <v>1498</v>
      </c>
      <c r="E70" s="385"/>
      <c r="F70" s="385"/>
      <c r="G70" s="385"/>
      <c r="H70" s="386"/>
      <c r="I70" s="386"/>
      <c r="J70" s="386"/>
      <c r="K70" s="476"/>
    </row>
    <row r="71" spans="3:12" x14ac:dyDescent="0.25">
      <c r="C71" s="383" t="str">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Calidad'!$E:$F,2,FALSE),IFERROR(VLOOKUP(D70,'Gestión del Conocimiento'!$E:$F,2,FALSE),IFERROR(VLOOKUP(D70,'Gobernabilidad y Procesos...'!$E:$F,2,FALSE),IFERROR(VLOOKUP(D70,'Gestión del Talento Humano'!$E:$F,2,FALSE),IFERROR(VLOOKUP(D70,'Internacionalización de la E.S.'!$E:$F,2,FALSE),IFERROR(VLOOKUP(D70,'Cultura de Innovación Insti...'!$E:$F,2,FALSE),VLOOKUP(D70,'Lo Esencial de la Reforma Univ.'!$E:$F,2,0))))))))))))))</f>
        <v>6.a.2.1 Participacion activa en las reuniones y asambleas del SIDCA-CSUCA, asi como seguimiento a los acuerdos que de ella emanen.</v>
      </c>
      <c r="D71" s="384"/>
      <c r="E71" s="385"/>
      <c r="F71" s="385"/>
      <c r="G71" s="385"/>
      <c r="H71" s="386"/>
      <c r="I71" s="386"/>
      <c r="J71" s="386"/>
      <c r="K71" s="476"/>
    </row>
    <row r="72" spans="3:12" ht="16.5" thickBot="1" x14ac:dyDescent="0.3">
      <c r="C72" s="382"/>
      <c r="D72" s="384"/>
      <c r="E72" s="385"/>
      <c r="F72" s="385"/>
      <c r="G72" s="385"/>
      <c r="H72" s="386"/>
      <c r="I72" s="386"/>
      <c r="J72" s="386"/>
      <c r="K72" s="476"/>
    </row>
    <row r="73" spans="3:12" ht="48" thickBot="1" x14ac:dyDescent="0.3">
      <c r="C73" s="545" t="s">
        <v>44</v>
      </c>
      <c r="D73" s="389" t="s">
        <v>45</v>
      </c>
      <c r="E73" s="546" t="s">
        <v>55</v>
      </c>
      <c r="F73" s="546" t="s">
        <v>57</v>
      </c>
      <c r="G73" s="547" t="s">
        <v>27</v>
      </c>
      <c r="H73" s="392" t="s">
        <v>134</v>
      </c>
      <c r="I73" s="546" t="s">
        <v>46</v>
      </c>
      <c r="J73" s="546" t="s">
        <v>135</v>
      </c>
      <c r="K73" s="546" t="s">
        <v>413</v>
      </c>
      <c r="L73" s="546" t="s">
        <v>414</v>
      </c>
    </row>
    <row r="74" spans="3:12" x14ac:dyDescent="0.25">
      <c r="C74" s="593" t="s">
        <v>47</v>
      </c>
      <c r="D74" s="658">
        <v>1</v>
      </c>
      <c r="E74" s="594"/>
      <c r="F74" s="478">
        <v>30000</v>
      </c>
      <c r="G74" s="595">
        <f t="shared" ref="G74:G82" si="6">E74*F74</f>
        <v>0</v>
      </c>
      <c r="H74" s="596" t="s">
        <v>132</v>
      </c>
      <c r="I74" s="575" t="s">
        <v>706</v>
      </c>
      <c r="J74" s="575" t="str">
        <f>VLOOKUP(I74,Presupuesto!$B$11:$C$566,2,0)</f>
        <v>SERVICIOS DE CAPACITACION.</v>
      </c>
      <c r="K74" s="597" t="s">
        <v>1385</v>
      </c>
      <c r="L74" s="575" t="s">
        <v>397</v>
      </c>
    </row>
    <row r="75" spans="3:12" x14ac:dyDescent="0.25">
      <c r="C75" s="550" t="s">
        <v>48</v>
      </c>
      <c r="D75" s="659"/>
      <c r="E75" s="598">
        <f>D74</f>
        <v>1</v>
      </c>
      <c r="F75" s="551">
        <v>50</v>
      </c>
      <c r="G75" s="400">
        <f t="shared" si="6"/>
        <v>50</v>
      </c>
      <c r="H75" s="401" t="s">
        <v>132</v>
      </c>
      <c r="I75" s="405" t="s">
        <v>724</v>
      </c>
      <c r="J75" s="405" t="str">
        <f>VLOOKUP(I75,Presupuesto!$B$11:$C$566,2,0)</f>
        <v>SERVICIOS DE IMPRENTA PUBLIC.Y REPRODUCCION</v>
      </c>
      <c r="K75" s="405" t="str">
        <f>$K$17</f>
        <v>Gobernabilidad y Procesos  de Gestión Descentralizada en Redes</v>
      </c>
      <c r="L75" s="405" t="s">
        <v>415</v>
      </c>
    </row>
    <row r="76" spans="3:12" x14ac:dyDescent="0.25">
      <c r="C76" s="550" t="s">
        <v>49</v>
      </c>
      <c r="D76" s="659"/>
      <c r="E76" s="598">
        <f>D74</f>
        <v>1</v>
      </c>
      <c r="F76" s="551">
        <v>150</v>
      </c>
      <c r="G76" s="400">
        <f t="shared" si="6"/>
        <v>150</v>
      </c>
      <c r="H76" s="401" t="s">
        <v>132</v>
      </c>
      <c r="I76" s="405" t="s">
        <v>799</v>
      </c>
      <c r="J76" s="405" t="str">
        <f>VLOOKUP(I76,Presupuesto!$B$11:$C$566,2,0)</f>
        <v>ALIMENTOS B EBIDAS PARA PERSONAS</v>
      </c>
      <c r="K76" s="405" t="str">
        <f t="shared" ref="K76:K83" si="7">$K$17</f>
        <v>Gobernabilidad y Procesos  de Gestión Descentralizada en Redes</v>
      </c>
      <c r="L76" s="405" t="s">
        <v>399</v>
      </c>
    </row>
    <row r="77" spans="3:12" x14ac:dyDescent="0.25">
      <c r="C77" s="550" t="s">
        <v>50</v>
      </c>
      <c r="D77" s="659"/>
      <c r="E77" s="410">
        <v>1</v>
      </c>
      <c r="F77" s="411">
        <v>10000</v>
      </c>
      <c r="G77" s="400">
        <f t="shared" si="6"/>
        <v>10000</v>
      </c>
      <c r="H77" s="401" t="s">
        <v>132</v>
      </c>
      <c r="I77" s="599" t="s">
        <v>762</v>
      </c>
      <c r="J77" s="405" t="str">
        <f>VLOOKUP(I77,Presupuesto!$B$11:$C$566,2,0)</f>
        <v>PASAJES AL EXTERIOR</v>
      </c>
      <c r="K77" s="405" t="str">
        <f t="shared" si="7"/>
        <v>Gobernabilidad y Procesos  de Gestión Descentralizada en Redes</v>
      </c>
      <c r="L77" s="405" t="s">
        <v>415</v>
      </c>
    </row>
    <row r="78" spans="3:12" x14ac:dyDescent="0.25">
      <c r="C78" s="550" t="s">
        <v>422</v>
      </c>
      <c r="D78" s="659"/>
      <c r="E78" s="410">
        <v>0</v>
      </c>
      <c r="F78" s="411">
        <v>250</v>
      </c>
      <c r="G78" s="400">
        <f t="shared" si="6"/>
        <v>0</v>
      </c>
      <c r="H78" s="401" t="s">
        <v>132</v>
      </c>
      <c r="I78" s="405" t="s">
        <v>828</v>
      </c>
      <c r="J78" s="405" t="str">
        <f>VLOOKUP(I78,Presupuesto!$B$11:$C$566,2,0)</f>
        <v>PRODUCTOS PAPEL Y CARTON</v>
      </c>
      <c r="K78" s="405" t="str">
        <f t="shared" si="7"/>
        <v>Gobernabilidad y Procesos  de Gestión Descentralizada en Redes</v>
      </c>
      <c r="L78" s="405" t="s">
        <v>415</v>
      </c>
    </row>
    <row r="79" spans="3:12" x14ac:dyDescent="0.25">
      <c r="C79" s="550" t="s">
        <v>51</v>
      </c>
      <c r="D79" s="659"/>
      <c r="E79" s="598">
        <f>(D74*25)/500</f>
        <v>0.05</v>
      </c>
      <c r="F79" s="551">
        <v>85</v>
      </c>
      <c r="G79" s="400">
        <f t="shared" si="6"/>
        <v>4.25</v>
      </c>
      <c r="H79" s="401" t="s">
        <v>132</v>
      </c>
      <c r="I79" s="405" t="s">
        <v>828</v>
      </c>
      <c r="J79" s="405" t="str">
        <f>VLOOKUP(I79,Presupuesto!$B$11:$C$566,2,0)</f>
        <v>PRODUCTOS PAPEL Y CARTON</v>
      </c>
      <c r="K79" s="405" t="str">
        <f t="shared" si="7"/>
        <v>Gobernabilidad y Procesos  de Gestión Descentralizada en Redes</v>
      </c>
      <c r="L79" s="405" t="s">
        <v>415</v>
      </c>
    </row>
    <row r="80" spans="3:12" x14ac:dyDescent="0.25">
      <c r="C80" s="550" t="s">
        <v>126</v>
      </c>
      <c r="D80" s="659"/>
      <c r="E80" s="598">
        <f>D74/12</f>
        <v>8.3333333333333329E-2</v>
      </c>
      <c r="F80" s="551">
        <v>36</v>
      </c>
      <c r="G80" s="400">
        <f t="shared" si="6"/>
        <v>3</v>
      </c>
      <c r="H80" s="401" t="s">
        <v>132</v>
      </c>
      <c r="I80" s="405" t="s">
        <v>949</v>
      </c>
      <c r="J80" s="405" t="str">
        <f>VLOOKUP(I80,Presupuesto!$B$11:$C$566,2,0)</f>
        <v>UTILES DE ESCRITORIO, OFICINA Y ENSE¥ANZA</v>
      </c>
      <c r="K80" s="405" t="str">
        <f t="shared" si="7"/>
        <v>Gobernabilidad y Procesos  de Gestión Descentralizada en Redes</v>
      </c>
      <c r="L80" s="405" t="s">
        <v>415</v>
      </c>
    </row>
    <row r="81" spans="3:12" x14ac:dyDescent="0.25">
      <c r="C81" s="550" t="s">
        <v>34</v>
      </c>
      <c r="D81" s="659"/>
      <c r="E81" s="598">
        <f>D74/12</f>
        <v>8.3333333333333329E-2</v>
      </c>
      <c r="F81" s="551">
        <v>80</v>
      </c>
      <c r="G81" s="400">
        <f t="shared" si="6"/>
        <v>6.6666666666666661</v>
      </c>
      <c r="H81" s="401" t="s">
        <v>132</v>
      </c>
      <c r="I81" s="405" t="s">
        <v>949</v>
      </c>
      <c r="J81" s="405" t="str">
        <f>VLOOKUP(I81,Presupuesto!$B$11:$C$566,2,0)</f>
        <v>UTILES DE ESCRITORIO, OFICINA Y ENSE¥ANZA</v>
      </c>
      <c r="K81" s="405" t="str">
        <f t="shared" si="7"/>
        <v>Gobernabilidad y Procesos  de Gestión Descentralizada en Redes</v>
      </c>
      <c r="L81" s="405" t="s">
        <v>415</v>
      </c>
    </row>
    <row r="82" spans="3:12" x14ac:dyDescent="0.25">
      <c r="C82" s="600" t="s">
        <v>52</v>
      </c>
      <c r="D82" s="659"/>
      <c r="E82" s="601">
        <v>0</v>
      </c>
      <c r="F82" s="583">
        <v>25</v>
      </c>
      <c r="G82" s="400">
        <f t="shared" si="6"/>
        <v>0</v>
      </c>
      <c r="H82" s="401" t="s">
        <v>132</v>
      </c>
      <c r="I82" s="405" t="s">
        <v>949</v>
      </c>
      <c r="J82" s="405" t="str">
        <f>VLOOKUP(I82,Presupuesto!$B$11:$C$566,2,0)</f>
        <v>UTILES DE ESCRITORIO, OFICINA Y ENSE¥ANZA</v>
      </c>
      <c r="K82" s="405" t="str">
        <f t="shared" si="7"/>
        <v>Gobernabilidad y Procesos  de Gestión Descentralizada en Redes</v>
      </c>
      <c r="L82" s="405" t="s">
        <v>415</v>
      </c>
    </row>
    <row r="83" spans="3:12" ht="16.5" thickBot="1" x14ac:dyDescent="0.3">
      <c r="C83" s="602" t="s">
        <v>453</v>
      </c>
      <c r="D83" s="603">
        <v>1</v>
      </c>
      <c r="E83" s="604">
        <v>4</v>
      </c>
      <c r="F83" s="554">
        <f>HLOOKUP(C83,$AH$2:$BU$3,2,0)</f>
        <v>4095</v>
      </c>
      <c r="G83" s="418">
        <f>D83*E83*F83</f>
        <v>16380</v>
      </c>
      <c r="H83" s="605" t="s">
        <v>132</v>
      </c>
      <c r="I83" s="606" t="s">
        <v>311</v>
      </c>
      <c r="J83" s="422" t="str">
        <f>VLOOKUP(I83,Presupuesto!$B$11:$C$566,2,0)</f>
        <v>VIATICOS AL EXTERIOR</v>
      </c>
      <c r="K83" s="607" t="str">
        <f t="shared" si="7"/>
        <v>Gobernabilidad y Procesos  de Gestión Descentralizada en Redes</v>
      </c>
      <c r="L83" s="607" t="s">
        <v>415</v>
      </c>
    </row>
    <row r="84" spans="3:12" x14ac:dyDescent="0.25">
      <c r="C84" s="385"/>
      <c r="E84" s="476"/>
      <c r="F84" s="476"/>
      <c r="G84" s="476"/>
      <c r="H84" s="608"/>
      <c r="I84" s="476"/>
      <c r="J84" s="476"/>
      <c r="K84" s="476"/>
    </row>
    <row r="85" spans="3:12" ht="16.5" thickBot="1" x14ac:dyDescent="0.3"/>
    <row r="86" spans="3:12" ht="16.5" thickBot="1" x14ac:dyDescent="0.3">
      <c r="C86" s="524" t="s">
        <v>43</v>
      </c>
      <c r="D86" s="543">
        <f>SUM(G93:G102)</f>
        <v>124175</v>
      </c>
      <c r="E86" s="385"/>
      <c r="F86" s="385"/>
      <c r="G86" s="385"/>
      <c r="H86" s="386"/>
      <c r="I86" s="386"/>
      <c r="J86" s="386"/>
      <c r="K86" s="476"/>
    </row>
    <row r="87" spans="3:12" x14ac:dyDescent="0.25">
      <c r="C87" s="382"/>
      <c r="D87" s="384"/>
      <c r="E87" s="385"/>
      <c r="F87" s="385"/>
      <c r="G87" s="385"/>
      <c r="H87" s="386"/>
      <c r="I87" s="386"/>
      <c r="J87" s="386"/>
      <c r="K87" s="476"/>
    </row>
    <row r="88" spans="3:12" x14ac:dyDescent="0.25">
      <c r="C88" s="382"/>
      <c r="D88" s="384"/>
      <c r="E88" s="385"/>
      <c r="F88" s="385"/>
      <c r="G88" s="385"/>
      <c r="H88" s="386"/>
      <c r="I88" s="386"/>
      <c r="J88" s="386"/>
      <c r="K88" s="476"/>
    </row>
    <row r="89" spans="3:12" x14ac:dyDescent="0.25">
      <c r="C89" s="113" t="s">
        <v>395</v>
      </c>
      <c r="D89" s="243" t="s">
        <v>1679</v>
      </c>
      <c r="E89" s="385"/>
      <c r="F89" s="385"/>
      <c r="G89" s="385"/>
      <c r="H89" s="386"/>
      <c r="I89" s="386"/>
      <c r="J89" s="386"/>
      <c r="K89" s="476"/>
    </row>
    <row r="90" spans="3:12" x14ac:dyDescent="0.25">
      <c r="C90" s="383" t="str">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Calidad'!$E:$F,2,FALSE),IFERROR(VLOOKUP(D89,'Gestión del Conocimiento'!$E:$F,2,FALSE),IFERROR(VLOOKUP(D89,'Gobernabilidad y Procesos...'!$E:$F,2,FALSE),IFERROR(VLOOKUP(D89,'Gestión del Talento Humano'!$E:$F,2,FALSE),IFERROR(VLOOKUP(D89,'Internacionalización de la E.S.'!$E:$F,2,FALSE),IFERROR(VLOOKUP(D89,'Cultura de Innovación Insti...'!$E:$F,2,FALSE),VLOOKUP(D89,'Lo Esencial de la Reforma Univ.'!$E:$F,2,0))))))))))))))</f>
        <v>6.a.4.1 Organización del Congreso e-biblioteca 2015</v>
      </c>
      <c r="D90" s="384"/>
      <c r="E90" s="385"/>
      <c r="F90" s="385"/>
      <c r="G90" s="385"/>
      <c r="H90" s="386"/>
      <c r="I90" s="386"/>
      <c r="J90" s="386"/>
      <c r="K90" s="476"/>
    </row>
    <row r="91" spans="3:12" ht="16.5" thickBot="1" x14ac:dyDescent="0.3">
      <c r="C91" s="382"/>
      <c r="D91" s="384"/>
      <c r="E91" s="385"/>
      <c r="F91" s="385"/>
      <c r="G91" s="385"/>
      <c r="H91" s="386"/>
      <c r="I91" s="386"/>
      <c r="J91" s="386"/>
      <c r="K91" s="476"/>
    </row>
    <row r="92" spans="3:12" ht="48" thickBot="1" x14ac:dyDescent="0.3">
      <c r="C92" s="545" t="s">
        <v>44</v>
      </c>
      <c r="D92" s="389" t="s">
        <v>45</v>
      </c>
      <c r="E92" s="546" t="s">
        <v>55</v>
      </c>
      <c r="F92" s="546" t="s">
        <v>57</v>
      </c>
      <c r="G92" s="547" t="s">
        <v>27</v>
      </c>
      <c r="H92" s="392" t="s">
        <v>134</v>
      </c>
      <c r="I92" s="546" t="s">
        <v>46</v>
      </c>
      <c r="J92" s="546" t="s">
        <v>135</v>
      </c>
      <c r="K92" s="546" t="s">
        <v>413</v>
      </c>
      <c r="L92" s="546" t="s">
        <v>414</v>
      </c>
    </row>
    <row r="93" spans="3:12" x14ac:dyDescent="0.25">
      <c r="C93" s="593" t="s">
        <v>47</v>
      </c>
      <c r="D93" s="658">
        <v>300</v>
      </c>
      <c r="E93" s="594">
        <v>2</v>
      </c>
      <c r="F93" s="478">
        <v>30000</v>
      </c>
      <c r="G93" s="595">
        <f t="shared" ref="G93:G101" si="8">E93*F93</f>
        <v>60000</v>
      </c>
      <c r="H93" s="596" t="s">
        <v>132</v>
      </c>
      <c r="I93" s="575" t="s">
        <v>706</v>
      </c>
      <c r="J93" s="575" t="str">
        <f>VLOOKUP(I93,Presupuesto!$B$11:$C$566,2,0)</f>
        <v>SERVICIOS DE CAPACITACION.</v>
      </c>
      <c r="K93" s="597" t="s">
        <v>1385</v>
      </c>
      <c r="L93" s="575" t="s">
        <v>397</v>
      </c>
    </row>
    <row r="94" spans="3:12" x14ac:dyDescent="0.25">
      <c r="C94" s="550" t="s">
        <v>48</v>
      </c>
      <c r="D94" s="659"/>
      <c r="E94" s="598">
        <f>D93</f>
        <v>300</v>
      </c>
      <c r="F94" s="551">
        <v>50</v>
      </c>
      <c r="G94" s="400">
        <f t="shared" si="8"/>
        <v>15000</v>
      </c>
      <c r="H94" s="401" t="s">
        <v>132</v>
      </c>
      <c r="I94" s="405" t="s">
        <v>724</v>
      </c>
      <c r="J94" s="405" t="str">
        <f>VLOOKUP(I94,Presupuesto!$B$11:$C$566,2,0)</f>
        <v>SERVICIOS DE IMPRENTA PUBLIC.Y REPRODUCCION</v>
      </c>
      <c r="K94" s="405" t="str">
        <f>$K$17</f>
        <v>Gobernabilidad y Procesos  de Gestión Descentralizada en Redes</v>
      </c>
      <c r="L94" s="405" t="s">
        <v>415</v>
      </c>
    </row>
    <row r="95" spans="3:12" x14ac:dyDescent="0.25">
      <c r="C95" s="550" t="s">
        <v>49</v>
      </c>
      <c r="D95" s="659"/>
      <c r="E95" s="598">
        <f>D93</f>
        <v>300</v>
      </c>
      <c r="F95" s="551">
        <v>150</v>
      </c>
      <c r="G95" s="400">
        <f t="shared" si="8"/>
        <v>45000</v>
      </c>
      <c r="H95" s="401" t="s">
        <v>132</v>
      </c>
      <c r="I95" s="405" t="s">
        <v>799</v>
      </c>
      <c r="J95" s="405" t="str">
        <f>VLOOKUP(I95,Presupuesto!$B$11:$C$566,2,0)</f>
        <v>ALIMENTOS B EBIDAS PARA PERSONAS</v>
      </c>
      <c r="K95" s="405" t="str">
        <f t="shared" ref="K95:K102" si="9">$K$17</f>
        <v>Gobernabilidad y Procesos  de Gestión Descentralizada en Redes</v>
      </c>
      <c r="L95" s="405" t="s">
        <v>399</v>
      </c>
    </row>
    <row r="96" spans="3:12" x14ac:dyDescent="0.25">
      <c r="C96" s="550" t="s">
        <v>50</v>
      </c>
      <c r="D96" s="659"/>
      <c r="E96" s="410">
        <v>0</v>
      </c>
      <c r="F96" s="411">
        <v>10000</v>
      </c>
      <c r="G96" s="400">
        <f t="shared" si="8"/>
        <v>0</v>
      </c>
      <c r="H96" s="401" t="s">
        <v>132</v>
      </c>
      <c r="I96" s="599" t="s">
        <v>303</v>
      </c>
      <c r="J96" s="405" t="str">
        <f>VLOOKUP(I96,Presupuesto!$B$11:$C$566,2,0)</f>
        <v>PASAJES (26100-00)</v>
      </c>
      <c r="K96" s="405" t="str">
        <f t="shared" si="9"/>
        <v>Gobernabilidad y Procesos  de Gestión Descentralizada en Redes</v>
      </c>
      <c r="L96" s="405" t="s">
        <v>415</v>
      </c>
    </row>
    <row r="97" spans="3:12" x14ac:dyDescent="0.25">
      <c r="C97" s="550" t="s">
        <v>422</v>
      </c>
      <c r="D97" s="659"/>
      <c r="E97" s="410">
        <v>0</v>
      </c>
      <c r="F97" s="411">
        <v>250</v>
      </c>
      <c r="G97" s="400">
        <f t="shared" si="8"/>
        <v>0</v>
      </c>
      <c r="H97" s="401" t="s">
        <v>132</v>
      </c>
      <c r="I97" s="405" t="s">
        <v>828</v>
      </c>
      <c r="J97" s="405" t="str">
        <f>VLOOKUP(I97,Presupuesto!$B$11:$C$566,2,0)</f>
        <v>PRODUCTOS PAPEL Y CARTON</v>
      </c>
      <c r="K97" s="405" t="str">
        <f t="shared" si="9"/>
        <v>Gobernabilidad y Procesos  de Gestión Descentralizada en Redes</v>
      </c>
      <c r="L97" s="405" t="s">
        <v>415</v>
      </c>
    </row>
    <row r="98" spans="3:12" x14ac:dyDescent="0.25">
      <c r="C98" s="550" t="s">
        <v>51</v>
      </c>
      <c r="D98" s="659"/>
      <c r="E98" s="598">
        <f>(D93*25)/500</f>
        <v>15</v>
      </c>
      <c r="F98" s="551">
        <v>85</v>
      </c>
      <c r="G98" s="400">
        <f t="shared" si="8"/>
        <v>1275</v>
      </c>
      <c r="H98" s="401" t="s">
        <v>132</v>
      </c>
      <c r="I98" s="405" t="s">
        <v>828</v>
      </c>
      <c r="J98" s="405" t="str">
        <f>VLOOKUP(I98,Presupuesto!$B$11:$C$566,2,0)</f>
        <v>PRODUCTOS PAPEL Y CARTON</v>
      </c>
      <c r="K98" s="405" t="str">
        <f t="shared" si="9"/>
        <v>Gobernabilidad y Procesos  de Gestión Descentralizada en Redes</v>
      </c>
      <c r="L98" s="405" t="s">
        <v>415</v>
      </c>
    </row>
    <row r="99" spans="3:12" x14ac:dyDescent="0.25">
      <c r="C99" s="550" t="s">
        <v>126</v>
      </c>
      <c r="D99" s="659"/>
      <c r="E99" s="598">
        <f>D93/12</f>
        <v>25</v>
      </c>
      <c r="F99" s="551">
        <v>36</v>
      </c>
      <c r="G99" s="400">
        <f t="shared" si="8"/>
        <v>900</v>
      </c>
      <c r="H99" s="401" t="s">
        <v>132</v>
      </c>
      <c r="I99" s="405" t="s">
        <v>949</v>
      </c>
      <c r="J99" s="405" t="str">
        <f>VLOOKUP(I99,Presupuesto!$B$11:$C$566,2,0)</f>
        <v>UTILES DE ESCRITORIO, OFICINA Y ENSE¥ANZA</v>
      </c>
      <c r="K99" s="405" t="str">
        <f t="shared" si="9"/>
        <v>Gobernabilidad y Procesos  de Gestión Descentralizada en Redes</v>
      </c>
      <c r="L99" s="405" t="s">
        <v>415</v>
      </c>
    </row>
    <row r="100" spans="3:12" x14ac:dyDescent="0.25">
      <c r="C100" s="550" t="s">
        <v>34</v>
      </c>
      <c r="D100" s="659"/>
      <c r="E100" s="598">
        <f>D93/12</f>
        <v>25</v>
      </c>
      <c r="F100" s="551">
        <v>80</v>
      </c>
      <c r="G100" s="400">
        <f t="shared" si="8"/>
        <v>2000</v>
      </c>
      <c r="H100" s="401" t="s">
        <v>132</v>
      </c>
      <c r="I100" s="405" t="s">
        <v>949</v>
      </c>
      <c r="J100" s="405" t="str">
        <f>VLOOKUP(I100,Presupuesto!$B$11:$C$566,2,0)</f>
        <v>UTILES DE ESCRITORIO, OFICINA Y ENSE¥ANZA</v>
      </c>
      <c r="K100" s="405" t="str">
        <f t="shared" si="9"/>
        <v>Gobernabilidad y Procesos  de Gestión Descentralizada en Redes</v>
      </c>
      <c r="L100" s="405" t="s">
        <v>415</v>
      </c>
    </row>
    <row r="101" spans="3:12" x14ac:dyDescent="0.25">
      <c r="C101" s="600" t="s">
        <v>52</v>
      </c>
      <c r="D101" s="659"/>
      <c r="E101" s="601">
        <v>0</v>
      </c>
      <c r="F101" s="583">
        <v>25</v>
      </c>
      <c r="G101" s="400">
        <f t="shared" si="8"/>
        <v>0</v>
      </c>
      <c r="H101" s="401" t="s">
        <v>132</v>
      </c>
      <c r="I101" s="405" t="s">
        <v>949</v>
      </c>
      <c r="J101" s="405" t="str">
        <f>VLOOKUP(I101,Presupuesto!$B$11:$C$566,2,0)</f>
        <v>UTILES DE ESCRITORIO, OFICINA Y ENSE¥ANZA</v>
      </c>
      <c r="K101" s="405" t="str">
        <f t="shared" si="9"/>
        <v>Gobernabilidad y Procesos  de Gestión Descentralizada en Redes</v>
      </c>
      <c r="L101" s="405" t="s">
        <v>415</v>
      </c>
    </row>
    <row r="102" spans="3:12" ht="16.5" thickBot="1" x14ac:dyDescent="0.3">
      <c r="C102" s="602" t="s">
        <v>435</v>
      </c>
      <c r="D102" s="603">
        <v>0</v>
      </c>
      <c r="E102" s="604">
        <v>0</v>
      </c>
      <c r="F102" s="554">
        <f>HLOOKUP(C102,$AH$2:$BU$3,2,0)</f>
        <v>1150</v>
      </c>
      <c r="G102" s="418">
        <f>D102*E102*F102</f>
        <v>0</v>
      </c>
      <c r="H102" s="605" t="s">
        <v>132</v>
      </c>
      <c r="I102" s="606" t="s">
        <v>304</v>
      </c>
      <c r="J102" s="422" t="str">
        <f>VLOOKUP(I102,Presupuesto!$B$11:$C$566,2,0)</f>
        <v>VIATICOS (26200-00)</v>
      </c>
      <c r="K102" s="607" t="str">
        <f t="shared" si="9"/>
        <v>Gobernabilidad y Procesos  de Gestión Descentralizada en Redes</v>
      </c>
      <c r="L102" s="607" t="s">
        <v>415</v>
      </c>
    </row>
    <row r="103" spans="3:12" x14ac:dyDescent="0.25">
      <c r="C103" s="385"/>
      <c r="E103" s="476"/>
      <c r="F103" s="476"/>
      <c r="G103" s="476"/>
      <c r="H103" s="608"/>
      <c r="I103" s="476"/>
      <c r="J103" s="476"/>
      <c r="K103" s="476"/>
    </row>
    <row r="104" spans="3:12" ht="16.5" thickBot="1" x14ac:dyDescent="0.3"/>
    <row r="105" spans="3:12" ht="16.5" thickBot="1" x14ac:dyDescent="0.3">
      <c r="C105" s="524" t="s">
        <v>43</v>
      </c>
      <c r="D105" s="543">
        <f>SUM(G112:G121)</f>
        <v>343255.66666666669</v>
      </c>
      <c r="E105" s="385"/>
      <c r="F105" s="385"/>
      <c r="G105" s="385"/>
      <c r="H105" s="386"/>
      <c r="I105" s="386"/>
      <c r="J105" s="386"/>
      <c r="K105" s="476"/>
    </row>
    <row r="106" spans="3:12" x14ac:dyDescent="0.25">
      <c r="C106" s="382"/>
      <c r="D106" s="384"/>
      <c r="E106" s="385"/>
      <c r="F106" s="385"/>
      <c r="G106" s="385"/>
      <c r="H106" s="386"/>
      <c r="I106" s="386"/>
      <c r="J106" s="386"/>
      <c r="K106" s="476"/>
    </row>
    <row r="107" spans="3:12" x14ac:dyDescent="0.25">
      <c r="C107" s="382"/>
      <c r="D107" s="384"/>
      <c r="E107" s="385"/>
      <c r="F107" s="385"/>
      <c r="G107" s="385"/>
      <c r="H107" s="386"/>
      <c r="I107" s="386"/>
      <c r="J107" s="386"/>
      <c r="K107" s="476"/>
    </row>
    <row r="108" spans="3:12" x14ac:dyDescent="0.25">
      <c r="C108" s="113" t="s">
        <v>395</v>
      </c>
      <c r="D108" s="243" t="s">
        <v>1860</v>
      </c>
      <c r="E108" s="385"/>
      <c r="F108" s="385"/>
      <c r="G108" s="385"/>
      <c r="H108" s="386"/>
      <c r="I108" s="386"/>
      <c r="J108" s="386"/>
      <c r="K108" s="476"/>
    </row>
    <row r="109" spans="3:12" x14ac:dyDescent="0.25">
      <c r="C109" s="383" t="str">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Calidad'!$E:$F,2,FALSE),IFERROR(VLOOKUP(D108,'Gestión del Conocimiento'!$E:$F,2,FALSE),IFERROR(VLOOKUP(D108,'Gobernabilidad y Procesos...'!$E:$F,2,FALSE),IFERROR(VLOOKUP(D108,'Gestión del Talento Humano'!$E:$F,2,FALSE),IFERROR(VLOOKUP(D108,'Internacionalización de la E.S.'!$E:$F,2,FALSE),IFERROR(VLOOKUP(D108,'Cultura de Innovación Insti...'!$E:$F,2,FALSE),VLOOKUP(D108,'Lo Esencial de la Reforma Univ.'!$E:$F,2,0))))))))))))))</f>
        <v xml:space="preserve">6.a.5.1 Participacion de los bibliotecarios del Sistema Bibliotecario en pasantias en bibliotecas internacionales </v>
      </c>
      <c r="D109" s="384"/>
      <c r="E109" s="385"/>
      <c r="F109" s="385"/>
      <c r="G109" s="385"/>
      <c r="H109" s="386"/>
      <c r="I109" s="386"/>
      <c r="J109" s="386"/>
      <c r="K109" s="476"/>
    </row>
    <row r="110" spans="3:12" ht="16.5" thickBot="1" x14ac:dyDescent="0.3">
      <c r="C110" s="382"/>
      <c r="D110" s="384"/>
      <c r="E110" s="385"/>
      <c r="F110" s="385"/>
      <c r="G110" s="385"/>
      <c r="H110" s="386"/>
      <c r="I110" s="386"/>
      <c r="J110" s="386"/>
      <c r="K110" s="476"/>
    </row>
    <row r="111" spans="3:12" ht="48" thickBot="1" x14ac:dyDescent="0.3">
      <c r="C111" s="545" t="s">
        <v>44</v>
      </c>
      <c r="D111" s="389" t="s">
        <v>45</v>
      </c>
      <c r="E111" s="546" t="s">
        <v>55</v>
      </c>
      <c r="F111" s="546" t="s">
        <v>57</v>
      </c>
      <c r="G111" s="547" t="s">
        <v>27</v>
      </c>
      <c r="H111" s="392" t="s">
        <v>134</v>
      </c>
      <c r="I111" s="546" t="s">
        <v>46</v>
      </c>
      <c r="J111" s="546" t="s">
        <v>135</v>
      </c>
      <c r="K111" s="546" t="s">
        <v>413</v>
      </c>
      <c r="L111" s="546" t="s">
        <v>414</v>
      </c>
    </row>
    <row r="112" spans="3:12" x14ac:dyDescent="0.25">
      <c r="C112" s="593" t="s">
        <v>47</v>
      </c>
      <c r="D112" s="658">
        <v>4</v>
      </c>
      <c r="E112" s="594"/>
      <c r="F112" s="478">
        <v>30000</v>
      </c>
      <c r="G112" s="595">
        <f t="shared" ref="G112:G120" si="10">E112*F112</f>
        <v>0</v>
      </c>
      <c r="H112" s="596" t="s">
        <v>132</v>
      </c>
      <c r="I112" s="575" t="s">
        <v>706</v>
      </c>
      <c r="J112" s="575" t="str">
        <f>VLOOKUP(I112,Presupuesto!$B$11:$C$566,2,0)</f>
        <v>SERVICIOS DE CAPACITACION.</v>
      </c>
      <c r="K112" s="597" t="s">
        <v>1385</v>
      </c>
      <c r="L112" s="575" t="s">
        <v>397</v>
      </c>
    </row>
    <row r="113" spans="3:12" x14ac:dyDescent="0.25">
      <c r="C113" s="550" t="s">
        <v>48</v>
      </c>
      <c r="D113" s="659"/>
      <c r="E113" s="598">
        <f>D112</f>
        <v>4</v>
      </c>
      <c r="F113" s="551">
        <v>50</v>
      </c>
      <c r="G113" s="400">
        <f t="shared" si="10"/>
        <v>200</v>
      </c>
      <c r="H113" s="401" t="s">
        <v>132</v>
      </c>
      <c r="I113" s="405" t="s">
        <v>724</v>
      </c>
      <c r="J113" s="405" t="str">
        <f>VLOOKUP(I113,Presupuesto!$B$11:$C$566,2,0)</f>
        <v>SERVICIOS DE IMPRENTA PUBLIC.Y REPRODUCCION</v>
      </c>
      <c r="K113" s="405" t="str">
        <f>$K$17</f>
        <v>Gobernabilidad y Procesos  de Gestión Descentralizada en Redes</v>
      </c>
      <c r="L113" s="405" t="s">
        <v>415</v>
      </c>
    </row>
    <row r="114" spans="3:12" x14ac:dyDescent="0.25">
      <c r="C114" s="550" t="s">
        <v>49</v>
      </c>
      <c r="D114" s="659"/>
      <c r="E114" s="598">
        <f>D112</f>
        <v>4</v>
      </c>
      <c r="F114" s="551">
        <v>150</v>
      </c>
      <c r="G114" s="400">
        <f t="shared" si="10"/>
        <v>600</v>
      </c>
      <c r="H114" s="401" t="s">
        <v>132</v>
      </c>
      <c r="I114" s="405" t="s">
        <v>799</v>
      </c>
      <c r="J114" s="405" t="str">
        <f>VLOOKUP(I114,Presupuesto!$B$11:$C$566,2,0)</f>
        <v>ALIMENTOS B EBIDAS PARA PERSONAS</v>
      </c>
      <c r="K114" s="405" t="str">
        <f t="shared" ref="K114:K121" si="11">$K$17</f>
        <v>Gobernabilidad y Procesos  de Gestión Descentralizada en Redes</v>
      </c>
      <c r="L114" s="405" t="s">
        <v>399</v>
      </c>
    </row>
    <row r="115" spans="3:12" x14ac:dyDescent="0.25">
      <c r="C115" s="550" t="s">
        <v>50</v>
      </c>
      <c r="D115" s="659"/>
      <c r="E115" s="410">
        <v>4</v>
      </c>
      <c r="F115" s="411">
        <v>10000</v>
      </c>
      <c r="G115" s="400">
        <f t="shared" si="10"/>
        <v>40000</v>
      </c>
      <c r="H115" s="401" t="s">
        <v>132</v>
      </c>
      <c r="I115" s="599" t="s">
        <v>762</v>
      </c>
      <c r="J115" s="405" t="str">
        <f>VLOOKUP(I115,Presupuesto!$B$11:$C$566,2,0)</f>
        <v>PASAJES AL EXTERIOR</v>
      </c>
      <c r="K115" s="405" t="str">
        <f t="shared" si="11"/>
        <v>Gobernabilidad y Procesos  de Gestión Descentralizada en Redes</v>
      </c>
      <c r="L115" s="405" t="s">
        <v>415</v>
      </c>
    </row>
    <row r="116" spans="3:12" x14ac:dyDescent="0.25">
      <c r="C116" s="550" t="s">
        <v>422</v>
      </c>
      <c r="D116" s="659"/>
      <c r="E116" s="410"/>
      <c r="F116" s="411">
        <v>250</v>
      </c>
      <c r="G116" s="400">
        <f t="shared" si="10"/>
        <v>0</v>
      </c>
      <c r="H116" s="401" t="s">
        <v>132</v>
      </c>
      <c r="I116" s="405" t="s">
        <v>828</v>
      </c>
      <c r="J116" s="405" t="str">
        <f>VLOOKUP(I116,Presupuesto!$B$11:$C$566,2,0)</f>
        <v>PRODUCTOS PAPEL Y CARTON</v>
      </c>
      <c r="K116" s="405" t="str">
        <f t="shared" si="11"/>
        <v>Gobernabilidad y Procesos  de Gestión Descentralizada en Redes</v>
      </c>
      <c r="L116" s="405" t="s">
        <v>415</v>
      </c>
    </row>
    <row r="117" spans="3:12" x14ac:dyDescent="0.25">
      <c r="C117" s="550" t="s">
        <v>51</v>
      </c>
      <c r="D117" s="659"/>
      <c r="E117" s="598">
        <f>(D112*25)/500</f>
        <v>0.2</v>
      </c>
      <c r="F117" s="551">
        <v>85</v>
      </c>
      <c r="G117" s="400">
        <f t="shared" si="10"/>
        <v>17</v>
      </c>
      <c r="H117" s="401" t="s">
        <v>132</v>
      </c>
      <c r="I117" s="405" t="s">
        <v>828</v>
      </c>
      <c r="J117" s="405" t="str">
        <f>VLOOKUP(I117,Presupuesto!$B$11:$C$566,2,0)</f>
        <v>PRODUCTOS PAPEL Y CARTON</v>
      </c>
      <c r="K117" s="405" t="str">
        <f t="shared" si="11"/>
        <v>Gobernabilidad y Procesos  de Gestión Descentralizada en Redes</v>
      </c>
      <c r="L117" s="405" t="s">
        <v>415</v>
      </c>
    </row>
    <row r="118" spans="3:12" x14ac:dyDescent="0.25">
      <c r="C118" s="550" t="s">
        <v>126</v>
      </c>
      <c r="D118" s="659"/>
      <c r="E118" s="598">
        <f>D112/12</f>
        <v>0.33333333333333331</v>
      </c>
      <c r="F118" s="551">
        <v>36</v>
      </c>
      <c r="G118" s="400">
        <f t="shared" si="10"/>
        <v>12</v>
      </c>
      <c r="H118" s="401" t="s">
        <v>132</v>
      </c>
      <c r="I118" s="405" t="s">
        <v>949</v>
      </c>
      <c r="J118" s="405" t="str">
        <f>VLOOKUP(I118,Presupuesto!$B$11:$C$566,2,0)</f>
        <v>UTILES DE ESCRITORIO, OFICINA Y ENSE¥ANZA</v>
      </c>
      <c r="K118" s="405" t="str">
        <f t="shared" si="11"/>
        <v>Gobernabilidad y Procesos  de Gestión Descentralizada en Redes</v>
      </c>
      <c r="L118" s="405" t="s">
        <v>415</v>
      </c>
    </row>
    <row r="119" spans="3:12" x14ac:dyDescent="0.25">
      <c r="C119" s="550" t="s">
        <v>34</v>
      </c>
      <c r="D119" s="659"/>
      <c r="E119" s="598">
        <f>D112/12</f>
        <v>0.33333333333333331</v>
      </c>
      <c r="F119" s="551">
        <v>80</v>
      </c>
      <c r="G119" s="400">
        <f t="shared" si="10"/>
        <v>26.666666666666664</v>
      </c>
      <c r="H119" s="401" t="s">
        <v>132</v>
      </c>
      <c r="I119" s="405" t="s">
        <v>949</v>
      </c>
      <c r="J119" s="405" t="str">
        <f>VLOOKUP(I119,Presupuesto!$B$11:$C$566,2,0)</f>
        <v>UTILES DE ESCRITORIO, OFICINA Y ENSE¥ANZA</v>
      </c>
      <c r="K119" s="405" t="str">
        <f t="shared" si="11"/>
        <v>Gobernabilidad y Procesos  de Gestión Descentralizada en Redes</v>
      </c>
      <c r="L119" s="405" t="s">
        <v>415</v>
      </c>
    </row>
    <row r="120" spans="3:12" x14ac:dyDescent="0.25">
      <c r="C120" s="600" t="s">
        <v>52</v>
      </c>
      <c r="D120" s="659"/>
      <c r="E120" s="601">
        <v>0</v>
      </c>
      <c r="F120" s="583">
        <v>25</v>
      </c>
      <c r="G120" s="400">
        <f t="shared" si="10"/>
        <v>0</v>
      </c>
      <c r="H120" s="401" t="s">
        <v>132</v>
      </c>
      <c r="I120" s="405" t="s">
        <v>949</v>
      </c>
      <c r="J120" s="405" t="str">
        <f>VLOOKUP(I120,Presupuesto!$B$11:$C$566,2,0)</f>
        <v>UTILES DE ESCRITORIO, OFICINA Y ENSE¥ANZA</v>
      </c>
      <c r="K120" s="405" t="str">
        <f t="shared" si="11"/>
        <v>Gobernabilidad y Procesos  de Gestión Descentralizada en Redes</v>
      </c>
      <c r="L120" s="405" t="s">
        <v>415</v>
      </c>
    </row>
    <row r="121" spans="3:12" ht="16.5" thickBot="1" x14ac:dyDescent="0.3">
      <c r="C121" s="602" t="s">
        <v>454</v>
      </c>
      <c r="D121" s="603">
        <v>4</v>
      </c>
      <c r="E121" s="604">
        <v>20</v>
      </c>
      <c r="F121" s="554">
        <f>HLOOKUP(C121,$AH$2:$BU$3,2,0)</f>
        <v>3780</v>
      </c>
      <c r="G121" s="418">
        <f>D121*E121*F121</f>
        <v>302400</v>
      </c>
      <c r="H121" s="605" t="s">
        <v>132</v>
      </c>
      <c r="I121" s="606" t="s">
        <v>311</v>
      </c>
      <c r="J121" s="422" t="str">
        <f>VLOOKUP(I121,Presupuesto!$B$11:$C$566,2,0)</f>
        <v>VIATICOS AL EXTERIOR</v>
      </c>
      <c r="K121" s="607" t="str">
        <f t="shared" si="11"/>
        <v>Gobernabilidad y Procesos  de Gestión Descentralizada en Redes</v>
      </c>
      <c r="L121" s="607" t="s">
        <v>415</v>
      </c>
    </row>
    <row r="122" spans="3:12" x14ac:dyDescent="0.25">
      <c r="C122" s="385"/>
      <c r="E122" s="476"/>
      <c r="F122" s="476"/>
      <c r="G122" s="476"/>
      <c r="H122" s="608"/>
      <c r="I122" s="476"/>
      <c r="J122" s="476"/>
      <c r="K122" s="476"/>
    </row>
    <row r="123" spans="3:12" ht="16.5" thickBot="1" x14ac:dyDescent="0.3"/>
    <row r="124" spans="3:12" ht="16.5" thickBot="1" x14ac:dyDescent="0.3">
      <c r="C124" s="524" t="s">
        <v>43</v>
      </c>
      <c r="D124" s="543">
        <f>SUM(G131:G140)</f>
        <v>9634</v>
      </c>
      <c r="E124" s="385"/>
      <c r="F124" s="385"/>
      <c r="G124" s="385"/>
      <c r="H124" s="386"/>
      <c r="I124" s="386"/>
      <c r="J124" s="386"/>
      <c r="K124" s="476"/>
    </row>
    <row r="125" spans="3:12" x14ac:dyDescent="0.25">
      <c r="C125" s="382"/>
      <c r="D125" s="384"/>
      <c r="E125" s="385"/>
      <c r="F125" s="385"/>
      <c r="G125" s="385"/>
      <c r="H125" s="386"/>
      <c r="I125" s="386"/>
      <c r="J125" s="386"/>
      <c r="K125" s="476"/>
    </row>
    <row r="126" spans="3:12" x14ac:dyDescent="0.25">
      <c r="C126" s="382"/>
      <c r="D126" s="384"/>
      <c r="E126" s="385"/>
      <c r="F126" s="385"/>
      <c r="G126" s="385"/>
      <c r="H126" s="386"/>
      <c r="I126" s="386"/>
      <c r="J126" s="386"/>
      <c r="K126" s="476"/>
    </row>
    <row r="127" spans="3:12" x14ac:dyDescent="0.25">
      <c r="C127" s="113" t="s">
        <v>395</v>
      </c>
      <c r="D127" s="243" t="s">
        <v>1862</v>
      </c>
      <c r="E127" s="385"/>
      <c r="F127" s="385"/>
      <c r="G127" s="385"/>
      <c r="H127" s="386"/>
      <c r="I127" s="386"/>
      <c r="J127" s="386"/>
      <c r="K127" s="476"/>
    </row>
    <row r="128" spans="3:12" x14ac:dyDescent="0.25">
      <c r="C128" s="383" t="str">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Calidad'!$E:$F,2,FALSE),IFERROR(VLOOKUP(D127,'Gestión del Conocimiento'!$E:$F,2,FALSE),IFERROR(VLOOKUP(D127,'Gobernabilidad y Procesos...'!$E:$F,2,FALSE),IFERROR(VLOOKUP(D127,'Gestión del Talento Humano'!$E:$F,2,FALSE),IFERROR(VLOOKUP(D127,'Internacionalización de la E.S.'!$E:$F,2,FALSE),IFERROR(VLOOKUP(D127,'Cultura de Innovación Insti...'!$E:$F,2,FALSE),VLOOKUP(D127,'Lo Esencial de la Reforma Univ.'!$E:$F,2,0))))))))))))))</f>
        <v>6.a.6.1 Implantación del plan institucional de descentralización de la gestión académica y administrativa.</v>
      </c>
      <c r="D128" s="384"/>
      <c r="E128" s="385"/>
      <c r="F128" s="385"/>
      <c r="G128" s="385"/>
      <c r="H128" s="386"/>
      <c r="I128" s="386"/>
      <c r="J128" s="386"/>
      <c r="K128" s="476"/>
    </row>
    <row r="129" spans="3:12" ht="16.5" thickBot="1" x14ac:dyDescent="0.3">
      <c r="C129" s="382"/>
      <c r="D129" s="384"/>
      <c r="E129" s="385"/>
      <c r="F129" s="385"/>
      <c r="G129" s="385"/>
      <c r="H129" s="386"/>
      <c r="I129" s="386"/>
      <c r="J129" s="386"/>
      <c r="K129" s="476"/>
    </row>
    <row r="130" spans="3:12" ht="48" thickBot="1" x14ac:dyDescent="0.3">
      <c r="C130" s="609" t="s">
        <v>44</v>
      </c>
      <c r="D130" s="436" t="s">
        <v>45</v>
      </c>
      <c r="E130" s="610" t="s">
        <v>55</v>
      </c>
      <c r="F130" s="610" t="s">
        <v>57</v>
      </c>
      <c r="G130" s="611" t="s">
        <v>27</v>
      </c>
      <c r="H130" s="439" t="s">
        <v>134</v>
      </c>
      <c r="I130" s="610" t="s">
        <v>46</v>
      </c>
      <c r="J130" s="610" t="s">
        <v>135</v>
      </c>
      <c r="K130" s="610" t="s">
        <v>413</v>
      </c>
      <c r="L130" s="610" t="s">
        <v>414</v>
      </c>
    </row>
    <row r="131" spans="3:12" x14ac:dyDescent="0.25">
      <c r="C131" s="612" t="s">
        <v>47</v>
      </c>
      <c r="D131" s="656">
        <v>40</v>
      </c>
      <c r="E131" s="453"/>
      <c r="F131" s="454">
        <v>30000</v>
      </c>
      <c r="G131" s="447">
        <f t="shared" ref="G131:G139" si="12">E131*F131</f>
        <v>0</v>
      </c>
      <c r="H131" s="448" t="s">
        <v>1477</v>
      </c>
      <c r="I131" s="451" t="s">
        <v>706</v>
      </c>
      <c r="J131" s="451" t="str">
        <f>VLOOKUP(I131,Presupuesto!$B$11:$C$566,2,0)</f>
        <v>SERVICIOS DE CAPACITACION.</v>
      </c>
      <c r="K131" s="450" t="s">
        <v>1385</v>
      </c>
      <c r="L131" s="506" t="s">
        <v>397</v>
      </c>
    </row>
    <row r="132" spans="3:12" x14ac:dyDescent="0.25">
      <c r="C132" s="529" t="s">
        <v>48</v>
      </c>
      <c r="D132" s="657"/>
      <c r="E132" s="613">
        <f>D131</f>
        <v>40</v>
      </c>
      <c r="F132" s="459">
        <v>50</v>
      </c>
      <c r="G132" s="459">
        <f t="shared" si="12"/>
        <v>2000</v>
      </c>
      <c r="H132" s="460" t="s">
        <v>1477</v>
      </c>
      <c r="I132" s="462" t="s">
        <v>724</v>
      </c>
      <c r="J132" s="462" t="str">
        <f>VLOOKUP(I132,Presupuesto!$B$11:$C$566,2,0)</f>
        <v>SERVICIOS DE IMPRENTA PUBLIC.Y REPRODUCCION</v>
      </c>
      <c r="K132" s="462" t="str">
        <f>$K$17</f>
        <v>Gobernabilidad y Procesos  de Gestión Descentralizada en Redes</v>
      </c>
      <c r="L132" s="509" t="s">
        <v>415</v>
      </c>
    </row>
    <row r="133" spans="3:12" x14ac:dyDescent="0.25">
      <c r="C133" s="529" t="s">
        <v>49</v>
      </c>
      <c r="D133" s="657"/>
      <c r="E133" s="613">
        <f>D131</f>
        <v>40</v>
      </c>
      <c r="F133" s="459">
        <v>150</v>
      </c>
      <c r="G133" s="459">
        <f t="shared" si="12"/>
        <v>6000</v>
      </c>
      <c r="H133" s="460" t="s">
        <v>1477</v>
      </c>
      <c r="I133" s="462" t="s">
        <v>799</v>
      </c>
      <c r="J133" s="462" t="str">
        <f>VLOOKUP(I133,Presupuesto!$B$11:$C$566,2,0)</f>
        <v>ALIMENTOS B EBIDAS PARA PERSONAS</v>
      </c>
      <c r="K133" s="462" t="str">
        <f t="shared" ref="K133:K140" si="13">$K$17</f>
        <v>Gobernabilidad y Procesos  de Gestión Descentralizada en Redes</v>
      </c>
      <c r="L133" s="509" t="s">
        <v>399</v>
      </c>
    </row>
    <row r="134" spans="3:12" x14ac:dyDescent="0.25">
      <c r="C134" s="529" t="s">
        <v>50</v>
      </c>
      <c r="D134" s="657"/>
      <c r="E134" s="457">
        <v>0</v>
      </c>
      <c r="F134" s="458">
        <v>10000</v>
      </c>
      <c r="G134" s="459">
        <f t="shared" si="12"/>
        <v>0</v>
      </c>
      <c r="H134" s="460" t="s">
        <v>1477</v>
      </c>
      <c r="I134" s="614" t="s">
        <v>762</v>
      </c>
      <c r="J134" s="462" t="str">
        <f>VLOOKUP(I134,Presupuesto!$B$11:$C$566,2,0)</f>
        <v>PASAJES AL EXTERIOR</v>
      </c>
      <c r="K134" s="462" t="str">
        <f t="shared" si="13"/>
        <v>Gobernabilidad y Procesos  de Gestión Descentralizada en Redes</v>
      </c>
      <c r="L134" s="509" t="s">
        <v>415</v>
      </c>
    </row>
    <row r="135" spans="3:12" x14ac:dyDescent="0.25">
      <c r="C135" s="529" t="s">
        <v>422</v>
      </c>
      <c r="D135" s="657"/>
      <c r="E135" s="457"/>
      <c r="F135" s="458">
        <v>250</v>
      </c>
      <c r="G135" s="459">
        <f t="shared" si="12"/>
        <v>0</v>
      </c>
      <c r="H135" s="460" t="s">
        <v>1477</v>
      </c>
      <c r="I135" s="462" t="s">
        <v>828</v>
      </c>
      <c r="J135" s="462" t="str">
        <f>VLOOKUP(I135,Presupuesto!$B$11:$C$566,2,0)</f>
        <v>PRODUCTOS PAPEL Y CARTON</v>
      </c>
      <c r="K135" s="462" t="str">
        <f t="shared" si="13"/>
        <v>Gobernabilidad y Procesos  de Gestión Descentralizada en Redes</v>
      </c>
      <c r="L135" s="509" t="s">
        <v>415</v>
      </c>
    </row>
    <row r="136" spans="3:12" x14ac:dyDescent="0.25">
      <c r="C136" s="529" t="s">
        <v>51</v>
      </c>
      <c r="D136" s="657"/>
      <c r="E136" s="613">
        <f>(D131*25)/500</f>
        <v>2</v>
      </c>
      <c r="F136" s="459">
        <v>85</v>
      </c>
      <c r="G136" s="459">
        <f t="shared" si="12"/>
        <v>170</v>
      </c>
      <c r="H136" s="460" t="s">
        <v>1477</v>
      </c>
      <c r="I136" s="462" t="s">
        <v>828</v>
      </c>
      <c r="J136" s="462" t="str">
        <f>VLOOKUP(I136,Presupuesto!$B$11:$C$566,2,0)</f>
        <v>PRODUCTOS PAPEL Y CARTON</v>
      </c>
      <c r="K136" s="462" t="str">
        <f t="shared" si="13"/>
        <v>Gobernabilidad y Procesos  de Gestión Descentralizada en Redes</v>
      </c>
      <c r="L136" s="509" t="s">
        <v>415</v>
      </c>
    </row>
    <row r="137" spans="3:12" x14ac:dyDescent="0.25">
      <c r="C137" s="529" t="s">
        <v>126</v>
      </c>
      <c r="D137" s="657"/>
      <c r="E137" s="613">
        <v>4</v>
      </c>
      <c r="F137" s="459">
        <v>36</v>
      </c>
      <c r="G137" s="459">
        <f t="shared" si="12"/>
        <v>144</v>
      </c>
      <c r="H137" s="460" t="s">
        <v>1477</v>
      </c>
      <c r="I137" s="462" t="s">
        <v>949</v>
      </c>
      <c r="J137" s="462" t="str">
        <f>VLOOKUP(I137,Presupuesto!$B$11:$C$566,2,0)</f>
        <v>UTILES DE ESCRITORIO, OFICINA Y ENSE¥ANZA</v>
      </c>
      <c r="K137" s="462" t="str">
        <f t="shared" si="13"/>
        <v>Gobernabilidad y Procesos  de Gestión Descentralizada en Redes</v>
      </c>
      <c r="L137" s="509" t="s">
        <v>415</v>
      </c>
    </row>
    <row r="138" spans="3:12" x14ac:dyDescent="0.25">
      <c r="C138" s="529" t="s">
        <v>34</v>
      </c>
      <c r="D138" s="657"/>
      <c r="E138" s="613">
        <v>4</v>
      </c>
      <c r="F138" s="459">
        <v>80</v>
      </c>
      <c r="G138" s="459">
        <f t="shared" si="12"/>
        <v>320</v>
      </c>
      <c r="H138" s="460" t="s">
        <v>1477</v>
      </c>
      <c r="I138" s="462" t="s">
        <v>949</v>
      </c>
      <c r="J138" s="462" t="str">
        <f>VLOOKUP(I138,Presupuesto!$B$11:$C$566,2,0)</f>
        <v>UTILES DE ESCRITORIO, OFICINA Y ENSE¥ANZA</v>
      </c>
      <c r="K138" s="462" t="str">
        <f t="shared" si="13"/>
        <v>Gobernabilidad y Procesos  de Gestión Descentralizada en Redes</v>
      </c>
      <c r="L138" s="509" t="s">
        <v>415</v>
      </c>
    </row>
    <row r="139" spans="3:12" x14ac:dyDescent="0.25">
      <c r="C139" s="529" t="s">
        <v>52</v>
      </c>
      <c r="D139" s="657"/>
      <c r="E139" s="613">
        <v>40</v>
      </c>
      <c r="F139" s="459">
        <v>25</v>
      </c>
      <c r="G139" s="459">
        <f t="shared" si="12"/>
        <v>1000</v>
      </c>
      <c r="H139" s="460" t="s">
        <v>1477</v>
      </c>
      <c r="I139" s="462" t="s">
        <v>949</v>
      </c>
      <c r="J139" s="462" t="str">
        <f>VLOOKUP(I139,Presupuesto!$B$11:$C$566,2,0)</f>
        <v>UTILES DE ESCRITORIO, OFICINA Y ENSE¥ANZA</v>
      </c>
      <c r="K139" s="462" t="str">
        <f t="shared" si="13"/>
        <v>Gobernabilidad y Procesos  de Gestión Descentralizada en Redes</v>
      </c>
      <c r="L139" s="509" t="s">
        <v>415</v>
      </c>
    </row>
    <row r="140" spans="3:12" ht="16.5" thickBot="1" x14ac:dyDescent="0.3">
      <c r="C140" s="615" t="s">
        <v>454</v>
      </c>
      <c r="D140" s="616">
        <v>0</v>
      </c>
      <c r="E140" s="617">
        <v>0</v>
      </c>
      <c r="F140" s="469">
        <f>HLOOKUP(C140,$AH$2:$BU$3,2,0)</f>
        <v>3780</v>
      </c>
      <c r="G140" s="469">
        <f>D140*E140*F140</f>
        <v>0</v>
      </c>
      <c r="H140" s="470" t="s">
        <v>1477</v>
      </c>
      <c r="I140" s="618" t="s">
        <v>311</v>
      </c>
      <c r="J140" s="472" t="str">
        <f>VLOOKUP(I140,Presupuesto!$B$11:$C$566,2,0)</f>
        <v>VIATICOS AL EXTERIOR</v>
      </c>
      <c r="K140" s="472" t="str">
        <f t="shared" si="13"/>
        <v>Gobernabilidad y Procesos  de Gestión Descentralizada en Redes</v>
      </c>
      <c r="L140" s="521" t="s">
        <v>415</v>
      </c>
    </row>
    <row r="141" spans="3:12" x14ac:dyDescent="0.25">
      <c r="C141" s="385"/>
      <c r="E141" s="476"/>
      <c r="F141" s="476"/>
      <c r="G141" s="476"/>
      <c r="H141" s="608"/>
      <c r="I141" s="476"/>
      <c r="J141" s="476"/>
      <c r="K141" s="476"/>
    </row>
    <row r="142" spans="3:12" ht="16.5" thickBot="1" x14ac:dyDescent="0.3"/>
    <row r="143" spans="3:12" ht="16.5" thickBot="1" x14ac:dyDescent="0.3">
      <c r="C143" s="524" t="s">
        <v>43</v>
      </c>
      <c r="D143" s="619">
        <f>SUM(G150:G159)</f>
        <v>385506.5</v>
      </c>
      <c r="E143" s="385"/>
      <c r="F143" s="385"/>
      <c r="G143" s="385"/>
      <c r="H143" s="386"/>
      <c r="I143" s="386"/>
      <c r="J143" s="386"/>
      <c r="K143" s="476"/>
    </row>
    <row r="144" spans="3:12" x14ac:dyDescent="0.25">
      <c r="C144" s="382"/>
      <c r="D144" s="384"/>
      <c r="E144" s="385"/>
      <c r="F144" s="385"/>
      <c r="G144" s="385"/>
      <c r="H144" s="386"/>
      <c r="I144" s="386"/>
      <c r="J144" s="386"/>
      <c r="K144" s="476"/>
    </row>
    <row r="145" spans="3:12" x14ac:dyDescent="0.25">
      <c r="C145" s="382"/>
      <c r="D145" s="384"/>
      <c r="E145" s="385"/>
      <c r="F145" s="385"/>
      <c r="G145" s="385"/>
      <c r="H145" s="386"/>
      <c r="I145" s="386"/>
      <c r="J145" s="386"/>
      <c r="K145" s="476"/>
    </row>
    <row r="146" spans="3:12" x14ac:dyDescent="0.25">
      <c r="C146" s="113" t="s">
        <v>395</v>
      </c>
      <c r="D146" s="243" t="s">
        <v>1662</v>
      </c>
      <c r="E146" s="385"/>
      <c r="F146" s="385"/>
      <c r="G146" s="385"/>
      <c r="H146" s="386"/>
      <c r="I146" s="386"/>
      <c r="J146" s="386"/>
      <c r="K146" s="476"/>
    </row>
    <row r="147" spans="3:12" x14ac:dyDescent="0.25">
      <c r="C147" s="383"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Calidad'!$E:$F,2,FALSE),IFERROR(VLOOKUP(D146,'Gestión del Conocimiento'!$E:$F,2,FALSE),IFERROR(VLOOKUP(D146,'Gobernabilidad y Procesos...'!$E:$F,2,FALSE),IFERROR(VLOOKUP(D146,'Gestión del Talento Humano'!$E:$F,2,FALSE),IFERROR(VLOOKUP(D146,'Internacionalización de la E.S.'!$E:$F,2,FALSE),IFERROR(VLOOKUP(D146,'Cultura de Innovación Insti...'!$E:$F,2,FALSE),VLOOKUP(D146,'Lo Esencial de la Reforma Univ.'!$E:$F,2,0))))))))))))))</f>
        <v>4.a.3.1 Crear o fortalecer las bases de datos para el seguimiento de los estudiantes, incluyendo información de ingreso, permanencia y egresos.</v>
      </c>
      <c r="D147" s="384"/>
      <c r="E147" s="385"/>
      <c r="F147" s="385"/>
      <c r="G147" s="385"/>
      <c r="H147" s="386"/>
      <c r="I147" s="386"/>
      <c r="J147" s="386"/>
      <c r="K147" s="476"/>
    </row>
    <row r="148" spans="3:12" ht="16.5" thickBot="1" x14ac:dyDescent="0.3">
      <c r="C148" s="382"/>
      <c r="D148" s="384"/>
      <c r="E148" s="385"/>
      <c r="F148" s="385"/>
      <c r="G148" s="385"/>
      <c r="H148" s="386"/>
      <c r="I148" s="386"/>
      <c r="J148" s="386"/>
      <c r="K148" s="476"/>
    </row>
    <row r="149" spans="3:12" ht="48" thickBot="1" x14ac:dyDescent="0.3">
      <c r="C149" s="609" t="s">
        <v>44</v>
      </c>
      <c r="D149" s="436" t="s">
        <v>45</v>
      </c>
      <c r="E149" s="610" t="s">
        <v>55</v>
      </c>
      <c r="F149" s="610" t="s">
        <v>57</v>
      </c>
      <c r="G149" s="611" t="s">
        <v>27</v>
      </c>
      <c r="H149" s="439" t="s">
        <v>134</v>
      </c>
      <c r="I149" s="610" t="s">
        <v>46</v>
      </c>
      <c r="J149" s="610" t="s">
        <v>135</v>
      </c>
      <c r="K149" s="610" t="s">
        <v>413</v>
      </c>
      <c r="L149" s="610" t="s">
        <v>414</v>
      </c>
    </row>
    <row r="150" spans="3:12" x14ac:dyDescent="0.25">
      <c r="C150" s="612" t="s">
        <v>47</v>
      </c>
      <c r="D150" s="656">
        <v>10</v>
      </c>
      <c r="E150" s="453"/>
      <c r="F150" s="454">
        <v>30000</v>
      </c>
      <c r="G150" s="447">
        <f t="shared" ref="G150:G158" si="14">E150*F150</f>
        <v>0</v>
      </c>
      <c r="H150" s="448" t="s">
        <v>1477</v>
      </c>
      <c r="I150" s="451" t="s">
        <v>706</v>
      </c>
      <c r="J150" s="451" t="str">
        <f>VLOOKUP(I150,Presupuesto!$B$11:$C$566,2,0)</f>
        <v>SERVICIOS DE CAPACITACION.</v>
      </c>
      <c r="K150" s="450" t="s">
        <v>1385</v>
      </c>
      <c r="L150" s="506" t="s">
        <v>397</v>
      </c>
    </row>
    <row r="151" spans="3:12" x14ac:dyDescent="0.25">
      <c r="C151" s="529" t="s">
        <v>1625</v>
      </c>
      <c r="D151" s="657"/>
      <c r="E151" s="613">
        <f>D150</f>
        <v>10</v>
      </c>
      <c r="F151" s="459">
        <v>1000</v>
      </c>
      <c r="G151" s="459">
        <f t="shared" si="14"/>
        <v>10000</v>
      </c>
      <c r="H151" s="460" t="s">
        <v>1477</v>
      </c>
      <c r="I151" s="462" t="s">
        <v>344</v>
      </c>
      <c r="J151" s="462" t="str">
        <f>VLOOKUP(I151,Presupuesto!$B$11:$C$566,2,0)</f>
        <v>APLICACIONES INFORMATICAS (45100-00)</v>
      </c>
      <c r="K151" s="462" t="str">
        <f>$K$17</f>
        <v>Gobernabilidad y Procesos  de Gestión Descentralizada en Redes</v>
      </c>
      <c r="L151" s="509" t="s">
        <v>415</v>
      </c>
    </row>
    <row r="152" spans="3:12" x14ac:dyDescent="0.25">
      <c r="C152" s="529" t="s">
        <v>49</v>
      </c>
      <c r="D152" s="657"/>
      <c r="E152" s="613">
        <f>D150</f>
        <v>10</v>
      </c>
      <c r="F152" s="459">
        <v>150</v>
      </c>
      <c r="G152" s="459">
        <f t="shared" si="14"/>
        <v>1500</v>
      </c>
      <c r="H152" s="460" t="s">
        <v>1477</v>
      </c>
      <c r="I152" s="462" t="s">
        <v>799</v>
      </c>
      <c r="J152" s="462" t="str">
        <f>VLOOKUP(I152,Presupuesto!$B$11:$C$566,2,0)</f>
        <v>ALIMENTOS B EBIDAS PARA PERSONAS</v>
      </c>
      <c r="K152" s="462" t="str">
        <f t="shared" ref="K152:K159" si="15">$K$17</f>
        <v>Gobernabilidad y Procesos  de Gestión Descentralizada en Redes</v>
      </c>
      <c r="L152" s="509" t="s">
        <v>399</v>
      </c>
    </row>
    <row r="153" spans="3:12" x14ac:dyDescent="0.25">
      <c r="C153" s="529" t="s">
        <v>50</v>
      </c>
      <c r="D153" s="657"/>
      <c r="E153" s="457">
        <v>10</v>
      </c>
      <c r="F153" s="458">
        <v>25000</v>
      </c>
      <c r="G153" s="459">
        <f t="shared" si="14"/>
        <v>250000</v>
      </c>
      <c r="H153" s="460" t="s">
        <v>1477</v>
      </c>
      <c r="I153" s="614" t="s">
        <v>762</v>
      </c>
      <c r="J153" s="462" t="str">
        <f>VLOOKUP(I153,Presupuesto!$B$11:$C$566,2,0)</f>
        <v>PASAJES AL EXTERIOR</v>
      </c>
      <c r="K153" s="462" t="str">
        <f t="shared" si="15"/>
        <v>Gobernabilidad y Procesos  de Gestión Descentralizada en Redes</v>
      </c>
      <c r="L153" s="509" t="s">
        <v>415</v>
      </c>
    </row>
    <row r="154" spans="3:12" x14ac:dyDescent="0.25">
      <c r="C154" s="529" t="s">
        <v>422</v>
      </c>
      <c r="D154" s="657"/>
      <c r="E154" s="457"/>
      <c r="F154" s="458">
        <v>250</v>
      </c>
      <c r="G154" s="459">
        <f t="shared" si="14"/>
        <v>0</v>
      </c>
      <c r="H154" s="460" t="s">
        <v>1477</v>
      </c>
      <c r="I154" s="462" t="s">
        <v>828</v>
      </c>
      <c r="J154" s="462" t="str">
        <f>VLOOKUP(I154,Presupuesto!$B$11:$C$566,2,0)</f>
        <v>PRODUCTOS PAPEL Y CARTON</v>
      </c>
      <c r="K154" s="462" t="str">
        <f t="shared" si="15"/>
        <v>Gobernabilidad y Procesos  de Gestión Descentralizada en Redes</v>
      </c>
      <c r="L154" s="509" t="s">
        <v>415</v>
      </c>
    </row>
    <row r="155" spans="3:12" x14ac:dyDescent="0.25">
      <c r="C155" s="529" t="s">
        <v>51</v>
      </c>
      <c r="D155" s="657"/>
      <c r="E155" s="613">
        <f>(D150*25)/500</f>
        <v>0.5</v>
      </c>
      <c r="F155" s="459">
        <v>85</v>
      </c>
      <c r="G155" s="459">
        <f t="shared" si="14"/>
        <v>42.5</v>
      </c>
      <c r="H155" s="460" t="s">
        <v>1477</v>
      </c>
      <c r="I155" s="462" t="s">
        <v>828</v>
      </c>
      <c r="J155" s="462" t="str">
        <f>VLOOKUP(I155,Presupuesto!$B$11:$C$566,2,0)</f>
        <v>PRODUCTOS PAPEL Y CARTON</v>
      </c>
      <c r="K155" s="462" t="str">
        <f t="shared" si="15"/>
        <v>Gobernabilidad y Procesos  de Gestión Descentralizada en Redes</v>
      </c>
      <c r="L155" s="509" t="s">
        <v>415</v>
      </c>
    </row>
    <row r="156" spans="3:12" x14ac:dyDescent="0.25">
      <c r="C156" s="529" t="s">
        <v>126</v>
      </c>
      <c r="D156" s="657"/>
      <c r="E156" s="613">
        <v>4</v>
      </c>
      <c r="F156" s="459">
        <v>36</v>
      </c>
      <c r="G156" s="459">
        <f t="shared" si="14"/>
        <v>144</v>
      </c>
      <c r="H156" s="460" t="s">
        <v>1477</v>
      </c>
      <c r="I156" s="462" t="s">
        <v>949</v>
      </c>
      <c r="J156" s="462" t="str">
        <f>VLOOKUP(I156,Presupuesto!$B$11:$C$566,2,0)</f>
        <v>UTILES DE ESCRITORIO, OFICINA Y ENSE¥ANZA</v>
      </c>
      <c r="K156" s="462" t="str">
        <f t="shared" si="15"/>
        <v>Gobernabilidad y Procesos  de Gestión Descentralizada en Redes</v>
      </c>
      <c r="L156" s="509" t="s">
        <v>415</v>
      </c>
    </row>
    <row r="157" spans="3:12" x14ac:dyDescent="0.25">
      <c r="C157" s="529" t="s">
        <v>34</v>
      </c>
      <c r="D157" s="657"/>
      <c r="E157" s="613">
        <v>4</v>
      </c>
      <c r="F157" s="459">
        <v>80</v>
      </c>
      <c r="G157" s="459">
        <f t="shared" si="14"/>
        <v>320</v>
      </c>
      <c r="H157" s="460" t="s">
        <v>1477</v>
      </c>
      <c r="I157" s="462" t="s">
        <v>949</v>
      </c>
      <c r="J157" s="462" t="str">
        <f>VLOOKUP(I157,Presupuesto!$B$11:$C$566,2,0)</f>
        <v>UTILES DE ESCRITORIO, OFICINA Y ENSE¥ANZA</v>
      </c>
      <c r="K157" s="462" t="str">
        <f t="shared" si="15"/>
        <v>Gobernabilidad y Procesos  de Gestión Descentralizada en Redes</v>
      </c>
      <c r="L157" s="509" t="s">
        <v>415</v>
      </c>
    </row>
    <row r="158" spans="3:12" x14ac:dyDescent="0.25">
      <c r="C158" s="529" t="s">
        <v>52</v>
      </c>
      <c r="D158" s="657"/>
      <c r="E158" s="613">
        <v>40</v>
      </c>
      <c r="F158" s="459">
        <v>25</v>
      </c>
      <c r="G158" s="459">
        <f t="shared" si="14"/>
        <v>1000</v>
      </c>
      <c r="H158" s="460" t="s">
        <v>1477</v>
      </c>
      <c r="I158" s="462" t="s">
        <v>949</v>
      </c>
      <c r="J158" s="462" t="str">
        <f>VLOOKUP(I158,Presupuesto!$B$11:$C$566,2,0)</f>
        <v>UTILES DE ESCRITORIO, OFICINA Y ENSE¥ANZA</v>
      </c>
      <c r="K158" s="462" t="str">
        <f t="shared" si="15"/>
        <v>Gobernabilidad y Procesos  de Gestión Descentralizada en Redes</v>
      </c>
      <c r="L158" s="509" t="s">
        <v>415</v>
      </c>
    </row>
    <row r="159" spans="3:12" ht="16.5" thickBot="1" x14ac:dyDescent="0.3">
      <c r="C159" s="615" t="s">
        <v>437</v>
      </c>
      <c r="D159" s="616">
        <v>1</v>
      </c>
      <c r="E159" s="617">
        <v>70</v>
      </c>
      <c r="F159" s="469">
        <f>HLOOKUP(C159,$AH$2:$BU$3,2,0)</f>
        <v>1750</v>
      </c>
      <c r="G159" s="469">
        <f>D159*E159*F159</f>
        <v>122500</v>
      </c>
      <c r="H159" s="470" t="s">
        <v>1477</v>
      </c>
      <c r="I159" s="618" t="s">
        <v>311</v>
      </c>
      <c r="J159" s="472" t="str">
        <f>VLOOKUP(I159,Presupuesto!$B$11:$C$566,2,0)</f>
        <v>VIATICOS AL EXTERIOR</v>
      </c>
      <c r="K159" s="472" t="str">
        <f t="shared" si="15"/>
        <v>Gobernabilidad y Procesos  de Gestión Descentralizada en Redes</v>
      </c>
      <c r="L159" s="521" t="s">
        <v>415</v>
      </c>
    </row>
    <row r="161" spans="3:12" ht="16.5" thickBot="1" x14ac:dyDescent="0.3"/>
    <row r="162" spans="3:12" ht="16.5" thickBot="1" x14ac:dyDescent="0.3">
      <c r="C162" s="524" t="s">
        <v>43</v>
      </c>
      <c r="D162" s="619">
        <f>SUM(G169:G178)</f>
        <v>491305</v>
      </c>
    </row>
    <row r="165" spans="3:12" x14ac:dyDescent="0.25">
      <c r="C165" s="113" t="s">
        <v>395</v>
      </c>
      <c r="D165" s="243" t="s">
        <v>1812</v>
      </c>
      <c r="E165" s="385"/>
      <c r="F165" s="385"/>
      <c r="G165" s="385"/>
      <c r="H165" s="386"/>
      <c r="I165" s="386"/>
      <c r="J165" s="386"/>
      <c r="K165" s="476"/>
    </row>
    <row r="166" spans="3:12" x14ac:dyDescent="0.25">
      <c r="C166" s="383" t="str">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Calidad'!$E:$F,2,FALSE),IFERROR(VLOOKUP(D165,'Gestión del Conocimiento'!$E:$F,2,FALSE),IFERROR(VLOOKUP(D165,'Gobernabilidad y Procesos...'!$E:$F,2,FALSE),IFERROR(VLOOKUP(D165,'Gestión del Talento Humano'!$E:$F,2,FALSE),IFERROR(VLOOKUP(D165,'Internacionalización de la E.S.'!$E:$F,2,FALSE),IFERROR(VLOOKUP(D165,'Cultura de Innovación Insti...'!$E:$F,2,FALSE),VLOOKUP(D165,'Lo Esencial de la Reforma Univ.'!$E:$F,2,0))))))))))))))</f>
        <v>4.a.4.2 Diseñar y ejecutar un plan de certificaciòn en tecnologia para los empleados</v>
      </c>
      <c r="D166" s="384"/>
      <c r="E166" s="385"/>
      <c r="F166" s="385"/>
      <c r="G166" s="385"/>
      <c r="H166" s="386"/>
      <c r="I166" s="386"/>
      <c r="J166" s="386"/>
      <c r="K166" s="476"/>
    </row>
    <row r="167" spans="3:12" ht="16.5" thickBot="1" x14ac:dyDescent="0.3">
      <c r="C167" s="382"/>
      <c r="D167" s="384"/>
      <c r="E167" s="385"/>
      <c r="F167" s="385"/>
      <c r="G167" s="385"/>
      <c r="H167" s="386"/>
      <c r="I167" s="386"/>
      <c r="J167" s="386"/>
      <c r="K167" s="476"/>
    </row>
    <row r="168" spans="3:12" ht="48" thickBot="1" x14ac:dyDescent="0.3">
      <c r="C168" s="609" t="s">
        <v>44</v>
      </c>
      <c r="D168" s="436" t="s">
        <v>45</v>
      </c>
      <c r="E168" s="610" t="s">
        <v>55</v>
      </c>
      <c r="F168" s="610" t="s">
        <v>57</v>
      </c>
      <c r="G168" s="611" t="s">
        <v>27</v>
      </c>
      <c r="H168" s="439" t="s">
        <v>134</v>
      </c>
      <c r="I168" s="610" t="s">
        <v>46</v>
      </c>
      <c r="J168" s="610" t="s">
        <v>135</v>
      </c>
      <c r="K168" s="610" t="s">
        <v>413</v>
      </c>
      <c r="L168" s="610" t="s">
        <v>414</v>
      </c>
    </row>
    <row r="169" spans="3:12" x14ac:dyDescent="0.25">
      <c r="C169" s="612" t="s">
        <v>47</v>
      </c>
      <c r="D169" s="656">
        <v>12</v>
      </c>
      <c r="E169" s="453">
        <v>7</v>
      </c>
      <c r="F169" s="454">
        <v>20000</v>
      </c>
      <c r="G169" s="447">
        <f t="shared" ref="G169:G177" si="16">E169*F169</f>
        <v>140000</v>
      </c>
      <c r="H169" s="448" t="s">
        <v>1477</v>
      </c>
      <c r="I169" s="451" t="s">
        <v>266</v>
      </c>
      <c r="J169" s="451" t="str">
        <f>VLOOKUP(I169,Presupuesto!$B$11:$C$566,2,0)</f>
        <v>OTROS SERVICIOS PERSONALES (12900-00)</v>
      </c>
      <c r="K169" s="450" t="s">
        <v>1385</v>
      </c>
      <c r="L169" s="506" t="s">
        <v>397</v>
      </c>
    </row>
    <row r="170" spans="3:12" x14ac:dyDescent="0.25">
      <c r="C170" s="529" t="s">
        <v>1625</v>
      </c>
      <c r="D170" s="657"/>
      <c r="E170" s="613">
        <f>D169</f>
        <v>12</v>
      </c>
      <c r="F170" s="459">
        <v>1000</v>
      </c>
      <c r="G170" s="459">
        <f t="shared" si="16"/>
        <v>12000</v>
      </c>
      <c r="H170" s="460" t="s">
        <v>1477</v>
      </c>
      <c r="I170" s="462" t="s">
        <v>724</v>
      </c>
      <c r="J170" s="462" t="str">
        <f>VLOOKUP(I170,Presupuesto!$B$11:$C$566,2,0)</f>
        <v>SERVICIOS DE IMPRENTA PUBLIC.Y REPRODUCCION</v>
      </c>
      <c r="K170" s="462" t="str">
        <f>$K$17</f>
        <v>Gobernabilidad y Procesos  de Gestión Descentralizada en Redes</v>
      </c>
      <c r="L170" s="509" t="s">
        <v>415</v>
      </c>
    </row>
    <row r="171" spans="3:12" x14ac:dyDescent="0.25">
      <c r="C171" s="529" t="s">
        <v>49</v>
      </c>
      <c r="D171" s="657"/>
      <c r="E171" s="613">
        <f>D169</f>
        <v>12</v>
      </c>
      <c r="F171" s="459">
        <v>150</v>
      </c>
      <c r="G171" s="459">
        <f t="shared" si="16"/>
        <v>1800</v>
      </c>
      <c r="H171" s="460" t="s">
        <v>1477</v>
      </c>
      <c r="I171" s="462" t="s">
        <v>799</v>
      </c>
      <c r="J171" s="462" t="str">
        <f>VLOOKUP(I171,Presupuesto!$B$11:$C$566,2,0)</f>
        <v>ALIMENTOS B EBIDAS PARA PERSONAS</v>
      </c>
      <c r="K171" s="462" t="str">
        <f t="shared" ref="K171:K178" si="17">$K$17</f>
        <v>Gobernabilidad y Procesos  de Gestión Descentralizada en Redes</v>
      </c>
      <c r="L171" s="509" t="s">
        <v>399</v>
      </c>
    </row>
    <row r="172" spans="3:12" x14ac:dyDescent="0.25">
      <c r="C172" s="529" t="s">
        <v>50</v>
      </c>
      <c r="D172" s="657"/>
      <c r="E172" s="457">
        <v>7</v>
      </c>
      <c r="F172" s="458">
        <v>25000</v>
      </c>
      <c r="G172" s="459">
        <f t="shared" si="16"/>
        <v>175000</v>
      </c>
      <c r="H172" s="460" t="s">
        <v>1477</v>
      </c>
      <c r="I172" s="614" t="s">
        <v>762</v>
      </c>
      <c r="J172" s="462" t="str">
        <f>VLOOKUP(I172,Presupuesto!$B$11:$C$566,2,0)</f>
        <v>PASAJES AL EXTERIOR</v>
      </c>
      <c r="K172" s="462" t="str">
        <f t="shared" si="17"/>
        <v>Gobernabilidad y Procesos  de Gestión Descentralizada en Redes</v>
      </c>
      <c r="L172" s="509" t="s">
        <v>415</v>
      </c>
    </row>
    <row r="173" spans="3:12" x14ac:dyDescent="0.25">
      <c r="C173" s="529" t="s">
        <v>422</v>
      </c>
      <c r="D173" s="657"/>
      <c r="E173" s="457">
        <v>0</v>
      </c>
      <c r="F173" s="458">
        <v>250</v>
      </c>
      <c r="G173" s="459">
        <f t="shared" si="16"/>
        <v>0</v>
      </c>
      <c r="H173" s="460" t="s">
        <v>1477</v>
      </c>
      <c r="I173" s="462" t="s">
        <v>828</v>
      </c>
      <c r="J173" s="462" t="str">
        <f>VLOOKUP(I173,Presupuesto!$B$11:$C$566,2,0)</f>
        <v>PRODUCTOS PAPEL Y CARTON</v>
      </c>
      <c r="K173" s="462" t="str">
        <f t="shared" si="17"/>
        <v>Gobernabilidad y Procesos  de Gestión Descentralizada en Redes</v>
      </c>
      <c r="L173" s="509" t="s">
        <v>415</v>
      </c>
    </row>
    <row r="174" spans="3:12" x14ac:dyDescent="0.25">
      <c r="C174" s="529" t="s">
        <v>51</v>
      </c>
      <c r="D174" s="657"/>
      <c r="E174" s="613">
        <v>1</v>
      </c>
      <c r="F174" s="459">
        <v>85</v>
      </c>
      <c r="G174" s="459">
        <f t="shared" si="16"/>
        <v>85</v>
      </c>
      <c r="H174" s="460" t="s">
        <v>1477</v>
      </c>
      <c r="I174" s="462" t="s">
        <v>828</v>
      </c>
      <c r="J174" s="462" t="str">
        <f>VLOOKUP(I174,Presupuesto!$B$11:$C$566,2,0)</f>
        <v>PRODUCTOS PAPEL Y CARTON</v>
      </c>
      <c r="K174" s="462" t="str">
        <f t="shared" si="17"/>
        <v>Gobernabilidad y Procesos  de Gestión Descentralizada en Redes</v>
      </c>
      <c r="L174" s="509" t="s">
        <v>415</v>
      </c>
    </row>
    <row r="175" spans="3:12" x14ac:dyDescent="0.25">
      <c r="C175" s="529" t="s">
        <v>126</v>
      </c>
      <c r="D175" s="657"/>
      <c r="E175" s="613">
        <v>1</v>
      </c>
      <c r="F175" s="459">
        <v>40</v>
      </c>
      <c r="G175" s="459">
        <f t="shared" si="16"/>
        <v>40</v>
      </c>
      <c r="H175" s="460" t="s">
        <v>1477</v>
      </c>
      <c r="I175" s="462" t="s">
        <v>949</v>
      </c>
      <c r="J175" s="462" t="str">
        <f>VLOOKUP(I175,Presupuesto!$B$11:$C$566,2,0)</f>
        <v>UTILES DE ESCRITORIO, OFICINA Y ENSE¥ANZA</v>
      </c>
      <c r="K175" s="462" t="str">
        <f t="shared" si="17"/>
        <v>Gobernabilidad y Procesos  de Gestión Descentralizada en Redes</v>
      </c>
      <c r="L175" s="509" t="s">
        <v>415</v>
      </c>
    </row>
    <row r="176" spans="3:12" x14ac:dyDescent="0.25">
      <c r="C176" s="529" t="s">
        <v>34</v>
      </c>
      <c r="D176" s="657"/>
      <c r="E176" s="613">
        <v>1</v>
      </c>
      <c r="F176" s="459">
        <v>80</v>
      </c>
      <c r="G176" s="459">
        <f t="shared" si="16"/>
        <v>80</v>
      </c>
      <c r="H176" s="460" t="s">
        <v>1477</v>
      </c>
      <c r="I176" s="462" t="s">
        <v>949</v>
      </c>
      <c r="J176" s="462" t="str">
        <f>VLOOKUP(I176,Presupuesto!$B$11:$C$566,2,0)</f>
        <v>UTILES DE ESCRITORIO, OFICINA Y ENSE¥ANZA</v>
      </c>
      <c r="K176" s="462" t="str">
        <f t="shared" si="17"/>
        <v>Gobernabilidad y Procesos  de Gestión Descentralizada en Redes</v>
      </c>
      <c r="L176" s="509" t="s">
        <v>415</v>
      </c>
    </row>
    <row r="177" spans="3:12" x14ac:dyDescent="0.25">
      <c r="C177" s="529" t="s">
        <v>52</v>
      </c>
      <c r="D177" s="657"/>
      <c r="E177" s="613">
        <v>12</v>
      </c>
      <c r="F177" s="459">
        <v>25</v>
      </c>
      <c r="G177" s="459">
        <f t="shared" si="16"/>
        <v>300</v>
      </c>
      <c r="H177" s="460" t="s">
        <v>1477</v>
      </c>
      <c r="I177" s="462" t="s">
        <v>949</v>
      </c>
      <c r="J177" s="462" t="str">
        <f>VLOOKUP(I177,Presupuesto!$B$11:$C$566,2,0)</f>
        <v>UTILES DE ESCRITORIO, OFICINA Y ENSE¥ANZA</v>
      </c>
      <c r="K177" s="462" t="str">
        <f t="shared" si="17"/>
        <v>Gobernabilidad y Procesos  de Gestión Descentralizada en Redes</v>
      </c>
      <c r="L177" s="509" t="s">
        <v>415</v>
      </c>
    </row>
    <row r="178" spans="3:12" ht="16.5" thickBot="1" x14ac:dyDescent="0.3">
      <c r="C178" s="615" t="s">
        <v>433</v>
      </c>
      <c r="D178" s="616">
        <v>18</v>
      </c>
      <c r="E178" s="617">
        <v>4.5</v>
      </c>
      <c r="F178" s="469">
        <f>HLOOKUP(C178,$AH$2:$BU$3,2,0)</f>
        <v>2000</v>
      </c>
      <c r="G178" s="469">
        <f>D178*E178*F178</f>
        <v>162000</v>
      </c>
      <c r="H178" s="470" t="s">
        <v>1477</v>
      </c>
      <c r="I178" s="618" t="s">
        <v>311</v>
      </c>
      <c r="J178" s="472" t="str">
        <f>VLOOKUP(I178,Presupuesto!$B$11:$C$566,2,0)</f>
        <v>VIATICOS AL EXTERIOR</v>
      </c>
      <c r="K178" s="472" t="str">
        <f t="shared" si="17"/>
        <v>Gobernabilidad y Procesos  de Gestión Descentralizada en Redes</v>
      </c>
      <c r="L178" s="521" t="s">
        <v>415</v>
      </c>
    </row>
    <row r="180" spans="3:12" ht="16.5" thickBot="1" x14ac:dyDescent="0.3"/>
    <row r="181" spans="3:12" ht="16.5" thickBot="1" x14ac:dyDescent="0.3">
      <c r="C181" s="524" t="s">
        <v>43</v>
      </c>
      <c r="D181" s="619">
        <f>SUM(G188:G198)</f>
        <v>414820</v>
      </c>
    </row>
    <row r="184" spans="3:12" x14ac:dyDescent="0.25">
      <c r="C184" s="113" t="s">
        <v>395</v>
      </c>
      <c r="D184" s="243" t="s">
        <v>1816</v>
      </c>
      <c r="E184" s="385"/>
      <c r="F184" s="385"/>
      <c r="G184" s="385"/>
      <c r="H184" s="386"/>
      <c r="I184" s="386"/>
      <c r="J184" s="386"/>
      <c r="K184" s="476"/>
    </row>
    <row r="185" spans="3:12" x14ac:dyDescent="0.25">
      <c r="C185" s="383" t="str">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Calidad'!$E:$F,2,FALSE),IFERROR(VLOOKUP(D184,'Gestión del Conocimiento'!$E:$F,2,FALSE),IFERROR(VLOOKUP(D184,'Gobernabilidad y Procesos...'!$E:$F,2,FALSE),IFERROR(VLOOKUP(D184,'Gestión del Talento Humano'!$E:$F,2,FALSE),IFERROR(VLOOKUP(D184,'Internacionalización de la E.S.'!$E:$F,2,FALSE),IFERROR(VLOOKUP(D184,'Cultura de Innovación Insti...'!$E:$F,2,FALSE),VLOOKUP(D184,'Lo Esencial de la Reforma Univ.'!$E:$F,2,0))))))))))))))</f>
        <v>4.a.5.1 Diseño de un programa de Formación Docente.</v>
      </c>
      <c r="D185" s="384"/>
      <c r="E185" s="385"/>
      <c r="F185" s="385"/>
      <c r="G185" s="385"/>
      <c r="H185" s="386"/>
      <c r="I185" s="386"/>
      <c r="J185" s="386"/>
      <c r="K185" s="476"/>
    </row>
    <row r="186" spans="3:12" ht="16.5" thickBot="1" x14ac:dyDescent="0.3">
      <c r="C186" s="382"/>
      <c r="D186" s="384"/>
      <c r="E186" s="385"/>
      <c r="F186" s="385"/>
      <c r="G186" s="385"/>
      <c r="H186" s="386"/>
      <c r="I186" s="386"/>
      <c r="J186" s="386"/>
      <c r="K186" s="476"/>
    </row>
    <row r="187" spans="3:12" ht="48" thickBot="1" x14ac:dyDescent="0.3">
      <c r="C187" s="609" t="s">
        <v>44</v>
      </c>
      <c r="D187" s="436" t="s">
        <v>45</v>
      </c>
      <c r="E187" s="610" t="s">
        <v>55</v>
      </c>
      <c r="F187" s="610" t="s">
        <v>57</v>
      </c>
      <c r="G187" s="611" t="s">
        <v>27</v>
      </c>
      <c r="H187" s="439" t="s">
        <v>134</v>
      </c>
      <c r="I187" s="610" t="s">
        <v>46</v>
      </c>
      <c r="J187" s="610" t="s">
        <v>135</v>
      </c>
      <c r="K187" s="610" t="s">
        <v>413</v>
      </c>
      <c r="L187" s="610" t="s">
        <v>414</v>
      </c>
    </row>
    <row r="188" spans="3:12" x14ac:dyDescent="0.25">
      <c r="C188" s="612" t="s">
        <v>47</v>
      </c>
      <c r="D188" s="656">
        <v>500</v>
      </c>
      <c r="E188" s="453">
        <v>25</v>
      </c>
      <c r="F188" s="454">
        <v>10000</v>
      </c>
      <c r="G188" s="447">
        <f t="shared" ref="G188:G197" si="18">E188*F188</f>
        <v>250000</v>
      </c>
      <c r="H188" s="448" t="s">
        <v>1477</v>
      </c>
      <c r="I188" s="451" t="s">
        <v>706</v>
      </c>
      <c r="J188" s="451" t="str">
        <f>VLOOKUP(I188,Presupuesto!$B$11:$C$566,2,0)</f>
        <v>SERVICIOS DE CAPACITACION.</v>
      </c>
      <c r="K188" s="450" t="s">
        <v>1385</v>
      </c>
      <c r="L188" s="506" t="s">
        <v>397</v>
      </c>
    </row>
    <row r="189" spans="3:12" x14ac:dyDescent="0.25">
      <c r="C189" s="529" t="s">
        <v>1625</v>
      </c>
      <c r="D189" s="657"/>
      <c r="E189" s="613">
        <f>D188</f>
        <v>500</v>
      </c>
      <c r="F189" s="459">
        <v>100</v>
      </c>
      <c r="G189" s="459">
        <f t="shared" si="18"/>
        <v>50000</v>
      </c>
      <c r="H189" s="460" t="s">
        <v>1477</v>
      </c>
      <c r="I189" s="462" t="s">
        <v>344</v>
      </c>
      <c r="J189" s="462" t="str">
        <f>VLOOKUP(I189,Presupuesto!$B$11:$C$566,2,0)</f>
        <v>APLICACIONES INFORMATICAS (45100-00)</v>
      </c>
      <c r="K189" s="462" t="str">
        <f>$K$17</f>
        <v>Gobernabilidad y Procesos  de Gestión Descentralizada en Redes</v>
      </c>
      <c r="L189" s="509" t="s">
        <v>415</v>
      </c>
    </row>
    <row r="190" spans="3:12" x14ac:dyDescent="0.25">
      <c r="C190" s="529" t="s">
        <v>49</v>
      </c>
      <c r="D190" s="657"/>
      <c r="E190" s="613">
        <f>D188</f>
        <v>500</v>
      </c>
      <c r="F190" s="459">
        <v>150</v>
      </c>
      <c r="G190" s="459">
        <f t="shared" si="18"/>
        <v>75000</v>
      </c>
      <c r="H190" s="460" t="s">
        <v>1477</v>
      </c>
      <c r="I190" s="462" t="s">
        <v>799</v>
      </c>
      <c r="J190" s="462" t="str">
        <f>VLOOKUP(I190,Presupuesto!$B$11:$C$566,2,0)</f>
        <v>ALIMENTOS B EBIDAS PARA PERSONAS</v>
      </c>
      <c r="K190" s="462" t="str">
        <f t="shared" ref="K190:K198" si="19">$K$17</f>
        <v>Gobernabilidad y Procesos  de Gestión Descentralizada en Redes</v>
      </c>
      <c r="L190" s="509" t="s">
        <v>399</v>
      </c>
    </row>
    <row r="191" spans="3:12" x14ac:dyDescent="0.25">
      <c r="C191" s="529" t="s">
        <v>50</v>
      </c>
      <c r="D191" s="657"/>
      <c r="E191" s="457">
        <v>25</v>
      </c>
      <c r="F191" s="458">
        <v>1500</v>
      </c>
      <c r="G191" s="459">
        <f t="shared" si="18"/>
        <v>37500</v>
      </c>
      <c r="H191" s="460" t="s">
        <v>1477</v>
      </c>
      <c r="I191" s="614" t="s">
        <v>762</v>
      </c>
      <c r="J191" s="462" t="str">
        <f>VLOOKUP(I191,Presupuesto!$B$11:$C$566,2,0)</f>
        <v>PASAJES AL EXTERIOR</v>
      </c>
      <c r="K191" s="462" t="str">
        <f t="shared" si="19"/>
        <v>Gobernabilidad y Procesos  de Gestión Descentralizada en Redes</v>
      </c>
      <c r="L191" s="509" t="s">
        <v>415</v>
      </c>
    </row>
    <row r="192" spans="3:12" x14ac:dyDescent="0.25">
      <c r="C192" s="529" t="s">
        <v>422</v>
      </c>
      <c r="D192" s="657"/>
      <c r="E192" s="457"/>
      <c r="F192" s="458">
        <v>250</v>
      </c>
      <c r="G192" s="459">
        <f t="shared" si="18"/>
        <v>0</v>
      </c>
      <c r="H192" s="460" t="s">
        <v>1477</v>
      </c>
      <c r="I192" s="462" t="s">
        <v>828</v>
      </c>
      <c r="J192" s="462" t="str">
        <f>VLOOKUP(I192,Presupuesto!$B$11:$C$566,2,0)</f>
        <v>PRODUCTOS PAPEL Y CARTON</v>
      </c>
      <c r="K192" s="462" t="str">
        <f t="shared" si="19"/>
        <v>Gobernabilidad y Procesos  de Gestión Descentralizada en Redes</v>
      </c>
      <c r="L192" s="509" t="s">
        <v>415</v>
      </c>
    </row>
    <row r="193" spans="3:12" x14ac:dyDescent="0.25">
      <c r="C193" s="529" t="s">
        <v>51</v>
      </c>
      <c r="D193" s="657"/>
      <c r="E193" s="613"/>
      <c r="F193" s="459">
        <v>85</v>
      </c>
      <c r="G193" s="459">
        <f t="shared" si="18"/>
        <v>0</v>
      </c>
      <c r="H193" s="460" t="s">
        <v>1477</v>
      </c>
      <c r="I193" s="462" t="s">
        <v>828</v>
      </c>
      <c r="J193" s="462" t="str">
        <f>VLOOKUP(I193,Presupuesto!$B$11:$C$566,2,0)</f>
        <v>PRODUCTOS PAPEL Y CARTON</v>
      </c>
      <c r="K193" s="462" t="str">
        <f t="shared" si="19"/>
        <v>Gobernabilidad y Procesos  de Gestión Descentralizada en Redes</v>
      </c>
      <c r="L193" s="509" t="s">
        <v>415</v>
      </c>
    </row>
    <row r="194" spans="3:12" x14ac:dyDescent="0.25">
      <c r="C194" s="529" t="s">
        <v>126</v>
      </c>
      <c r="D194" s="657"/>
      <c r="E194" s="613">
        <v>25</v>
      </c>
      <c r="F194" s="459">
        <v>36</v>
      </c>
      <c r="G194" s="459">
        <f t="shared" si="18"/>
        <v>900</v>
      </c>
      <c r="H194" s="460" t="s">
        <v>1477</v>
      </c>
      <c r="I194" s="462" t="s">
        <v>949</v>
      </c>
      <c r="J194" s="462" t="str">
        <f>VLOOKUP(I194,Presupuesto!$B$11:$C$566,2,0)</f>
        <v>UTILES DE ESCRITORIO, OFICINA Y ENSE¥ANZA</v>
      </c>
      <c r="K194" s="462" t="str">
        <f t="shared" si="19"/>
        <v>Gobernabilidad y Procesos  de Gestión Descentralizada en Redes</v>
      </c>
      <c r="L194" s="509" t="s">
        <v>415</v>
      </c>
    </row>
    <row r="195" spans="3:12" x14ac:dyDescent="0.25">
      <c r="C195" s="529" t="s">
        <v>34</v>
      </c>
      <c r="D195" s="657"/>
      <c r="E195" s="613">
        <v>4</v>
      </c>
      <c r="F195" s="459">
        <v>80</v>
      </c>
      <c r="G195" s="459">
        <f t="shared" si="18"/>
        <v>320</v>
      </c>
      <c r="H195" s="460" t="s">
        <v>1477</v>
      </c>
      <c r="I195" s="462" t="s">
        <v>949</v>
      </c>
      <c r="J195" s="462" t="str">
        <f>VLOOKUP(I195,Presupuesto!$B$11:$C$566,2,0)</f>
        <v>UTILES DE ESCRITORIO, OFICINA Y ENSE¥ANZA</v>
      </c>
      <c r="K195" s="462" t="str">
        <f t="shared" si="19"/>
        <v>Gobernabilidad y Procesos  de Gestión Descentralizada en Redes</v>
      </c>
      <c r="L195" s="509" t="s">
        <v>415</v>
      </c>
    </row>
    <row r="196" spans="3:12" x14ac:dyDescent="0.25">
      <c r="C196" s="529" t="s">
        <v>52</v>
      </c>
      <c r="D196" s="657"/>
      <c r="E196" s="613">
        <v>4</v>
      </c>
      <c r="F196" s="459">
        <v>25</v>
      </c>
      <c r="G196" s="459">
        <f t="shared" si="18"/>
        <v>100</v>
      </c>
      <c r="H196" s="460" t="s">
        <v>1477</v>
      </c>
      <c r="I196" s="462" t="s">
        <v>949</v>
      </c>
      <c r="J196" s="462" t="str">
        <f>VLOOKUP(I196,Presupuesto!$B$11:$C$566,2,0)</f>
        <v>UTILES DE ESCRITORIO, OFICINA Y ENSE¥ANZA</v>
      </c>
      <c r="K196" s="462" t="str">
        <f t="shared" si="19"/>
        <v>Gobernabilidad y Procesos  de Gestión Descentralizada en Redes</v>
      </c>
      <c r="L196" s="509" t="s">
        <v>415</v>
      </c>
    </row>
    <row r="197" spans="3:12" ht="31.5" x14ac:dyDescent="0.25">
      <c r="C197" s="538" t="s">
        <v>1695</v>
      </c>
      <c r="D197" s="461"/>
      <c r="E197" s="613">
        <v>40</v>
      </c>
      <c r="F197" s="459">
        <v>25</v>
      </c>
      <c r="G197" s="459">
        <f t="shared" si="18"/>
        <v>1000</v>
      </c>
      <c r="H197" s="460" t="s">
        <v>1477</v>
      </c>
      <c r="I197" s="462" t="s">
        <v>949</v>
      </c>
      <c r="J197" s="462" t="str">
        <f>VLOOKUP(I197,Presupuesto!$B$11:$C$566,2,0)</f>
        <v>UTILES DE ESCRITORIO, OFICINA Y ENSE¥ANZA</v>
      </c>
      <c r="K197" s="462"/>
      <c r="L197" s="509"/>
    </row>
    <row r="198" spans="3:12" ht="16.5" thickBot="1" x14ac:dyDescent="0.3">
      <c r="C198" s="615" t="s">
        <v>437</v>
      </c>
      <c r="D198" s="616">
        <v>1</v>
      </c>
      <c r="E198" s="617">
        <v>0</v>
      </c>
      <c r="F198" s="469">
        <f>HLOOKUP(C198,$AH$2:$BU$3,2,0)</f>
        <v>1750</v>
      </c>
      <c r="G198" s="469">
        <f>D198*E198*F198</f>
        <v>0</v>
      </c>
      <c r="H198" s="470" t="s">
        <v>1477</v>
      </c>
      <c r="I198" s="618" t="s">
        <v>311</v>
      </c>
      <c r="J198" s="472" t="str">
        <f>VLOOKUP(I198,Presupuesto!$B$11:$C$566,2,0)</f>
        <v>VIATICOS AL EXTERIOR</v>
      </c>
      <c r="K198" s="472" t="str">
        <f t="shared" si="19"/>
        <v>Gobernabilidad y Procesos  de Gestión Descentralizada en Redes</v>
      </c>
      <c r="L198" s="521" t="s">
        <v>415</v>
      </c>
    </row>
    <row r="200" spans="3:12" ht="16.5" thickBot="1" x14ac:dyDescent="0.3"/>
    <row r="201" spans="3:12" ht="16.5" thickBot="1" x14ac:dyDescent="0.3">
      <c r="C201" s="524" t="s">
        <v>43</v>
      </c>
      <c r="D201" s="619">
        <f>SUM(G208:G217)</f>
        <v>686150</v>
      </c>
    </row>
    <row r="204" spans="3:12" x14ac:dyDescent="0.25">
      <c r="C204" s="113" t="s">
        <v>395</v>
      </c>
      <c r="D204" s="243" t="s">
        <v>1878</v>
      </c>
      <c r="E204" s="385"/>
      <c r="F204" s="385"/>
      <c r="G204" s="385"/>
      <c r="H204" s="386"/>
      <c r="I204" s="386"/>
      <c r="J204" s="386"/>
      <c r="K204" s="476"/>
    </row>
    <row r="205" spans="3:12" x14ac:dyDescent="0.25">
      <c r="C205" s="383" t="str">
        <f>IFERROR(VLOOKUP(D204,'Desarrollo e Innov. Curricular'!$E:$F,2,FALSE),IFERROR(VLOOKUP(D204,'Investigación Científica'!$E:$F,2,FALSE),IFERROR(VLOOKUP(D204,'Vinculación Univ. Sociedad'!$E:$F,2,FALSE),IFERROR(VLOOKUP(D204,'Docencia y Profesorado Universi'!$E:$F,2,FALSE),IFERROR(VLOOKUP(D204,'Estudiantes y Graduados'!$E:$F,2,FALSE),IFERROR(VLOOKUP(D204,'Gestion Administrativa'!$E:$F,2,FALSE),IFERROR(VLOOKUP(D204,'Gestión Académica'!$E:$F,2,FALSE),IFERROR(VLOOKUP(D204,'Aseguramiento de la Calidad'!$E:$F,2,FALSE),IFERROR(VLOOKUP(D204,'Gestión del Conocimiento'!$E:$F,2,FALSE),IFERROR(VLOOKUP(D204,'Gobernabilidad y Procesos...'!$E:$F,2,FALSE),IFERROR(VLOOKUP(D204,'Gestión del Talento Humano'!$E:$F,2,FALSE),IFERROR(VLOOKUP(D204,'Internacionalización de la E.S.'!$E:$F,2,FALSE),IFERROR(VLOOKUP(D204,'Cultura de Innovación Insti...'!$E:$F,2,FALSE),VLOOKUP(D204,'Lo Esencial de la Reforma Univ.'!$E:$F,2,0))))))))))))))</f>
        <v>10.a.5.1 Diseño de un plan Maestro de Capacitacion relacionado directamente con la actualizacion y modernizacion de equipos como parte del fortalecimiento de la Paltaforma Tecnologica, que incluya.  - Admnistracion de sistemas Linux. - Implementación y Configuracio de firewall ASA, Introduccion a la Telefonia IP y elastix (Elastix certifed Engineer)</v>
      </c>
      <c r="D205" s="384"/>
      <c r="E205" s="385"/>
      <c r="F205" s="385"/>
      <c r="G205" s="385"/>
      <c r="H205" s="386"/>
      <c r="I205" s="386"/>
      <c r="J205" s="386"/>
      <c r="K205" s="476"/>
    </row>
    <row r="206" spans="3:12" ht="16.5" thickBot="1" x14ac:dyDescent="0.3">
      <c r="C206" s="382"/>
      <c r="D206" s="384"/>
      <c r="E206" s="385"/>
      <c r="F206" s="385"/>
      <c r="G206" s="385"/>
      <c r="H206" s="386"/>
      <c r="I206" s="386"/>
      <c r="J206" s="386"/>
      <c r="K206" s="476"/>
    </row>
    <row r="207" spans="3:12" ht="48" thickBot="1" x14ac:dyDescent="0.3">
      <c r="C207" s="609" t="s">
        <v>44</v>
      </c>
      <c r="D207" s="436" t="s">
        <v>45</v>
      </c>
      <c r="E207" s="610" t="s">
        <v>55</v>
      </c>
      <c r="F207" s="610" t="s">
        <v>57</v>
      </c>
      <c r="G207" s="611" t="s">
        <v>27</v>
      </c>
      <c r="H207" s="439" t="s">
        <v>134</v>
      </c>
      <c r="I207" s="610" t="s">
        <v>46</v>
      </c>
      <c r="J207" s="610" t="s">
        <v>135</v>
      </c>
      <c r="K207" s="610" t="s">
        <v>413</v>
      </c>
      <c r="L207" s="610" t="s">
        <v>414</v>
      </c>
    </row>
    <row r="208" spans="3:12" x14ac:dyDescent="0.25">
      <c r="C208" s="612" t="s">
        <v>47</v>
      </c>
      <c r="D208" s="656">
        <v>14</v>
      </c>
      <c r="E208" s="453">
        <v>1</v>
      </c>
      <c r="F208" s="454">
        <v>20000</v>
      </c>
      <c r="G208" s="447">
        <f t="shared" ref="G208:G216" si="20">E208*F208</f>
        <v>20000</v>
      </c>
      <c r="H208" s="448" t="s">
        <v>1477</v>
      </c>
      <c r="I208" s="451" t="s">
        <v>706</v>
      </c>
      <c r="J208" s="451" t="str">
        <f>VLOOKUP(I208,Presupuesto!$B$11:$C$566,2,0)</f>
        <v>SERVICIOS DE CAPACITACION.</v>
      </c>
      <c r="K208" s="450" t="s">
        <v>1385</v>
      </c>
      <c r="L208" s="506" t="s">
        <v>397</v>
      </c>
    </row>
    <row r="209" spans="3:12" x14ac:dyDescent="0.25">
      <c r="C209" s="529" t="s">
        <v>1625</v>
      </c>
      <c r="D209" s="657"/>
      <c r="E209" s="613">
        <v>0</v>
      </c>
      <c r="F209" s="459">
        <v>100</v>
      </c>
      <c r="G209" s="459">
        <f t="shared" si="20"/>
        <v>0</v>
      </c>
      <c r="H209" s="460" t="s">
        <v>1477</v>
      </c>
      <c r="I209" s="462" t="s">
        <v>344</v>
      </c>
      <c r="J209" s="462" t="str">
        <f>VLOOKUP(I209,Presupuesto!$B$11:$C$566,2,0)</f>
        <v>APLICACIONES INFORMATICAS (45100-00)</v>
      </c>
      <c r="K209" s="462" t="str">
        <f>$K$17</f>
        <v>Gobernabilidad y Procesos  de Gestión Descentralizada en Redes</v>
      </c>
      <c r="L209" s="509" t="s">
        <v>415</v>
      </c>
    </row>
    <row r="210" spans="3:12" x14ac:dyDescent="0.25">
      <c r="C210" s="529" t="s">
        <v>49</v>
      </c>
      <c r="D210" s="657"/>
      <c r="E210" s="613">
        <v>0</v>
      </c>
      <c r="F210" s="459">
        <v>150</v>
      </c>
      <c r="G210" s="459">
        <f t="shared" si="20"/>
        <v>0</v>
      </c>
      <c r="H210" s="460" t="s">
        <v>1477</v>
      </c>
      <c r="I210" s="462" t="s">
        <v>799</v>
      </c>
      <c r="J210" s="462" t="str">
        <f>VLOOKUP(I210,Presupuesto!$B$11:$C$566,2,0)</f>
        <v>ALIMENTOS B EBIDAS PARA PERSONAS</v>
      </c>
      <c r="K210" s="462" t="str">
        <f t="shared" ref="K210:K217" si="21">$K$17</f>
        <v>Gobernabilidad y Procesos  de Gestión Descentralizada en Redes</v>
      </c>
      <c r="L210" s="509" t="s">
        <v>399</v>
      </c>
    </row>
    <row r="211" spans="3:12" x14ac:dyDescent="0.25">
      <c r="C211" s="529" t="s">
        <v>50</v>
      </c>
      <c r="D211" s="657"/>
      <c r="E211" s="457">
        <v>12</v>
      </c>
      <c r="F211" s="458">
        <v>20000</v>
      </c>
      <c r="G211" s="459">
        <f t="shared" si="20"/>
        <v>240000</v>
      </c>
      <c r="H211" s="460" t="s">
        <v>1477</v>
      </c>
      <c r="I211" s="614" t="s">
        <v>762</v>
      </c>
      <c r="J211" s="462" t="str">
        <f>VLOOKUP(I211,Presupuesto!$B$11:$C$566,2,0)</f>
        <v>PASAJES AL EXTERIOR</v>
      </c>
      <c r="K211" s="462" t="str">
        <f t="shared" si="21"/>
        <v>Gobernabilidad y Procesos  de Gestión Descentralizada en Redes</v>
      </c>
      <c r="L211" s="509" t="s">
        <v>415</v>
      </c>
    </row>
    <row r="212" spans="3:12" x14ac:dyDescent="0.25">
      <c r="C212" s="529" t="s">
        <v>422</v>
      </c>
      <c r="D212" s="657"/>
      <c r="E212" s="457">
        <v>0</v>
      </c>
      <c r="F212" s="458">
        <v>85</v>
      </c>
      <c r="G212" s="459">
        <f t="shared" si="20"/>
        <v>0</v>
      </c>
      <c r="H212" s="460" t="s">
        <v>1477</v>
      </c>
      <c r="I212" s="462" t="s">
        <v>828</v>
      </c>
      <c r="J212" s="462" t="str">
        <f>VLOOKUP(I212,Presupuesto!$B$11:$C$566,2,0)</f>
        <v>PRODUCTOS PAPEL Y CARTON</v>
      </c>
      <c r="K212" s="462" t="str">
        <f t="shared" si="21"/>
        <v>Gobernabilidad y Procesos  de Gestión Descentralizada en Redes</v>
      </c>
      <c r="L212" s="509" t="s">
        <v>415</v>
      </c>
    </row>
    <row r="213" spans="3:12" x14ac:dyDescent="0.25">
      <c r="C213" s="529" t="s">
        <v>51</v>
      </c>
      <c r="D213" s="657"/>
      <c r="E213" s="613">
        <v>42</v>
      </c>
      <c r="F213" s="459">
        <v>85</v>
      </c>
      <c r="G213" s="459">
        <f t="shared" si="20"/>
        <v>3570</v>
      </c>
      <c r="H213" s="460" t="s">
        <v>1477</v>
      </c>
      <c r="I213" s="462" t="s">
        <v>828</v>
      </c>
      <c r="J213" s="462" t="str">
        <f>VLOOKUP(I213,Presupuesto!$B$11:$C$566,2,0)</f>
        <v>PRODUCTOS PAPEL Y CARTON</v>
      </c>
      <c r="K213" s="462" t="str">
        <f t="shared" si="21"/>
        <v>Gobernabilidad y Procesos  de Gestión Descentralizada en Redes</v>
      </c>
      <c r="L213" s="509" t="s">
        <v>415</v>
      </c>
    </row>
    <row r="214" spans="3:12" x14ac:dyDescent="0.25">
      <c r="C214" s="529" t="s">
        <v>126</v>
      </c>
      <c r="D214" s="657"/>
      <c r="E214" s="613">
        <v>42</v>
      </c>
      <c r="F214" s="459">
        <v>40</v>
      </c>
      <c r="G214" s="459">
        <f t="shared" si="20"/>
        <v>1680</v>
      </c>
      <c r="H214" s="460" t="s">
        <v>1477</v>
      </c>
      <c r="I214" s="462" t="s">
        <v>949</v>
      </c>
      <c r="J214" s="462" t="str">
        <f>VLOOKUP(I214,Presupuesto!$B$11:$C$566,2,0)</f>
        <v>UTILES DE ESCRITORIO, OFICINA Y ENSE¥ANZA</v>
      </c>
      <c r="K214" s="462" t="str">
        <f t="shared" si="21"/>
        <v>Gobernabilidad y Procesos  de Gestión Descentralizada en Redes</v>
      </c>
      <c r="L214" s="509" t="s">
        <v>415</v>
      </c>
    </row>
    <row r="215" spans="3:12" x14ac:dyDescent="0.25">
      <c r="C215" s="529" t="s">
        <v>34</v>
      </c>
      <c r="D215" s="657"/>
      <c r="E215" s="613">
        <v>25</v>
      </c>
      <c r="F215" s="459">
        <v>36</v>
      </c>
      <c r="G215" s="459">
        <f t="shared" si="20"/>
        <v>900</v>
      </c>
      <c r="H215" s="460" t="s">
        <v>1477</v>
      </c>
      <c r="I215" s="462" t="s">
        <v>949</v>
      </c>
      <c r="J215" s="462" t="str">
        <f>VLOOKUP(I215,Presupuesto!$B$11:$C$566,2,0)</f>
        <v>UTILES DE ESCRITORIO, OFICINA Y ENSE¥ANZA</v>
      </c>
      <c r="K215" s="462" t="str">
        <f t="shared" si="21"/>
        <v>Gobernabilidad y Procesos  de Gestión Descentralizada en Redes</v>
      </c>
      <c r="L215" s="509" t="s">
        <v>415</v>
      </c>
    </row>
    <row r="216" spans="3:12" x14ac:dyDescent="0.25">
      <c r="C216" s="529" t="s">
        <v>52</v>
      </c>
      <c r="D216" s="657"/>
      <c r="E216" s="613">
        <v>0</v>
      </c>
      <c r="F216" s="459">
        <v>25</v>
      </c>
      <c r="G216" s="459">
        <f t="shared" si="20"/>
        <v>0</v>
      </c>
      <c r="H216" s="460" t="s">
        <v>1477</v>
      </c>
      <c r="I216" s="462" t="s">
        <v>949</v>
      </c>
      <c r="J216" s="462" t="str">
        <f>VLOOKUP(I216,Presupuesto!$B$11:$C$566,2,0)</f>
        <v>UTILES DE ESCRITORIO, OFICINA Y ENSE¥ANZA</v>
      </c>
      <c r="K216" s="462" t="str">
        <f t="shared" si="21"/>
        <v>Gobernabilidad y Procesos  de Gestión Descentralizada en Redes</v>
      </c>
      <c r="L216" s="509" t="s">
        <v>415</v>
      </c>
    </row>
    <row r="217" spans="3:12" ht="16.5" thickBot="1" x14ac:dyDescent="0.3">
      <c r="C217" s="615" t="s">
        <v>459</v>
      </c>
      <c r="D217" s="616">
        <v>25</v>
      </c>
      <c r="E217" s="617">
        <v>3.5</v>
      </c>
      <c r="F217" s="469">
        <v>4800</v>
      </c>
      <c r="G217" s="469">
        <f>D217*E217*F217</f>
        <v>420000</v>
      </c>
      <c r="H217" s="470" t="s">
        <v>1477</v>
      </c>
      <c r="I217" s="618" t="s">
        <v>311</v>
      </c>
      <c r="J217" s="472" t="str">
        <f>VLOOKUP(I217,Presupuesto!$B$11:$C$566,2,0)</f>
        <v>VIATICOS AL EXTERIOR</v>
      </c>
      <c r="K217" s="472" t="str">
        <f t="shared" si="21"/>
        <v>Gobernabilidad y Procesos  de Gestión Descentralizada en Redes</v>
      </c>
      <c r="L217" s="521" t="s">
        <v>415</v>
      </c>
    </row>
    <row r="219" spans="3:12" ht="16.5" thickBot="1" x14ac:dyDescent="0.3"/>
    <row r="220" spans="3:12" ht="16.5" thickBot="1" x14ac:dyDescent="0.3">
      <c r="C220" s="524" t="s">
        <v>43</v>
      </c>
      <c r="D220" s="619">
        <f>SUM(G227:G236)</f>
        <v>595000</v>
      </c>
    </row>
    <row r="223" spans="3:12" x14ac:dyDescent="0.25">
      <c r="C223" s="113" t="s">
        <v>395</v>
      </c>
      <c r="D223" s="243" t="s">
        <v>1878</v>
      </c>
      <c r="E223" s="385"/>
      <c r="F223" s="385"/>
      <c r="G223" s="385"/>
      <c r="H223" s="386"/>
      <c r="I223" s="386"/>
      <c r="J223" s="386"/>
      <c r="K223" s="476"/>
    </row>
    <row r="224" spans="3:12" x14ac:dyDescent="0.25">
      <c r="C224" s="383" t="str">
        <f>IFERROR(VLOOKUP(D223,'Desarrollo e Innov. Curricular'!$E:$F,2,FALSE),IFERROR(VLOOKUP(D223,'Investigación Científica'!$E:$F,2,FALSE),IFERROR(VLOOKUP(D223,'Vinculación Univ. Sociedad'!$E:$F,2,FALSE),IFERROR(VLOOKUP(D223,'Docencia y Profesorado Universi'!$E:$F,2,FALSE),IFERROR(VLOOKUP(D223,'Estudiantes y Graduados'!$E:$F,2,FALSE),IFERROR(VLOOKUP(D223,'Gestion Administrativa'!$E:$F,2,FALSE),IFERROR(VLOOKUP(D223,'Gestión Académica'!$E:$F,2,FALSE),IFERROR(VLOOKUP(D223,'Aseguramiento de la Calidad'!$E:$F,2,FALSE),IFERROR(VLOOKUP(D223,'Gestión del Conocimiento'!$E:$F,2,FALSE),IFERROR(VLOOKUP(D223,'Gobernabilidad y Procesos...'!$E:$F,2,FALSE),IFERROR(VLOOKUP(D223,'Gestión del Talento Humano'!$E:$F,2,FALSE),IFERROR(VLOOKUP(D223,'Internacionalización de la E.S.'!$E:$F,2,FALSE),IFERROR(VLOOKUP(D223,'Cultura de Innovación Insti...'!$E:$F,2,FALSE),VLOOKUP(D223,'Lo Esencial de la Reforma Univ.'!$E:$F,2,0))))))))))))))</f>
        <v>10.a.5.1 Diseño de un plan Maestro de Capacitacion relacionado directamente con la actualizacion y modernizacion de equipos como parte del fortalecimiento de la Paltaforma Tecnologica, que incluya.  - Admnistracion de sistemas Linux. - Implementación y Configuracio de firewall ASA, Introduccion a la Telefonia IP y elastix (Elastix certifed Engineer)</v>
      </c>
      <c r="D224" s="384"/>
      <c r="E224" s="385"/>
      <c r="F224" s="385"/>
      <c r="G224" s="385"/>
      <c r="H224" s="386"/>
      <c r="I224" s="386"/>
      <c r="J224" s="386"/>
      <c r="K224" s="476"/>
    </row>
    <row r="225" spans="3:12" ht="16.5" thickBot="1" x14ac:dyDescent="0.3">
      <c r="C225" s="382"/>
      <c r="D225" s="384"/>
      <c r="E225" s="385"/>
      <c r="F225" s="385"/>
      <c r="G225" s="385"/>
      <c r="H225" s="386"/>
      <c r="I225" s="386"/>
      <c r="J225" s="386"/>
      <c r="K225" s="476"/>
    </row>
    <row r="226" spans="3:12" ht="48" thickBot="1" x14ac:dyDescent="0.3">
      <c r="C226" s="609" t="s">
        <v>44</v>
      </c>
      <c r="D226" s="436" t="s">
        <v>45</v>
      </c>
      <c r="E226" s="610" t="s">
        <v>55</v>
      </c>
      <c r="F226" s="610" t="s">
        <v>57</v>
      </c>
      <c r="G226" s="611" t="s">
        <v>27</v>
      </c>
      <c r="H226" s="439" t="s">
        <v>134</v>
      </c>
      <c r="I226" s="610" t="s">
        <v>46</v>
      </c>
      <c r="J226" s="610" t="s">
        <v>135</v>
      </c>
      <c r="K226" s="610" t="s">
        <v>413</v>
      </c>
      <c r="L226" s="610" t="s">
        <v>414</v>
      </c>
    </row>
    <row r="227" spans="3:12" x14ac:dyDescent="0.25">
      <c r="C227" s="612" t="s">
        <v>47</v>
      </c>
      <c r="D227" s="656">
        <v>130</v>
      </c>
      <c r="E227" s="453">
        <v>0</v>
      </c>
      <c r="F227" s="454">
        <v>10000</v>
      </c>
      <c r="G227" s="447">
        <f t="shared" ref="G227:G235" si="22">E227*F227</f>
        <v>0</v>
      </c>
      <c r="H227" s="448" t="s">
        <v>1477</v>
      </c>
      <c r="I227" s="451" t="s">
        <v>706</v>
      </c>
      <c r="J227" s="451" t="str">
        <f>VLOOKUP(I227,Presupuesto!$B$11:$C$566,2,0)</f>
        <v>SERVICIOS DE CAPACITACION.</v>
      </c>
      <c r="K227" s="450" t="s">
        <v>1385</v>
      </c>
      <c r="L227" s="506" t="s">
        <v>397</v>
      </c>
    </row>
    <row r="228" spans="3:12" x14ac:dyDescent="0.25">
      <c r="C228" s="529" t="s">
        <v>1625</v>
      </c>
      <c r="D228" s="657"/>
      <c r="E228" s="613">
        <f>D227</f>
        <v>130</v>
      </c>
      <c r="F228" s="459">
        <v>100</v>
      </c>
      <c r="G228" s="459">
        <f t="shared" si="22"/>
        <v>13000</v>
      </c>
      <c r="H228" s="460" t="s">
        <v>1477</v>
      </c>
      <c r="I228" s="462" t="s">
        <v>297</v>
      </c>
      <c r="J228" s="462" t="str">
        <f>VLOOKUP(I228,Presupuesto!$B$11:$C$566,2,0)</f>
        <v>IMPRENTA, PUBLIC. Y REPRODUC. (25300-00)</v>
      </c>
      <c r="K228" s="462" t="str">
        <f>$K$17</f>
        <v>Gobernabilidad y Procesos  de Gestión Descentralizada en Redes</v>
      </c>
      <c r="L228" s="509" t="s">
        <v>415</v>
      </c>
    </row>
    <row r="229" spans="3:12" x14ac:dyDescent="0.25">
      <c r="C229" s="529" t="s">
        <v>49</v>
      </c>
      <c r="D229" s="657"/>
      <c r="E229" s="613">
        <f>D227</f>
        <v>130</v>
      </c>
      <c r="F229" s="459">
        <v>150</v>
      </c>
      <c r="G229" s="459">
        <f t="shared" si="22"/>
        <v>19500</v>
      </c>
      <c r="H229" s="460" t="s">
        <v>1477</v>
      </c>
      <c r="I229" s="462" t="s">
        <v>314</v>
      </c>
      <c r="J229" s="462" t="str">
        <f>VLOOKUP(I229,Presupuesto!$B$11:$C$566,2,0)</f>
        <v>ALIMENTOS Y BEBIDAS PARA PERSONAS (31100-00)</v>
      </c>
      <c r="K229" s="462" t="str">
        <f t="shared" ref="K229:K236" si="23">$K$17</f>
        <v>Gobernabilidad y Procesos  de Gestión Descentralizada en Redes</v>
      </c>
      <c r="L229" s="509" t="s">
        <v>399</v>
      </c>
    </row>
    <row r="230" spans="3:12" x14ac:dyDescent="0.25">
      <c r="C230" s="529" t="s">
        <v>50</v>
      </c>
      <c r="D230" s="657"/>
      <c r="E230" s="457">
        <v>130</v>
      </c>
      <c r="F230" s="458">
        <v>1500</v>
      </c>
      <c r="G230" s="459">
        <f t="shared" si="22"/>
        <v>195000</v>
      </c>
      <c r="H230" s="460" t="s">
        <v>1477</v>
      </c>
      <c r="I230" s="614" t="s">
        <v>309</v>
      </c>
      <c r="J230" s="462" t="str">
        <f>VLOOKUP(I230,Presupuesto!$B$11:$C$566,2,0)</f>
        <v>PASAJES NACIONALES (26110-00)</v>
      </c>
      <c r="K230" s="462" t="str">
        <f t="shared" si="23"/>
        <v>Gobernabilidad y Procesos  de Gestión Descentralizada en Redes</v>
      </c>
      <c r="L230" s="509" t="s">
        <v>415</v>
      </c>
    </row>
    <row r="231" spans="3:12" x14ac:dyDescent="0.25">
      <c r="C231" s="529" t="s">
        <v>422</v>
      </c>
      <c r="D231" s="657"/>
      <c r="E231" s="457"/>
      <c r="F231" s="458">
        <v>250</v>
      </c>
      <c r="G231" s="459">
        <f t="shared" si="22"/>
        <v>0</v>
      </c>
      <c r="H231" s="460" t="s">
        <v>1477</v>
      </c>
      <c r="I231" s="462" t="s">
        <v>828</v>
      </c>
      <c r="J231" s="462" t="str">
        <f>VLOOKUP(I231,Presupuesto!$B$11:$C$566,2,0)</f>
        <v>PRODUCTOS PAPEL Y CARTON</v>
      </c>
      <c r="K231" s="462" t="str">
        <f t="shared" si="23"/>
        <v>Gobernabilidad y Procesos  de Gestión Descentralizada en Redes</v>
      </c>
      <c r="L231" s="509" t="s">
        <v>415</v>
      </c>
    </row>
    <row r="232" spans="3:12" x14ac:dyDescent="0.25">
      <c r="C232" s="529" t="s">
        <v>51</v>
      </c>
      <c r="D232" s="657"/>
      <c r="E232" s="613"/>
      <c r="F232" s="459">
        <v>85</v>
      </c>
      <c r="G232" s="459">
        <f t="shared" si="22"/>
        <v>0</v>
      </c>
      <c r="H232" s="460" t="s">
        <v>1477</v>
      </c>
      <c r="I232" s="462" t="s">
        <v>828</v>
      </c>
      <c r="J232" s="462" t="str">
        <f>VLOOKUP(I232,Presupuesto!$B$11:$C$566,2,0)</f>
        <v>PRODUCTOS PAPEL Y CARTON</v>
      </c>
      <c r="K232" s="462" t="str">
        <f t="shared" si="23"/>
        <v>Gobernabilidad y Procesos  de Gestión Descentralizada en Redes</v>
      </c>
      <c r="L232" s="509" t="s">
        <v>415</v>
      </c>
    </row>
    <row r="233" spans="3:12" x14ac:dyDescent="0.25">
      <c r="C233" s="529" t="s">
        <v>126</v>
      </c>
      <c r="D233" s="657"/>
      <c r="E233" s="613">
        <v>0</v>
      </c>
      <c r="F233" s="459">
        <v>36</v>
      </c>
      <c r="G233" s="459">
        <f t="shared" si="22"/>
        <v>0</v>
      </c>
      <c r="H233" s="460" t="s">
        <v>1477</v>
      </c>
      <c r="I233" s="462" t="s">
        <v>949</v>
      </c>
      <c r="J233" s="462" t="str">
        <f>VLOOKUP(I233,Presupuesto!$B$11:$C$566,2,0)</f>
        <v>UTILES DE ESCRITORIO, OFICINA Y ENSE¥ANZA</v>
      </c>
      <c r="K233" s="462" t="str">
        <f t="shared" si="23"/>
        <v>Gobernabilidad y Procesos  de Gestión Descentralizada en Redes</v>
      </c>
      <c r="L233" s="509" t="s">
        <v>415</v>
      </c>
    </row>
    <row r="234" spans="3:12" x14ac:dyDescent="0.25">
      <c r="C234" s="529" t="s">
        <v>34</v>
      </c>
      <c r="D234" s="657"/>
      <c r="E234" s="613">
        <v>0</v>
      </c>
      <c r="F234" s="459">
        <v>80</v>
      </c>
      <c r="G234" s="459">
        <f t="shared" si="22"/>
        <v>0</v>
      </c>
      <c r="H234" s="460" t="s">
        <v>1477</v>
      </c>
      <c r="I234" s="462" t="s">
        <v>949</v>
      </c>
      <c r="J234" s="462" t="str">
        <f>VLOOKUP(I234,Presupuesto!$B$11:$C$566,2,0)</f>
        <v>UTILES DE ESCRITORIO, OFICINA Y ENSE¥ANZA</v>
      </c>
      <c r="K234" s="462" t="str">
        <f t="shared" si="23"/>
        <v>Gobernabilidad y Procesos  de Gestión Descentralizada en Redes</v>
      </c>
      <c r="L234" s="509" t="s">
        <v>415</v>
      </c>
    </row>
    <row r="235" spans="3:12" x14ac:dyDescent="0.25">
      <c r="C235" s="529" t="s">
        <v>52</v>
      </c>
      <c r="D235" s="657"/>
      <c r="E235" s="613">
        <v>0</v>
      </c>
      <c r="F235" s="459">
        <v>25</v>
      </c>
      <c r="G235" s="459">
        <f t="shared" si="22"/>
        <v>0</v>
      </c>
      <c r="H235" s="460" t="s">
        <v>1477</v>
      </c>
      <c r="I235" s="462" t="s">
        <v>949</v>
      </c>
      <c r="J235" s="462" t="str">
        <f>VLOOKUP(I235,Presupuesto!$B$11:$C$566,2,0)</f>
        <v>UTILES DE ESCRITORIO, OFICINA Y ENSE¥ANZA</v>
      </c>
      <c r="K235" s="462" t="str">
        <f t="shared" si="23"/>
        <v>Gobernabilidad y Procesos  de Gestión Descentralizada en Redes</v>
      </c>
      <c r="L235" s="509" t="s">
        <v>415</v>
      </c>
    </row>
    <row r="236" spans="3:12" ht="16.5" thickBot="1" x14ac:dyDescent="0.3">
      <c r="C236" s="615" t="s">
        <v>437</v>
      </c>
      <c r="D236" s="616">
        <v>60</v>
      </c>
      <c r="E236" s="617">
        <v>3.5</v>
      </c>
      <c r="F236" s="469">
        <f>HLOOKUP(C236,$AH$2:$BU$3,2,0)</f>
        <v>1750</v>
      </c>
      <c r="G236" s="469">
        <f>D236*E236*F236</f>
        <v>367500</v>
      </c>
      <c r="H236" s="470" t="s">
        <v>1477</v>
      </c>
      <c r="I236" s="618" t="s">
        <v>768</v>
      </c>
      <c r="J236" s="472" t="str">
        <f>VLOOKUP(I236,Presupuesto!$B$11:$C$566,2,0)</f>
        <v>VIATICOS NACIONALES</v>
      </c>
      <c r="K236" s="472" t="str">
        <f t="shared" si="23"/>
        <v>Gobernabilidad y Procesos  de Gestión Descentralizada en Redes</v>
      </c>
      <c r="L236" s="521" t="s">
        <v>415</v>
      </c>
    </row>
    <row r="238" spans="3:12" ht="16.5" thickBot="1" x14ac:dyDescent="0.3"/>
    <row r="239" spans="3:12" ht="16.5" thickBot="1" x14ac:dyDescent="0.3">
      <c r="C239" s="524" t="s">
        <v>43</v>
      </c>
      <c r="D239" s="619">
        <f>SUM(G246:G255)</f>
        <v>133955</v>
      </c>
    </row>
    <row r="242" spans="3:12" x14ac:dyDescent="0.25">
      <c r="C242" s="113" t="s">
        <v>395</v>
      </c>
      <c r="D242" s="243" t="s">
        <v>1873</v>
      </c>
      <c r="E242" s="385"/>
      <c r="F242" s="385"/>
      <c r="G242" s="385"/>
      <c r="H242" s="386"/>
      <c r="I242" s="386"/>
      <c r="J242" s="386"/>
      <c r="K242" s="476"/>
    </row>
    <row r="243" spans="3:12" x14ac:dyDescent="0.25">
      <c r="C243" s="383" t="str">
        <f>IFERROR(VLOOKUP(D242,'Desarrollo e Innov. Curricular'!$E:$F,2,FALSE),IFERROR(VLOOKUP(D242,'Investigación Científica'!$E:$F,2,FALSE),IFERROR(VLOOKUP(D242,'Vinculación Univ. Sociedad'!$E:$F,2,FALSE),IFERROR(VLOOKUP(D242,'Docencia y Profesorado Universi'!$E:$F,2,FALSE),IFERROR(VLOOKUP(D242,'Estudiantes y Graduados'!$E:$F,2,FALSE),IFERROR(VLOOKUP(D242,'Gestion Administrativa'!$E:$F,2,FALSE),IFERROR(VLOOKUP(D242,'Gestión Académica'!$E:$F,2,FALSE),IFERROR(VLOOKUP(D242,'Aseguramiento de la Calidad'!$E:$F,2,FALSE),IFERROR(VLOOKUP(D242,'Gestión del Conocimiento'!$E:$F,2,FALSE),IFERROR(VLOOKUP(D242,'Gobernabilidad y Procesos...'!$E:$F,2,FALSE),IFERROR(VLOOKUP(D242,'Gestión del Talento Humano'!$E:$F,2,FALSE),IFERROR(VLOOKUP(D242,'Internacionalización de la E.S.'!$E:$F,2,FALSE),IFERROR(VLOOKUP(D242,'Cultura de Innovación Insti...'!$E:$F,2,FALSE),VLOOKUP(D242,'Lo Esencial de la Reforma Univ.'!$E:$F,2,0))))))))))))))</f>
        <v>10.a.2 Mayor cobertura en el desarrollo de capacitaciones del Depto. De Formación</v>
      </c>
      <c r="D243" s="384"/>
      <c r="E243" s="385"/>
      <c r="F243" s="385"/>
      <c r="G243" s="385"/>
      <c r="H243" s="386"/>
      <c r="I243" s="386"/>
      <c r="J243" s="386"/>
      <c r="K243" s="476"/>
    </row>
    <row r="244" spans="3:12" ht="16.5" thickBot="1" x14ac:dyDescent="0.3">
      <c r="C244" s="382"/>
      <c r="D244" s="384"/>
      <c r="E244" s="385"/>
      <c r="F244" s="385"/>
      <c r="G244" s="385"/>
      <c r="H244" s="386"/>
      <c r="I244" s="386"/>
      <c r="J244" s="386"/>
      <c r="K244" s="476"/>
    </row>
    <row r="245" spans="3:12" ht="48" thickBot="1" x14ac:dyDescent="0.3">
      <c r="C245" s="609" t="s">
        <v>44</v>
      </c>
      <c r="D245" s="436" t="s">
        <v>45</v>
      </c>
      <c r="E245" s="610" t="s">
        <v>55</v>
      </c>
      <c r="F245" s="610" t="s">
        <v>57</v>
      </c>
      <c r="G245" s="611" t="s">
        <v>27</v>
      </c>
      <c r="H245" s="439" t="s">
        <v>134</v>
      </c>
      <c r="I245" s="610" t="s">
        <v>46</v>
      </c>
      <c r="J245" s="610" t="s">
        <v>135</v>
      </c>
      <c r="K245" s="610" t="s">
        <v>413</v>
      </c>
      <c r="L245" s="610" t="s">
        <v>414</v>
      </c>
    </row>
    <row r="246" spans="3:12" x14ac:dyDescent="0.25">
      <c r="C246" s="612" t="s">
        <v>47</v>
      </c>
      <c r="D246" s="656">
        <v>300</v>
      </c>
      <c r="E246" s="453">
        <v>1</v>
      </c>
      <c r="F246" s="454">
        <v>10000</v>
      </c>
      <c r="G246" s="447">
        <f t="shared" ref="G246:G254" si="24">E246*F246</f>
        <v>10000</v>
      </c>
      <c r="H246" s="448" t="s">
        <v>1477</v>
      </c>
      <c r="I246" s="451" t="s">
        <v>706</v>
      </c>
      <c r="J246" s="451" t="str">
        <f>VLOOKUP(I246,Presupuesto!$B$11:$C$566,2,0)</f>
        <v>SERVICIOS DE CAPACITACION.</v>
      </c>
      <c r="K246" s="450" t="s">
        <v>1385</v>
      </c>
      <c r="L246" s="506" t="s">
        <v>397</v>
      </c>
    </row>
    <row r="247" spans="3:12" x14ac:dyDescent="0.25">
      <c r="C247" s="529" t="s">
        <v>1625</v>
      </c>
      <c r="D247" s="657"/>
      <c r="E247" s="613">
        <f>D246</f>
        <v>300</v>
      </c>
      <c r="F247" s="459">
        <v>100</v>
      </c>
      <c r="G247" s="459">
        <f t="shared" si="24"/>
        <v>30000</v>
      </c>
      <c r="H247" s="460" t="s">
        <v>1477</v>
      </c>
      <c r="I247" s="462" t="s">
        <v>297</v>
      </c>
      <c r="J247" s="462" t="str">
        <f>VLOOKUP(I247,Presupuesto!$B$11:$C$566,2,0)</f>
        <v>IMPRENTA, PUBLIC. Y REPRODUC. (25300-00)</v>
      </c>
      <c r="K247" s="462" t="str">
        <f>$K$17</f>
        <v>Gobernabilidad y Procesos  de Gestión Descentralizada en Redes</v>
      </c>
      <c r="L247" s="509" t="s">
        <v>415</v>
      </c>
    </row>
    <row r="248" spans="3:12" x14ac:dyDescent="0.25">
      <c r="C248" s="529" t="s">
        <v>49</v>
      </c>
      <c r="D248" s="657"/>
      <c r="E248" s="613">
        <v>1</v>
      </c>
      <c r="F248" s="459">
        <v>150</v>
      </c>
      <c r="G248" s="459">
        <f t="shared" si="24"/>
        <v>150</v>
      </c>
      <c r="H248" s="460" t="s">
        <v>1477</v>
      </c>
      <c r="I248" s="462" t="s">
        <v>314</v>
      </c>
      <c r="J248" s="462" t="str">
        <f>VLOOKUP(I248,Presupuesto!$B$11:$C$566,2,0)</f>
        <v>ALIMENTOS Y BEBIDAS PARA PERSONAS (31100-00)</v>
      </c>
      <c r="K248" s="462" t="str">
        <f t="shared" ref="K248:K255" si="25">$K$17</f>
        <v>Gobernabilidad y Procesos  de Gestión Descentralizada en Redes</v>
      </c>
      <c r="L248" s="509" t="s">
        <v>399</v>
      </c>
    </row>
    <row r="249" spans="3:12" x14ac:dyDescent="0.25">
      <c r="C249" s="529" t="s">
        <v>50</v>
      </c>
      <c r="D249" s="657"/>
      <c r="E249" s="457">
        <v>0</v>
      </c>
      <c r="F249" s="458">
        <v>1500</v>
      </c>
      <c r="G249" s="459">
        <f t="shared" si="24"/>
        <v>0</v>
      </c>
      <c r="H249" s="460" t="s">
        <v>1477</v>
      </c>
      <c r="I249" s="614" t="s">
        <v>309</v>
      </c>
      <c r="J249" s="462" t="str">
        <f>VLOOKUP(I249,Presupuesto!$B$11:$C$566,2,0)</f>
        <v>PASAJES NACIONALES (26110-00)</v>
      </c>
      <c r="K249" s="462" t="str">
        <f t="shared" si="25"/>
        <v>Gobernabilidad y Procesos  de Gestión Descentralizada en Redes</v>
      </c>
      <c r="L249" s="509" t="s">
        <v>415</v>
      </c>
    </row>
    <row r="250" spans="3:12" x14ac:dyDescent="0.25">
      <c r="C250" s="529" t="s">
        <v>422</v>
      </c>
      <c r="D250" s="657"/>
      <c r="E250" s="457">
        <v>300</v>
      </c>
      <c r="F250" s="458">
        <v>250</v>
      </c>
      <c r="G250" s="459">
        <f t="shared" si="24"/>
        <v>75000</v>
      </c>
      <c r="H250" s="460" t="s">
        <v>1477</v>
      </c>
      <c r="I250" s="462" t="s">
        <v>828</v>
      </c>
      <c r="J250" s="462" t="str">
        <f>VLOOKUP(I250,Presupuesto!$B$11:$C$566,2,0)</f>
        <v>PRODUCTOS PAPEL Y CARTON</v>
      </c>
      <c r="K250" s="462" t="str">
        <f t="shared" si="25"/>
        <v>Gobernabilidad y Procesos  de Gestión Descentralizada en Redes</v>
      </c>
      <c r="L250" s="509" t="s">
        <v>415</v>
      </c>
    </row>
    <row r="251" spans="3:12" x14ac:dyDescent="0.25">
      <c r="C251" s="529" t="s">
        <v>51</v>
      </c>
      <c r="D251" s="657"/>
      <c r="E251" s="613">
        <v>5</v>
      </c>
      <c r="F251" s="459">
        <v>85</v>
      </c>
      <c r="G251" s="459">
        <f t="shared" si="24"/>
        <v>425</v>
      </c>
      <c r="H251" s="460" t="s">
        <v>1477</v>
      </c>
      <c r="I251" s="462" t="s">
        <v>828</v>
      </c>
      <c r="J251" s="462" t="str">
        <f>VLOOKUP(I251,Presupuesto!$B$11:$C$566,2,0)</f>
        <v>PRODUCTOS PAPEL Y CARTON</v>
      </c>
      <c r="K251" s="462" t="str">
        <f t="shared" si="25"/>
        <v>Gobernabilidad y Procesos  de Gestión Descentralizada en Redes</v>
      </c>
      <c r="L251" s="509" t="s">
        <v>415</v>
      </c>
    </row>
    <row r="252" spans="3:12" x14ac:dyDescent="0.25">
      <c r="C252" s="529" t="s">
        <v>126</v>
      </c>
      <c r="D252" s="657"/>
      <c r="E252" s="613">
        <v>300</v>
      </c>
      <c r="F252" s="459">
        <v>36</v>
      </c>
      <c r="G252" s="459">
        <f t="shared" si="24"/>
        <v>10800</v>
      </c>
      <c r="H252" s="460" t="s">
        <v>1477</v>
      </c>
      <c r="I252" s="462" t="s">
        <v>949</v>
      </c>
      <c r="J252" s="462" t="str">
        <f>VLOOKUP(I252,Presupuesto!$B$11:$C$566,2,0)</f>
        <v>UTILES DE ESCRITORIO, OFICINA Y ENSE¥ANZA</v>
      </c>
      <c r="K252" s="462" t="str">
        <f t="shared" si="25"/>
        <v>Gobernabilidad y Procesos  de Gestión Descentralizada en Redes</v>
      </c>
      <c r="L252" s="509" t="s">
        <v>415</v>
      </c>
    </row>
    <row r="253" spans="3:12" x14ac:dyDescent="0.25">
      <c r="C253" s="529" t="s">
        <v>34</v>
      </c>
      <c r="D253" s="657"/>
      <c r="E253" s="613">
        <v>1</v>
      </c>
      <c r="F253" s="459">
        <v>80</v>
      </c>
      <c r="G253" s="459">
        <f t="shared" si="24"/>
        <v>80</v>
      </c>
      <c r="H253" s="460" t="s">
        <v>1477</v>
      </c>
      <c r="I253" s="462" t="s">
        <v>949</v>
      </c>
      <c r="J253" s="462" t="str">
        <f>VLOOKUP(I253,Presupuesto!$B$11:$C$566,2,0)</f>
        <v>UTILES DE ESCRITORIO, OFICINA Y ENSE¥ANZA</v>
      </c>
      <c r="K253" s="462" t="str">
        <f t="shared" si="25"/>
        <v>Gobernabilidad y Procesos  de Gestión Descentralizada en Redes</v>
      </c>
      <c r="L253" s="509" t="s">
        <v>415</v>
      </c>
    </row>
    <row r="254" spans="3:12" x14ac:dyDescent="0.25">
      <c r="C254" s="529" t="s">
        <v>52</v>
      </c>
      <c r="D254" s="657"/>
      <c r="E254" s="613">
        <v>300</v>
      </c>
      <c r="F254" s="459">
        <v>25</v>
      </c>
      <c r="G254" s="459">
        <f t="shared" si="24"/>
        <v>7500</v>
      </c>
      <c r="H254" s="460" t="s">
        <v>1477</v>
      </c>
      <c r="I254" s="462" t="s">
        <v>949</v>
      </c>
      <c r="J254" s="462" t="str">
        <f>VLOOKUP(I254,Presupuesto!$B$11:$C$566,2,0)</f>
        <v>UTILES DE ESCRITORIO, OFICINA Y ENSE¥ANZA</v>
      </c>
      <c r="K254" s="462" t="str">
        <f t="shared" si="25"/>
        <v>Gobernabilidad y Procesos  de Gestión Descentralizada en Redes</v>
      </c>
      <c r="L254" s="509" t="s">
        <v>415</v>
      </c>
    </row>
    <row r="255" spans="3:12" ht="16.5" thickBot="1" x14ac:dyDescent="0.3">
      <c r="C255" s="615" t="s">
        <v>437</v>
      </c>
      <c r="D255" s="616">
        <v>0</v>
      </c>
      <c r="E255" s="617">
        <v>3.5</v>
      </c>
      <c r="F255" s="469">
        <f>HLOOKUP(C255,$AH$2:$BU$3,2,0)</f>
        <v>1750</v>
      </c>
      <c r="G255" s="469">
        <f>D255*E255*F255</f>
        <v>0</v>
      </c>
      <c r="H255" s="470" t="s">
        <v>1477</v>
      </c>
      <c r="I255" s="618" t="s">
        <v>768</v>
      </c>
      <c r="J255" s="472" t="str">
        <f>VLOOKUP(I255,Presupuesto!$B$11:$C$566,2,0)</f>
        <v>VIATICOS NACIONALES</v>
      </c>
      <c r="K255" s="472" t="str">
        <f t="shared" si="25"/>
        <v>Gobernabilidad y Procesos  de Gestión Descentralizada en Redes</v>
      </c>
      <c r="L255" s="521" t="s">
        <v>415</v>
      </c>
    </row>
  </sheetData>
  <mergeCells count="13">
    <mergeCell ref="D246:D254"/>
    <mergeCell ref="D169:D177"/>
    <mergeCell ref="D188:D196"/>
    <mergeCell ref="D227:D235"/>
    <mergeCell ref="D208:D216"/>
    <mergeCell ref="D131:D139"/>
    <mergeCell ref="D150:D158"/>
    <mergeCell ref="D112:D120"/>
    <mergeCell ref="D17:D25"/>
    <mergeCell ref="D36:D44"/>
    <mergeCell ref="D55:D63"/>
    <mergeCell ref="D74:D82"/>
    <mergeCell ref="D93:D101"/>
  </mergeCells>
  <dataValidations count="7">
    <dataValidation type="list" allowBlank="1" showInputMessage="1" showErrorMessage="1" sqref="C217 C198 C159 C178 C236 C255 C26 C64 C45 C83 C121 C140 C102">
      <formula1>$AH$2:$BU$2</formula1>
    </dataValidation>
    <dataValidation type="list" allowBlank="1" showInputMessage="1" showErrorMessage="1" errorTitle="¡Ingreso Inválido!" error="Seleccione una opción de la lista" promptTitle="Mes Requerido" prompt="Seleccione el mes en el que requiere el recurso." sqref="L169:L178 L188:L198 L150:L159 L208:L217 L227:L236 L246:L255 L36:L45 L17:L26 L55:L64 L74:L83 L93:L102 L112:L121 L131:L140">
      <formula1>$U$2:$AF$2</formula1>
    </dataValidation>
    <dataValidation type="list" allowBlank="1" showInputMessage="1" showErrorMessage="1" errorTitle="¡Ingreso Inválido!" error="Seleccione una opción de la lista." promptTitle="Dimensión Estratégica" prompt="Seleccione una opción de la lista." sqref="K169:K178 K188:K198 K150:K159 K208:K217 K227:K236 K246:K255 K36:K45 K17:K26 K55:K64 K74:K83 K93:K102 K112:K121 K131:K140">
      <formula1>$A$2:$N$2</formula1>
    </dataValidation>
    <dataValidation type="list" allowBlank="1" showInputMessage="1" showErrorMessage="1" errorTitle="¡Ingreso no valido!" error="Favor ingrese un elemento de la lista." promptTitle="Tipo de Presupuesto" prompt="Seleccione una opción de la lista." sqref="H169:H178 H150:H159 H188:H198 H208:H217 H227:H236 H246:H255 H17:H26 H55:H64 H74:H83 H93:H102 H112:H121 H131:H140 H36:H45">
      <formula1>$S$2:$T$2</formula1>
    </dataValidation>
    <dataValidation type="list" allowBlank="1" showInputMessage="1" showErrorMessage="1" errorTitle="¡Ingreso Inválido!" error="Verifique el valor ingresado._x000a_" sqref="I227 I169:I178 I188 I152:I159 I150 I190:I198 I208 I210:I217 I231:I235 I246 I250:I254 I17:I26 I55:I64 I74:I83 I93:I102 I36:I45 I131:I140 I112:I121">
      <formula1>$A$1:$UI$1</formula1>
    </dataValidation>
    <dataValidation type="list" allowBlank="1" showInputMessage="1" showErrorMessage="1" errorTitle="¡Ingreso Inválido!" error="Verifique el valor ingresado" promptTitle="Objeto de Gasto" prompt="Ingrese el Objeto de Gasto" sqref="I209 I151 I189">
      <formula1>$A$1:$VD$1</formula1>
    </dataValidation>
    <dataValidation type="list" allowBlank="1" showInputMessage="1" showErrorMessage="1" errorTitle="¡Ingreso Inválido!" error="Verifique el valor ingresado._x000a_" sqref="I236 I228:I230 I255 I247:I24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70" zoomScaleNormal="70" workbookViewId="0">
      <selection activeCell="A58" sqref="A17:XFD58"/>
    </sheetView>
  </sheetViews>
  <sheetFormatPr baseColWidth="10" defaultColWidth="11.5703125" defaultRowHeight="15.75" x14ac:dyDescent="0.25"/>
  <cols>
    <col min="1" max="1" width="1.85546875" style="363" customWidth="1"/>
    <col min="2" max="2" width="7.85546875" style="363" customWidth="1"/>
    <col min="3" max="3" width="41.7109375" style="363" customWidth="1"/>
    <col min="4" max="4" width="29.28515625" style="368" customWidth="1"/>
    <col min="5" max="5" width="10.140625" style="363" customWidth="1"/>
    <col min="6" max="7" width="13.85546875" style="363" customWidth="1"/>
    <col min="8" max="8" width="13.85546875" style="368" customWidth="1"/>
    <col min="9" max="9" width="12.7109375" style="363" bestFit="1" customWidth="1"/>
    <col min="10" max="10" width="37.140625" style="363" bestFit="1" customWidth="1"/>
    <col min="11" max="11" width="19.5703125" style="363" bestFit="1" customWidth="1"/>
    <col min="12" max="12" width="11.5703125" style="363"/>
    <col min="13" max="13" width="14.7109375" style="363" bestFit="1" customWidth="1"/>
    <col min="14" max="77" width="11.5703125" style="363"/>
    <col min="78" max="78" width="16.7109375" style="363" bestFit="1" customWidth="1"/>
    <col min="79"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4" t="s">
        <v>1375</v>
      </c>
      <c r="E2" s="373" t="s">
        <v>1377</v>
      </c>
      <c r="F2" s="373" t="s">
        <v>477</v>
      </c>
      <c r="G2" s="373" t="s">
        <v>1378</v>
      </c>
      <c r="H2" s="374"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c r="BZ2" s="363" t="s">
        <v>489</v>
      </c>
      <c r="CA2" s="363" t="s">
        <v>490</v>
      </c>
      <c r="CB2" s="363" t="s">
        <v>491</v>
      </c>
      <c r="CC2" s="363" t="s">
        <v>492</v>
      </c>
      <c r="CD2" s="363" t="s">
        <v>493</v>
      </c>
      <c r="CE2" s="363" t="s">
        <v>494</v>
      </c>
      <c r="CF2" s="363" t="s">
        <v>495</v>
      </c>
      <c r="CG2" s="363" t="s">
        <v>496</v>
      </c>
      <c r="CH2" s="363" t="s">
        <v>497</v>
      </c>
      <c r="CI2" s="363" t="s">
        <v>498</v>
      </c>
      <c r="CJ2" s="363" t="s">
        <v>499</v>
      </c>
      <c r="CK2" s="363" t="s">
        <v>500</v>
      </c>
      <c r="CL2" s="363" t="s">
        <v>501</v>
      </c>
      <c r="CM2" s="363" t="s">
        <v>502</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c r="BZ3" s="561">
        <v>41436.800000000003</v>
      </c>
      <c r="CA3" s="561">
        <v>37669.82</v>
      </c>
      <c r="CB3" s="561">
        <v>33902.839999999997</v>
      </c>
      <c r="CC3" s="561">
        <v>30135.85</v>
      </c>
      <c r="CD3" s="561">
        <v>28252.36</v>
      </c>
      <c r="CE3" s="561">
        <v>26368.87</v>
      </c>
      <c r="CF3" s="561">
        <v>17893.16</v>
      </c>
      <c r="CG3" s="561">
        <v>16951.419999999998</v>
      </c>
      <c r="CH3" s="561">
        <v>13184.44</v>
      </c>
      <c r="CI3" s="561">
        <v>15032.56</v>
      </c>
      <c r="CJ3" s="561">
        <v>13264.02</v>
      </c>
      <c r="CK3" s="561">
        <v>12379.75</v>
      </c>
      <c r="CL3" s="561">
        <v>439.49</v>
      </c>
      <c r="CM3" s="561">
        <v>1904.46</v>
      </c>
    </row>
    <row r="5" spans="1:555" x14ac:dyDescent="0.25">
      <c r="C5" s="562" t="s">
        <v>131</v>
      </c>
      <c r="D5" s="563">
        <f>SUMIF(C:C,$C$10,D:D)</f>
        <v>13692780</v>
      </c>
      <c r="CA5" s="561"/>
    </row>
    <row r="6" spans="1:555" x14ac:dyDescent="0.25">
      <c r="CA6" s="561"/>
    </row>
    <row r="7" spans="1:555" x14ac:dyDescent="0.25">
      <c r="CA7" s="561"/>
    </row>
    <row r="8" spans="1:555" x14ac:dyDescent="0.25">
      <c r="C8" s="382" t="s">
        <v>54</v>
      </c>
      <c r="D8" s="381"/>
      <c r="E8" s="382"/>
      <c r="F8" s="382"/>
      <c r="G8" s="382"/>
      <c r="H8" s="381"/>
      <c r="I8" s="382"/>
      <c r="J8" s="382"/>
      <c r="CA8" s="561"/>
    </row>
    <row r="9" spans="1:555" ht="16.5" thickBot="1" x14ac:dyDescent="0.3">
      <c r="C9" s="544"/>
      <c r="D9" s="381"/>
      <c r="E9" s="544"/>
      <c r="F9" s="544"/>
      <c r="G9" s="544"/>
      <c r="H9" s="381"/>
      <c r="I9" s="544"/>
      <c r="J9" s="544"/>
      <c r="CA9" s="561"/>
    </row>
    <row r="10" spans="1:555" ht="16.5" thickBot="1" x14ac:dyDescent="0.3">
      <c r="C10" s="564" t="s">
        <v>43</v>
      </c>
      <c r="D10" s="543">
        <f>SUM(G17:G67)</f>
        <v>5940000</v>
      </c>
      <c r="E10" s="385"/>
      <c r="F10" s="385"/>
      <c r="G10" s="385"/>
      <c r="H10" s="386"/>
      <c r="I10" s="386"/>
      <c r="J10" s="386"/>
      <c r="CA10" s="561"/>
    </row>
    <row r="11" spans="1:555" x14ac:dyDescent="0.25">
      <c r="B11" s="544"/>
      <c r="D11" s="384"/>
      <c r="E11" s="385"/>
      <c r="F11" s="385"/>
      <c r="G11" s="385"/>
      <c r="H11" s="386"/>
      <c r="I11" s="386"/>
      <c r="J11" s="386"/>
      <c r="CA11" s="561"/>
    </row>
    <row r="12" spans="1:555" x14ac:dyDescent="0.25">
      <c r="B12" s="544"/>
      <c r="C12" s="113" t="s">
        <v>395</v>
      </c>
      <c r="D12" s="114" t="s">
        <v>1892</v>
      </c>
      <c r="E12" s="385"/>
      <c r="F12" s="385"/>
      <c r="G12" s="385"/>
      <c r="H12" s="386"/>
      <c r="I12" s="386"/>
      <c r="J12" s="386"/>
      <c r="CA12" s="561"/>
    </row>
    <row r="13" spans="1:555" x14ac:dyDescent="0.25">
      <c r="B13" s="544"/>
      <c r="C13" s="383"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12.a.1.1 se fortalecerán, promoverán y adoptarán políticas y practicas transparentes para la rendición de cuentas de las unidades académicas.</v>
      </c>
      <c r="D13" s="384"/>
      <c r="E13" s="385"/>
      <c r="F13" s="385"/>
      <c r="G13" s="385"/>
      <c r="H13" s="386"/>
      <c r="I13" s="386"/>
      <c r="J13" s="386"/>
      <c r="CA13" s="561"/>
    </row>
    <row r="14" spans="1:555" x14ac:dyDescent="0.25">
      <c r="B14" s="544"/>
      <c r="D14" s="384"/>
      <c r="E14" s="385"/>
      <c r="F14" s="385"/>
      <c r="G14" s="385"/>
      <c r="H14" s="386"/>
      <c r="I14" s="386"/>
      <c r="J14" s="386"/>
      <c r="CA14" s="561"/>
    </row>
    <row r="15" spans="1:555" ht="16.5" thickBot="1" x14ac:dyDescent="0.3">
      <c r="C15" s="544"/>
      <c r="D15" s="384"/>
      <c r="E15" s="385"/>
      <c r="F15" s="385"/>
      <c r="G15" s="385"/>
      <c r="H15" s="386"/>
      <c r="I15" s="386"/>
      <c r="J15" s="386"/>
      <c r="CA15" s="561"/>
    </row>
    <row r="16" spans="1:555" ht="32.25" thickBot="1" x14ac:dyDescent="0.3">
      <c r="C16" s="477" t="s">
        <v>44</v>
      </c>
      <c r="D16" s="436" t="s">
        <v>55</v>
      </c>
      <c r="E16" s="437" t="s">
        <v>56</v>
      </c>
      <c r="F16" s="436" t="s">
        <v>57</v>
      </c>
      <c r="G16" s="391" t="s">
        <v>27</v>
      </c>
      <c r="H16" s="392" t="s">
        <v>134</v>
      </c>
      <c r="I16" s="390" t="s">
        <v>46</v>
      </c>
      <c r="J16" s="390" t="s">
        <v>135</v>
      </c>
      <c r="K16" s="390" t="s">
        <v>413</v>
      </c>
      <c r="L16" s="390" t="s">
        <v>414</v>
      </c>
      <c r="CA16" s="561"/>
    </row>
    <row r="17" spans="3:79" ht="16.5" hidden="1" thickBot="1" x14ac:dyDescent="0.3">
      <c r="C17" s="565" t="s">
        <v>489</v>
      </c>
      <c r="D17" s="566"/>
      <c r="E17" s="567">
        <v>12</v>
      </c>
      <c r="F17" s="568">
        <f>HLOOKUP($C17,$BZ$2:$CM$3,2,0)</f>
        <v>41436.800000000003</v>
      </c>
      <c r="G17" s="569">
        <f>D17*E17*F17</f>
        <v>0</v>
      </c>
      <c r="H17" s="570"/>
      <c r="I17" s="571" t="s">
        <v>503</v>
      </c>
      <c r="J17" s="571" t="str">
        <f>VLOOKUP(I17,Presupuesto!$B$11:$C$565,2,0)</f>
        <v>SUELDOS Y SALARIOS PERMANENTES</v>
      </c>
      <c r="K17" s="404" t="s">
        <v>1374</v>
      </c>
      <c r="L17" s="405" t="s">
        <v>397</v>
      </c>
      <c r="CA17" s="561"/>
    </row>
    <row r="18" spans="3:79" hidden="1" x14ac:dyDescent="0.25">
      <c r="C18" s="572" t="s">
        <v>58</v>
      </c>
      <c r="D18" s="558"/>
      <c r="E18" s="573">
        <v>0</v>
      </c>
      <c r="F18" s="551">
        <f>IF(E17=0,"",(G17/E17)/12*E17)</f>
        <v>0</v>
      </c>
      <c r="G18" s="400">
        <f>F18</f>
        <v>0</v>
      </c>
      <c r="H18" s="574" t="s">
        <v>1477</v>
      </c>
      <c r="I18" s="575" t="s">
        <v>523</v>
      </c>
      <c r="J18" s="575" t="str">
        <f>VLOOKUP(I18,Presupuesto!$B$11:$C$565,2,0)</f>
        <v>AGUINALDO Y DECIMO CUARTO MES</v>
      </c>
      <c r="K18" s="405" t="str">
        <f>$K$17</f>
        <v>Desarrollo e Innovación Curricular</v>
      </c>
      <c r="L18" s="405" t="s">
        <v>415</v>
      </c>
      <c r="CA18" s="561"/>
    </row>
    <row r="19" spans="3:79" ht="16.5" hidden="1" thickBot="1" x14ac:dyDescent="0.3">
      <c r="C19" s="576" t="s">
        <v>59</v>
      </c>
      <c r="D19" s="558"/>
      <c r="E19" s="573">
        <v>0</v>
      </c>
      <c r="F19" s="577">
        <f>IF(E17&lt;6,"",((E17-6)/12)*(G17/E17))</f>
        <v>0</v>
      </c>
      <c r="G19" s="400">
        <f>F19</f>
        <v>0</v>
      </c>
      <c r="H19" s="574"/>
      <c r="I19" s="552" t="s">
        <v>526</v>
      </c>
      <c r="J19" s="552" t="str">
        <f>VLOOKUP(I19,Presupuesto!$B$11:$C$565,2,0)</f>
        <v>DECIMOCUARTO MES</v>
      </c>
      <c r="K19" s="405" t="str">
        <f t="shared" ref="K19:K67" si="0">$K$17</f>
        <v>Desarrollo e Innovación Curricular</v>
      </c>
      <c r="L19" s="405" t="s">
        <v>398</v>
      </c>
      <c r="CA19" s="561"/>
    </row>
    <row r="20" spans="3:79" ht="16.5" hidden="1" thickBot="1" x14ac:dyDescent="0.3">
      <c r="C20" s="565" t="s">
        <v>490</v>
      </c>
      <c r="D20" s="566"/>
      <c r="E20" s="567">
        <v>12</v>
      </c>
      <c r="F20" s="568">
        <f>HLOOKUP($C20,$BZ$2:$CM$3,2,0)</f>
        <v>37669.82</v>
      </c>
      <c r="G20" s="569">
        <f>D20*E20*F20</f>
        <v>0</v>
      </c>
      <c r="H20" s="570"/>
      <c r="I20" s="571" t="s">
        <v>503</v>
      </c>
      <c r="J20" s="571" t="str">
        <f>VLOOKUP(I20,Presupuesto!$B$11:$C$565,2,0)</f>
        <v>SUELDOS Y SALARIOS PERMANENTES</v>
      </c>
      <c r="K20" s="405" t="str">
        <f t="shared" si="0"/>
        <v>Desarrollo e Innovación Curricular</v>
      </c>
      <c r="L20" s="405" t="s">
        <v>398</v>
      </c>
    </row>
    <row r="21" spans="3:79" hidden="1" x14ac:dyDescent="0.25">
      <c r="C21" s="572" t="s">
        <v>58</v>
      </c>
      <c r="D21" s="558"/>
      <c r="E21" s="573">
        <v>0</v>
      </c>
      <c r="F21" s="551">
        <f>IF(E20=0,"",(G20/E20)/12*E20)</f>
        <v>0</v>
      </c>
      <c r="G21" s="400">
        <f>F21</f>
        <v>0</v>
      </c>
      <c r="H21" s="574"/>
      <c r="I21" s="575" t="s">
        <v>523</v>
      </c>
      <c r="J21" s="575" t="str">
        <f>VLOOKUP(I21,Presupuesto!$B$11:$C$565,2,0)</f>
        <v>AGUINALDO Y DECIMO CUARTO MES</v>
      </c>
      <c r="K21" s="405" t="str">
        <f t="shared" si="0"/>
        <v>Desarrollo e Innovación Curricular</v>
      </c>
      <c r="L21" s="405" t="s">
        <v>398</v>
      </c>
    </row>
    <row r="22" spans="3:79" ht="16.5" hidden="1" thickBot="1" x14ac:dyDescent="0.3">
      <c r="C22" s="576" t="s">
        <v>59</v>
      </c>
      <c r="D22" s="558"/>
      <c r="E22" s="573">
        <v>0</v>
      </c>
      <c r="F22" s="577">
        <f>IF(E20&lt;6,"",((E20-6)/12)*(G20/E20))</f>
        <v>0</v>
      </c>
      <c r="G22" s="400">
        <f>F22</f>
        <v>0</v>
      </c>
      <c r="H22" s="574"/>
      <c r="I22" s="552" t="s">
        <v>526</v>
      </c>
      <c r="J22" s="552" t="str">
        <f>VLOOKUP(I22,Presupuesto!$B$11:$C$565,2,0)</f>
        <v>DECIMOCUARTO MES</v>
      </c>
      <c r="K22" s="405" t="str">
        <f t="shared" si="0"/>
        <v>Desarrollo e Innovación Curricular</v>
      </c>
      <c r="L22" s="405" t="s">
        <v>398</v>
      </c>
    </row>
    <row r="23" spans="3:79" ht="16.5" hidden="1" thickBot="1" x14ac:dyDescent="0.3">
      <c r="C23" s="565" t="s">
        <v>491</v>
      </c>
      <c r="D23" s="566"/>
      <c r="E23" s="567">
        <v>12</v>
      </c>
      <c r="F23" s="568">
        <f>HLOOKUP($C23,$BZ$2:$CM$3,2,0)</f>
        <v>33902.839999999997</v>
      </c>
      <c r="G23" s="569">
        <f>D23*E23*F23</f>
        <v>0</v>
      </c>
      <c r="H23" s="570"/>
      <c r="I23" s="571" t="s">
        <v>503</v>
      </c>
      <c r="J23" s="571" t="str">
        <f>VLOOKUP(I23,Presupuesto!$B$11:$C$565,2,0)</f>
        <v>SUELDOS Y SALARIOS PERMANENTES</v>
      </c>
      <c r="K23" s="405" t="str">
        <f t="shared" si="0"/>
        <v>Desarrollo e Innovación Curricular</v>
      </c>
      <c r="L23" s="405" t="s">
        <v>398</v>
      </c>
    </row>
    <row r="24" spans="3:79" hidden="1" x14ac:dyDescent="0.25">
      <c r="C24" s="572" t="s">
        <v>58</v>
      </c>
      <c r="D24" s="558"/>
      <c r="E24" s="573">
        <v>0</v>
      </c>
      <c r="F24" s="551">
        <f>IF(E23=0,"",(G23/E23)/12*E23)</f>
        <v>0</v>
      </c>
      <c r="G24" s="400">
        <f>F24</f>
        <v>0</v>
      </c>
      <c r="H24" s="574"/>
      <c r="I24" s="575" t="s">
        <v>523</v>
      </c>
      <c r="J24" s="575" t="str">
        <f>VLOOKUP(I24,Presupuesto!$B$11:$C$565,2,0)</f>
        <v>AGUINALDO Y DECIMO CUARTO MES</v>
      </c>
      <c r="K24" s="405" t="str">
        <f t="shared" si="0"/>
        <v>Desarrollo e Innovación Curricular</v>
      </c>
      <c r="L24" s="405" t="s">
        <v>398</v>
      </c>
    </row>
    <row r="25" spans="3:79" ht="16.5" hidden="1" thickBot="1" x14ac:dyDescent="0.3">
      <c r="C25" s="576" t="s">
        <v>59</v>
      </c>
      <c r="D25" s="558"/>
      <c r="E25" s="573">
        <v>0</v>
      </c>
      <c r="F25" s="577">
        <f>IF(E23&lt;6,"",((E23-6)/12)*(G23/E23))</f>
        <v>0</v>
      </c>
      <c r="G25" s="400">
        <f>F25</f>
        <v>0</v>
      </c>
      <c r="H25" s="574"/>
      <c r="I25" s="552" t="s">
        <v>526</v>
      </c>
      <c r="J25" s="552" t="str">
        <f>VLOOKUP(I25,Presupuesto!$B$11:$C$565,2,0)</f>
        <v>DECIMOCUARTO MES</v>
      </c>
      <c r="K25" s="405" t="str">
        <f t="shared" si="0"/>
        <v>Desarrollo e Innovación Curricular</v>
      </c>
      <c r="L25" s="405" t="s">
        <v>398</v>
      </c>
    </row>
    <row r="26" spans="3:79" ht="16.5" hidden="1" thickBot="1" x14ac:dyDescent="0.3">
      <c r="C26" s="565" t="s">
        <v>492</v>
      </c>
      <c r="D26" s="566"/>
      <c r="E26" s="567">
        <v>12</v>
      </c>
      <c r="F26" s="568">
        <f>HLOOKUP($C26,$BZ$2:$CM$3,2,0)</f>
        <v>30135.85</v>
      </c>
      <c r="G26" s="569">
        <f>D26*E26*F26</f>
        <v>0</v>
      </c>
      <c r="H26" s="570"/>
      <c r="I26" s="571" t="s">
        <v>503</v>
      </c>
      <c r="J26" s="571" t="str">
        <f>VLOOKUP(I26,Presupuesto!$B$11:$C$565,2,0)</f>
        <v>SUELDOS Y SALARIOS PERMANENTES</v>
      </c>
      <c r="K26" s="405" t="str">
        <f t="shared" si="0"/>
        <v>Desarrollo e Innovación Curricular</v>
      </c>
      <c r="L26" s="405" t="s">
        <v>398</v>
      </c>
    </row>
    <row r="27" spans="3:79" hidden="1" x14ac:dyDescent="0.25">
      <c r="C27" s="572" t="s">
        <v>58</v>
      </c>
      <c r="D27" s="558"/>
      <c r="E27" s="573">
        <v>0</v>
      </c>
      <c r="F27" s="551">
        <f>IF(E26=0,"",(G26/E26)/12*E26)</f>
        <v>0</v>
      </c>
      <c r="G27" s="400">
        <f>F27</f>
        <v>0</v>
      </c>
      <c r="H27" s="574"/>
      <c r="I27" s="575" t="s">
        <v>523</v>
      </c>
      <c r="J27" s="575" t="str">
        <f>VLOOKUP(I27,Presupuesto!$B$11:$C$565,2,0)</f>
        <v>AGUINALDO Y DECIMO CUARTO MES</v>
      </c>
      <c r="K27" s="405" t="str">
        <f t="shared" si="0"/>
        <v>Desarrollo e Innovación Curricular</v>
      </c>
      <c r="L27" s="405" t="s">
        <v>398</v>
      </c>
    </row>
    <row r="28" spans="3:79" ht="16.5" hidden="1" thickBot="1" x14ac:dyDescent="0.3">
      <c r="C28" s="576" t="s">
        <v>59</v>
      </c>
      <c r="D28" s="558"/>
      <c r="E28" s="573">
        <v>0</v>
      </c>
      <c r="F28" s="577">
        <f>IF(E26&lt;6,"",((E26-6)/12)*(G26/E26))</f>
        <v>0</v>
      </c>
      <c r="G28" s="400">
        <f>F28</f>
        <v>0</v>
      </c>
      <c r="H28" s="574"/>
      <c r="I28" s="552" t="s">
        <v>526</v>
      </c>
      <c r="J28" s="552" t="str">
        <f>VLOOKUP(I28,Presupuesto!$B$11:$C$565,2,0)</f>
        <v>DECIMOCUARTO MES</v>
      </c>
      <c r="K28" s="405" t="str">
        <f t="shared" si="0"/>
        <v>Desarrollo e Innovación Curricular</v>
      </c>
      <c r="L28" s="405" t="s">
        <v>398</v>
      </c>
    </row>
    <row r="29" spans="3:79" ht="16.5" hidden="1" thickBot="1" x14ac:dyDescent="0.3">
      <c r="C29" s="565" t="s">
        <v>493</v>
      </c>
      <c r="D29" s="566"/>
      <c r="E29" s="567">
        <v>12</v>
      </c>
      <c r="F29" s="568">
        <f>HLOOKUP($C29,$BZ$2:$CM$3,2,0)</f>
        <v>28252.36</v>
      </c>
      <c r="G29" s="569">
        <f>D29*E29*F29</f>
        <v>0</v>
      </c>
      <c r="H29" s="570"/>
      <c r="I29" s="571" t="s">
        <v>503</v>
      </c>
      <c r="J29" s="571" t="str">
        <f>VLOOKUP(I29,Presupuesto!$B$11:$C$565,2,0)</f>
        <v>SUELDOS Y SALARIOS PERMANENTES</v>
      </c>
      <c r="K29" s="405" t="str">
        <f t="shared" si="0"/>
        <v>Desarrollo e Innovación Curricular</v>
      </c>
      <c r="L29" s="405" t="s">
        <v>398</v>
      </c>
    </row>
    <row r="30" spans="3:79" hidden="1" x14ac:dyDescent="0.25">
      <c r="C30" s="572" t="s">
        <v>58</v>
      </c>
      <c r="D30" s="558"/>
      <c r="E30" s="573">
        <v>0</v>
      </c>
      <c r="F30" s="551">
        <f>IF(E29=0,"",(G29/E29)/12*E29)</f>
        <v>0</v>
      </c>
      <c r="G30" s="400">
        <f>F30</f>
        <v>0</v>
      </c>
      <c r="H30" s="574"/>
      <c r="I30" s="575" t="s">
        <v>523</v>
      </c>
      <c r="J30" s="575" t="str">
        <f>VLOOKUP(I30,Presupuesto!$B$11:$C$565,2,0)</f>
        <v>AGUINALDO Y DECIMO CUARTO MES</v>
      </c>
      <c r="K30" s="405" t="str">
        <f t="shared" si="0"/>
        <v>Desarrollo e Innovación Curricular</v>
      </c>
      <c r="L30" s="405" t="s">
        <v>398</v>
      </c>
    </row>
    <row r="31" spans="3:79" ht="16.5" hidden="1" thickBot="1" x14ac:dyDescent="0.3">
      <c r="C31" s="576" t="s">
        <v>59</v>
      </c>
      <c r="D31" s="558"/>
      <c r="E31" s="573">
        <v>0</v>
      </c>
      <c r="F31" s="577">
        <f>IF(E29&lt;6,"",((E29-6)/12)*(G29/E29))</f>
        <v>0</v>
      </c>
      <c r="G31" s="400">
        <f>F31</f>
        <v>0</v>
      </c>
      <c r="H31" s="574"/>
      <c r="I31" s="552" t="s">
        <v>526</v>
      </c>
      <c r="J31" s="552" t="str">
        <f>VLOOKUP(I31,Presupuesto!$B$11:$C$565,2,0)</f>
        <v>DECIMOCUARTO MES</v>
      </c>
      <c r="K31" s="405" t="str">
        <f t="shared" si="0"/>
        <v>Desarrollo e Innovación Curricular</v>
      </c>
      <c r="L31" s="405" t="s">
        <v>398</v>
      </c>
    </row>
    <row r="32" spans="3:79" ht="16.5" hidden="1" thickBot="1" x14ac:dyDescent="0.3">
      <c r="C32" s="565" t="s">
        <v>494</v>
      </c>
      <c r="D32" s="566"/>
      <c r="E32" s="567">
        <v>12</v>
      </c>
      <c r="F32" s="568">
        <f>HLOOKUP($C32,$BZ$2:$CM$3,2,0)</f>
        <v>26368.87</v>
      </c>
      <c r="G32" s="569">
        <f>D32*E32*F32</f>
        <v>0</v>
      </c>
      <c r="H32" s="570"/>
      <c r="I32" s="571" t="s">
        <v>503</v>
      </c>
      <c r="J32" s="571" t="str">
        <f>VLOOKUP(I32,Presupuesto!$B$11:$C$565,2,0)</f>
        <v>SUELDOS Y SALARIOS PERMANENTES</v>
      </c>
      <c r="K32" s="405" t="str">
        <f t="shared" si="0"/>
        <v>Desarrollo e Innovación Curricular</v>
      </c>
      <c r="L32" s="405" t="s">
        <v>398</v>
      </c>
    </row>
    <row r="33" spans="3:12" hidden="1" x14ac:dyDescent="0.25">
      <c r="C33" s="572" t="s">
        <v>58</v>
      </c>
      <c r="D33" s="558"/>
      <c r="E33" s="573">
        <v>0</v>
      </c>
      <c r="F33" s="551">
        <f>IF(E32=0,"",(G32/E32)/12*E32)</f>
        <v>0</v>
      </c>
      <c r="G33" s="400">
        <f>F33</f>
        <v>0</v>
      </c>
      <c r="H33" s="574"/>
      <c r="I33" s="575" t="s">
        <v>523</v>
      </c>
      <c r="J33" s="575" t="str">
        <f>VLOOKUP(I33,Presupuesto!$B$11:$C$565,2,0)</f>
        <v>AGUINALDO Y DECIMO CUARTO MES</v>
      </c>
      <c r="K33" s="405" t="str">
        <f t="shared" si="0"/>
        <v>Desarrollo e Innovación Curricular</v>
      </c>
      <c r="L33" s="405" t="s">
        <v>398</v>
      </c>
    </row>
    <row r="34" spans="3:12" ht="16.5" hidden="1" thickBot="1" x14ac:dyDescent="0.3">
      <c r="C34" s="576" t="s">
        <v>59</v>
      </c>
      <c r="D34" s="558"/>
      <c r="E34" s="573">
        <v>0</v>
      </c>
      <c r="F34" s="577">
        <f>IF(E32&lt;6,"",((E32-6)/12)*(G32/E32))</f>
        <v>0</v>
      </c>
      <c r="G34" s="400">
        <f>F34</f>
        <v>0</v>
      </c>
      <c r="H34" s="574"/>
      <c r="I34" s="552" t="s">
        <v>526</v>
      </c>
      <c r="J34" s="552" t="str">
        <f>VLOOKUP(I34,Presupuesto!$B$11:$C$565,2,0)</f>
        <v>DECIMOCUARTO MES</v>
      </c>
      <c r="K34" s="405" t="str">
        <f t="shared" si="0"/>
        <v>Desarrollo e Innovación Curricular</v>
      </c>
      <c r="L34" s="405" t="s">
        <v>398</v>
      </c>
    </row>
    <row r="35" spans="3:12" ht="16.5" hidden="1" thickBot="1" x14ac:dyDescent="0.3">
      <c r="C35" s="565" t="s">
        <v>495</v>
      </c>
      <c r="D35" s="566"/>
      <c r="E35" s="567">
        <v>12</v>
      </c>
      <c r="F35" s="568">
        <f>HLOOKUP($C35,$BZ$2:$CM$3,2,0)</f>
        <v>17893.16</v>
      </c>
      <c r="G35" s="569">
        <f>D35*E35*F35</f>
        <v>0</v>
      </c>
      <c r="H35" s="570"/>
      <c r="I35" s="571" t="s">
        <v>503</v>
      </c>
      <c r="J35" s="571" t="str">
        <f>VLOOKUP(I35,Presupuesto!$B$11:$C$565,2,0)</f>
        <v>SUELDOS Y SALARIOS PERMANENTES</v>
      </c>
      <c r="K35" s="405" t="str">
        <f t="shared" si="0"/>
        <v>Desarrollo e Innovación Curricular</v>
      </c>
      <c r="L35" s="405" t="s">
        <v>398</v>
      </c>
    </row>
    <row r="36" spans="3:12" hidden="1" x14ac:dyDescent="0.25">
      <c r="C36" s="572" t="s">
        <v>58</v>
      </c>
      <c r="D36" s="558"/>
      <c r="E36" s="573">
        <v>0</v>
      </c>
      <c r="F36" s="551">
        <f>IF(E35=0,"",(G35/E35)/12*E35)</f>
        <v>0</v>
      </c>
      <c r="G36" s="400">
        <f>F36</f>
        <v>0</v>
      </c>
      <c r="H36" s="574"/>
      <c r="I36" s="575" t="s">
        <v>523</v>
      </c>
      <c r="J36" s="575" t="str">
        <f>VLOOKUP(I36,Presupuesto!$B$11:$C$565,2,0)</f>
        <v>AGUINALDO Y DECIMO CUARTO MES</v>
      </c>
      <c r="K36" s="405" t="str">
        <f t="shared" si="0"/>
        <v>Desarrollo e Innovación Curricular</v>
      </c>
      <c r="L36" s="405" t="s">
        <v>398</v>
      </c>
    </row>
    <row r="37" spans="3:12" ht="16.5" hidden="1" thickBot="1" x14ac:dyDescent="0.3">
      <c r="C37" s="576" t="s">
        <v>59</v>
      </c>
      <c r="D37" s="558"/>
      <c r="E37" s="573">
        <v>0</v>
      </c>
      <c r="F37" s="577">
        <f>IF(E35&lt;6,"",((E35-6)/12)*(G35/E35))</f>
        <v>0</v>
      </c>
      <c r="G37" s="400">
        <f>F37</f>
        <v>0</v>
      </c>
      <c r="H37" s="574"/>
      <c r="I37" s="552" t="s">
        <v>526</v>
      </c>
      <c r="J37" s="552" t="str">
        <f>VLOOKUP(I37,Presupuesto!$B$11:$C$565,2,0)</f>
        <v>DECIMOCUARTO MES</v>
      </c>
      <c r="K37" s="405" t="str">
        <f t="shared" si="0"/>
        <v>Desarrollo e Innovación Curricular</v>
      </c>
      <c r="L37" s="405" t="s">
        <v>398</v>
      </c>
    </row>
    <row r="38" spans="3:12" ht="16.5" hidden="1" thickBot="1" x14ac:dyDescent="0.3">
      <c r="C38" s="565" t="s">
        <v>496</v>
      </c>
      <c r="D38" s="566"/>
      <c r="E38" s="567">
        <v>12</v>
      </c>
      <c r="F38" s="568">
        <f>HLOOKUP($C38,$BZ$2:$CM$3,2,0)</f>
        <v>16951.419999999998</v>
      </c>
      <c r="G38" s="569">
        <f>D38*E38*F38</f>
        <v>0</v>
      </c>
      <c r="H38" s="570"/>
      <c r="I38" s="571" t="s">
        <v>503</v>
      </c>
      <c r="J38" s="571" t="str">
        <f>VLOOKUP(I38,Presupuesto!$B$11:$C$565,2,0)</f>
        <v>SUELDOS Y SALARIOS PERMANENTES</v>
      </c>
      <c r="K38" s="405" t="str">
        <f t="shared" si="0"/>
        <v>Desarrollo e Innovación Curricular</v>
      </c>
      <c r="L38" s="405" t="s">
        <v>398</v>
      </c>
    </row>
    <row r="39" spans="3:12" hidden="1" x14ac:dyDescent="0.25">
      <c r="C39" s="572" t="s">
        <v>58</v>
      </c>
      <c r="D39" s="558"/>
      <c r="E39" s="573">
        <v>0</v>
      </c>
      <c r="F39" s="551">
        <f>IF(E38=0,"",(G38/E38)/12*E38)</f>
        <v>0</v>
      </c>
      <c r="G39" s="400">
        <f>F39</f>
        <v>0</v>
      </c>
      <c r="H39" s="574"/>
      <c r="I39" s="575" t="s">
        <v>523</v>
      </c>
      <c r="J39" s="575" t="str">
        <f>VLOOKUP(I39,Presupuesto!$B$11:$C$565,2,0)</f>
        <v>AGUINALDO Y DECIMO CUARTO MES</v>
      </c>
      <c r="K39" s="405" t="str">
        <f t="shared" si="0"/>
        <v>Desarrollo e Innovación Curricular</v>
      </c>
      <c r="L39" s="405" t="s">
        <v>398</v>
      </c>
    </row>
    <row r="40" spans="3:12" ht="16.5" hidden="1" thickBot="1" x14ac:dyDescent="0.3">
      <c r="C40" s="576" t="s">
        <v>59</v>
      </c>
      <c r="D40" s="558"/>
      <c r="E40" s="573">
        <v>0</v>
      </c>
      <c r="F40" s="577">
        <f>IF(E38&lt;6,"",((E38-6)/12)*(G38/E38))</f>
        <v>0</v>
      </c>
      <c r="G40" s="400">
        <f>F40</f>
        <v>0</v>
      </c>
      <c r="H40" s="574"/>
      <c r="I40" s="552" t="s">
        <v>526</v>
      </c>
      <c r="J40" s="552" t="str">
        <f>VLOOKUP(I40,Presupuesto!$B$11:$C$565,2,0)</f>
        <v>DECIMOCUARTO MES</v>
      </c>
      <c r="K40" s="405" t="str">
        <f t="shared" si="0"/>
        <v>Desarrollo e Innovación Curricular</v>
      </c>
      <c r="L40" s="405" t="s">
        <v>398</v>
      </c>
    </row>
    <row r="41" spans="3:12" ht="16.5" hidden="1" thickBot="1" x14ac:dyDescent="0.3">
      <c r="C41" s="565" t="s">
        <v>497</v>
      </c>
      <c r="D41" s="566"/>
      <c r="E41" s="567">
        <v>12</v>
      </c>
      <c r="F41" s="568">
        <f>HLOOKUP($C41,$BZ$2:$CM$3,2,0)</f>
        <v>13184.44</v>
      </c>
      <c r="G41" s="569">
        <f>D41*E41*F41</f>
        <v>0</v>
      </c>
      <c r="H41" s="570"/>
      <c r="I41" s="571" t="s">
        <v>503</v>
      </c>
      <c r="J41" s="571" t="str">
        <f>VLOOKUP(I41,Presupuesto!$B$11:$C$565,2,0)</f>
        <v>SUELDOS Y SALARIOS PERMANENTES</v>
      </c>
      <c r="K41" s="405" t="str">
        <f t="shared" si="0"/>
        <v>Desarrollo e Innovación Curricular</v>
      </c>
      <c r="L41" s="405" t="s">
        <v>398</v>
      </c>
    </row>
    <row r="42" spans="3:12" hidden="1" x14ac:dyDescent="0.25">
      <c r="C42" s="572" t="s">
        <v>58</v>
      </c>
      <c r="D42" s="558"/>
      <c r="E42" s="573">
        <v>0</v>
      </c>
      <c r="F42" s="551">
        <f>IF(E41=0,"",(G41/E41)/12*E41)</f>
        <v>0</v>
      </c>
      <c r="G42" s="400">
        <f>F42</f>
        <v>0</v>
      </c>
      <c r="H42" s="574"/>
      <c r="I42" s="575" t="s">
        <v>523</v>
      </c>
      <c r="J42" s="575" t="str">
        <f>VLOOKUP(I42,Presupuesto!$B$11:$C$565,2,0)</f>
        <v>AGUINALDO Y DECIMO CUARTO MES</v>
      </c>
      <c r="K42" s="405" t="str">
        <f t="shared" si="0"/>
        <v>Desarrollo e Innovación Curricular</v>
      </c>
      <c r="L42" s="405" t="s">
        <v>398</v>
      </c>
    </row>
    <row r="43" spans="3:12" ht="16.5" hidden="1" thickBot="1" x14ac:dyDescent="0.3">
      <c r="C43" s="576" t="s">
        <v>59</v>
      </c>
      <c r="D43" s="558"/>
      <c r="E43" s="573">
        <v>0</v>
      </c>
      <c r="F43" s="577">
        <f>IF(E41&lt;6,"",((E41-6)/12)*(G41/E41))</f>
        <v>0</v>
      </c>
      <c r="G43" s="400">
        <f>F43</f>
        <v>0</v>
      </c>
      <c r="H43" s="574"/>
      <c r="I43" s="552" t="s">
        <v>526</v>
      </c>
      <c r="J43" s="552" t="str">
        <f>VLOOKUP(I43,Presupuesto!$B$11:$C$565,2,0)</f>
        <v>DECIMOCUARTO MES</v>
      </c>
      <c r="K43" s="405" t="str">
        <f t="shared" si="0"/>
        <v>Desarrollo e Innovación Curricular</v>
      </c>
      <c r="L43" s="405" t="s">
        <v>398</v>
      </c>
    </row>
    <row r="44" spans="3:12" ht="16.5" hidden="1" thickBot="1" x14ac:dyDescent="0.3">
      <c r="C44" s="565" t="s">
        <v>498</v>
      </c>
      <c r="D44" s="566"/>
      <c r="E44" s="567">
        <v>12</v>
      </c>
      <c r="F44" s="568">
        <f>HLOOKUP($C44,$BZ$2:$CM$3,2,0)</f>
        <v>15032.56</v>
      </c>
      <c r="G44" s="569">
        <f>D44*E44*F44</f>
        <v>0</v>
      </c>
      <c r="H44" s="570"/>
      <c r="I44" s="571" t="s">
        <v>503</v>
      </c>
      <c r="J44" s="571" t="str">
        <f>VLOOKUP(I44,Presupuesto!$B$11:$C$565,2,0)</f>
        <v>SUELDOS Y SALARIOS PERMANENTES</v>
      </c>
      <c r="K44" s="405" t="str">
        <f t="shared" si="0"/>
        <v>Desarrollo e Innovación Curricular</v>
      </c>
      <c r="L44" s="405" t="s">
        <v>398</v>
      </c>
    </row>
    <row r="45" spans="3:12" hidden="1" x14ac:dyDescent="0.25">
      <c r="C45" s="572" t="s">
        <v>58</v>
      </c>
      <c r="D45" s="558"/>
      <c r="E45" s="573">
        <v>0</v>
      </c>
      <c r="F45" s="551">
        <f>IF(E44=0,"",(G44/E44)/12*E44)</f>
        <v>0</v>
      </c>
      <c r="G45" s="400">
        <f>F45</f>
        <v>0</v>
      </c>
      <c r="H45" s="574"/>
      <c r="I45" s="575" t="s">
        <v>523</v>
      </c>
      <c r="J45" s="575" t="str">
        <f>VLOOKUP(I45,Presupuesto!$B$11:$C$565,2,0)</f>
        <v>AGUINALDO Y DECIMO CUARTO MES</v>
      </c>
      <c r="K45" s="405" t="str">
        <f t="shared" si="0"/>
        <v>Desarrollo e Innovación Curricular</v>
      </c>
      <c r="L45" s="405" t="s">
        <v>398</v>
      </c>
    </row>
    <row r="46" spans="3:12" ht="16.5" hidden="1" thickBot="1" x14ac:dyDescent="0.3">
      <c r="C46" s="576" t="s">
        <v>59</v>
      </c>
      <c r="D46" s="558"/>
      <c r="E46" s="573">
        <v>0</v>
      </c>
      <c r="F46" s="577">
        <f>IF(E44&lt;6,"",((E44-6)/12)*(G44/E44))</f>
        <v>0</v>
      </c>
      <c r="G46" s="400">
        <f>F46</f>
        <v>0</v>
      </c>
      <c r="H46" s="574"/>
      <c r="I46" s="552" t="s">
        <v>526</v>
      </c>
      <c r="J46" s="552" t="str">
        <f>VLOOKUP(I46,Presupuesto!$B$11:$C$565,2,0)</f>
        <v>DECIMOCUARTO MES</v>
      </c>
      <c r="K46" s="405" t="str">
        <f t="shared" si="0"/>
        <v>Desarrollo e Innovación Curricular</v>
      </c>
      <c r="L46" s="405" t="s">
        <v>398</v>
      </c>
    </row>
    <row r="47" spans="3:12" ht="16.5" hidden="1" thickBot="1" x14ac:dyDescent="0.3">
      <c r="C47" s="565" t="s">
        <v>499</v>
      </c>
      <c r="D47" s="566"/>
      <c r="E47" s="567">
        <v>12</v>
      </c>
      <c r="F47" s="568">
        <f>HLOOKUP($C47,$BZ$2:$CM$3,2,0)</f>
        <v>13264.02</v>
      </c>
      <c r="G47" s="569">
        <f>D47*E47*F47</f>
        <v>0</v>
      </c>
      <c r="H47" s="570"/>
      <c r="I47" s="571" t="s">
        <v>503</v>
      </c>
      <c r="J47" s="571" t="str">
        <f>VLOOKUP(I47,Presupuesto!$B$11:$C$565,2,0)</f>
        <v>SUELDOS Y SALARIOS PERMANENTES</v>
      </c>
      <c r="K47" s="405" t="str">
        <f t="shared" si="0"/>
        <v>Desarrollo e Innovación Curricular</v>
      </c>
      <c r="L47" s="405" t="s">
        <v>398</v>
      </c>
    </row>
    <row r="48" spans="3:12" hidden="1" x14ac:dyDescent="0.25">
      <c r="C48" s="572" t="s">
        <v>58</v>
      </c>
      <c r="D48" s="558"/>
      <c r="E48" s="573">
        <v>0</v>
      </c>
      <c r="F48" s="551">
        <f>IF(E47=0,"",(G47/E47)/12*E47)</f>
        <v>0</v>
      </c>
      <c r="G48" s="400">
        <f>F48</f>
        <v>0</v>
      </c>
      <c r="H48" s="574"/>
      <c r="I48" s="575" t="s">
        <v>523</v>
      </c>
      <c r="J48" s="575" t="str">
        <f>VLOOKUP(I48,Presupuesto!$B$11:$C$565,2,0)</f>
        <v>AGUINALDO Y DECIMO CUARTO MES</v>
      </c>
      <c r="K48" s="405" t="str">
        <f t="shared" si="0"/>
        <v>Desarrollo e Innovación Curricular</v>
      </c>
      <c r="L48" s="405" t="s">
        <v>398</v>
      </c>
    </row>
    <row r="49" spans="3:12" ht="16.5" hidden="1" thickBot="1" x14ac:dyDescent="0.3">
      <c r="C49" s="576" t="s">
        <v>59</v>
      </c>
      <c r="D49" s="558"/>
      <c r="E49" s="573">
        <v>0</v>
      </c>
      <c r="F49" s="577">
        <f>IF(E47&lt;6,"",((E47-6)/12)*(G47/E47))</f>
        <v>0</v>
      </c>
      <c r="G49" s="400">
        <f>F49</f>
        <v>0</v>
      </c>
      <c r="H49" s="574"/>
      <c r="I49" s="552" t="s">
        <v>526</v>
      </c>
      <c r="J49" s="552" t="str">
        <f>VLOOKUP(I49,Presupuesto!$B$11:$C$565,2,0)</f>
        <v>DECIMOCUARTO MES</v>
      </c>
      <c r="K49" s="405" t="str">
        <f t="shared" si="0"/>
        <v>Desarrollo e Innovación Curricular</v>
      </c>
      <c r="L49" s="405" t="s">
        <v>398</v>
      </c>
    </row>
    <row r="50" spans="3:12" ht="16.5" hidden="1" thickBot="1" x14ac:dyDescent="0.3">
      <c r="C50" s="565" t="s">
        <v>500</v>
      </c>
      <c r="D50" s="566"/>
      <c r="E50" s="567">
        <v>12</v>
      </c>
      <c r="F50" s="568">
        <f>HLOOKUP($C50,$BZ$2:$CM$3,2,0)</f>
        <v>12379.75</v>
      </c>
      <c r="G50" s="569">
        <f>D50*E50*F50</f>
        <v>0</v>
      </c>
      <c r="H50" s="570"/>
      <c r="I50" s="571" t="s">
        <v>503</v>
      </c>
      <c r="J50" s="571" t="str">
        <f>VLOOKUP(I50,Presupuesto!$B$11:$C$565,2,0)</f>
        <v>SUELDOS Y SALARIOS PERMANENTES</v>
      </c>
      <c r="K50" s="405" t="str">
        <f t="shared" si="0"/>
        <v>Desarrollo e Innovación Curricular</v>
      </c>
      <c r="L50" s="405" t="s">
        <v>398</v>
      </c>
    </row>
    <row r="51" spans="3:12" hidden="1" x14ac:dyDescent="0.25">
      <c r="C51" s="572" t="s">
        <v>58</v>
      </c>
      <c r="D51" s="558"/>
      <c r="E51" s="573">
        <v>0</v>
      </c>
      <c r="F51" s="551">
        <f>IF(E50=0,"",(G50/E50)/12*E50)</f>
        <v>0</v>
      </c>
      <c r="G51" s="400">
        <f>F51</f>
        <v>0</v>
      </c>
      <c r="H51" s="574"/>
      <c r="I51" s="575" t="s">
        <v>523</v>
      </c>
      <c r="J51" s="575" t="str">
        <f>VLOOKUP(I51,Presupuesto!$B$11:$C$565,2,0)</f>
        <v>AGUINALDO Y DECIMO CUARTO MES</v>
      </c>
      <c r="K51" s="405" t="str">
        <f t="shared" si="0"/>
        <v>Desarrollo e Innovación Curricular</v>
      </c>
      <c r="L51" s="405" t="s">
        <v>398</v>
      </c>
    </row>
    <row r="52" spans="3:12" ht="16.5" hidden="1" thickBot="1" x14ac:dyDescent="0.3">
      <c r="C52" s="576" t="s">
        <v>59</v>
      </c>
      <c r="D52" s="558"/>
      <c r="E52" s="573">
        <v>0</v>
      </c>
      <c r="F52" s="577">
        <f>IF(E50&lt;6,"",((E50-6)/12)*(G50/E50))</f>
        <v>0</v>
      </c>
      <c r="G52" s="400">
        <f>F52</f>
        <v>0</v>
      </c>
      <c r="H52" s="574"/>
      <c r="I52" s="552" t="s">
        <v>526</v>
      </c>
      <c r="J52" s="552" t="str">
        <f>VLOOKUP(I52,Presupuesto!$B$11:$C$565,2,0)</f>
        <v>DECIMOCUARTO MES</v>
      </c>
      <c r="K52" s="405" t="str">
        <f t="shared" si="0"/>
        <v>Desarrollo e Innovación Curricular</v>
      </c>
      <c r="L52" s="405" t="s">
        <v>398</v>
      </c>
    </row>
    <row r="53" spans="3:12" ht="16.5" hidden="1" thickBot="1" x14ac:dyDescent="0.3">
      <c r="C53" s="565" t="s">
        <v>501</v>
      </c>
      <c r="D53" s="566"/>
      <c r="E53" s="567">
        <v>12</v>
      </c>
      <c r="F53" s="568">
        <f>HLOOKUP($C53,$BZ$2:$CM$3,2,0)</f>
        <v>439.49</v>
      </c>
      <c r="G53" s="569">
        <f>D53*E53*F53</f>
        <v>0</v>
      </c>
      <c r="H53" s="570"/>
      <c r="I53" s="571" t="s">
        <v>503</v>
      </c>
      <c r="J53" s="571" t="str">
        <f>VLOOKUP(I53,Presupuesto!$B$11:$C$565,2,0)</f>
        <v>SUELDOS Y SALARIOS PERMANENTES</v>
      </c>
      <c r="K53" s="405" t="str">
        <f t="shared" si="0"/>
        <v>Desarrollo e Innovación Curricular</v>
      </c>
      <c r="L53" s="405" t="s">
        <v>398</v>
      </c>
    </row>
    <row r="54" spans="3:12" hidden="1" x14ac:dyDescent="0.25">
      <c r="C54" s="572" t="s">
        <v>58</v>
      </c>
      <c r="D54" s="558"/>
      <c r="E54" s="573">
        <v>0</v>
      </c>
      <c r="F54" s="551">
        <f>IF(E53=0,"",(G53/E53)/12*E53)</f>
        <v>0</v>
      </c>
      <c r="G54" s="400">
        <f>F54</f>
        <v>0</v>
      </c>
      <c r="H54" s="574"/>
      <c r="I54" s="575" t="s">
        <v>523</v>
      </c>
      <c r="J54" s="575" t="str">
        <f>VLOOKUP(I54,Presupuesto!$B$11:$C$565,2,0)</f>
        <v>AGUINALDO Y DECIMO CUARTO MES</v>
      </c>
      <c r="K54" s="405" t="str">
        <f t="shared" si="0"/>
        <v>Desarrollo e Innovación Curricular</v>
      </c>
      <c r="L54" s="405" t="s">
        <v>398</v>
      </c>
    </row>
    <row r="55" spans="3:12" ht="16.5" hidden="1" thickBot="1" x14ac:dyDescent="0.3">
      <c r="C55" s="576" t="s">
        <v>59</v>
      </c>
      <c r="D55" s="558"/>
      <c r="E55" s="573">
        <v>0</v>
      </c>
      <c r="F55" s="577">
        <f>IF(E53&lt;6,"",((E53-6)/12)*(G53/E53))</f>
        <v>0</v>
      </c>
      <c r="G55" s="400">
        <f>F55</f>
        <v>0</v>
      </c>
      <c r="H55" s="574"/>
      <c r="I55" s="552" t="s">
        <v>526</v>
      </c>
      <c r="J55" s="552" t="str">
        <f>VLOOKUP(I55,Presupuesto!$B$11:$C$565,2,0)</f>
        <v>DECIMOCUARTO MES</v>
      </c>
      <c r="K55" s="405" t="str">
        <f t="shared" si="0"/>
        <v>Desarrollo e Innovación Curricular</v>
      </c>
      <c r="L55" s="405" t="s">
        <v>398</v>
      </c>
    </row>
    <row r="56" spans="3:12" ht="16.5" hidden="1" thickBot="1" x14ac:dyDescent="0.3">
      <c r="C56" s="565" t="s">
        <v>502</v>
      </c>
      <c r="D56" s="566"/>
      <c r="E56" s="567">
        <v>12</v>
      </c>
      <c r="F56" s="568">
        <f>HLOOKUP($C56,$BZ$2:$CM$3,2,0)</f>
        <v>1904.46</v>
      </c>
      <c r="G56" s="569">
        <f>D56*E56*F56</f>
        <v>0</v>
      </c>
      <c r="H56" s="570"/>
      <c r="I56" s="571" t="s">
        <v>503</v>
      </c>
      <c r="J56" s="571" t="str">
        <f>VLOOKUP(I56,Presupuesto!$B$11:$C$565,2,0)</f>
        <v>SUELDOS Y SALARIOS PERMANENTES</v>
      </c>
      <c r="K56" s="405" t="str">
        <f t="shared" si="0"/>
        <v>Desarrollo e Innovación Curricular</v>
      </c>
      <c r="L56" s="405" t="s">
        <v>398</v>
      </c>
    </row>
    <row r="57" spans="3:12" hidden="1" x14ac:dyDescent="0.25">
      <c r="C57" s="572" t="s">
        <v>58</v>
      </c>
      <c r="D57" s="558"/>
      <c r="E57" s="573">
        <v>0</v>
      </c>
      <c r="F57" s="551">
        <f>IF(E56=0,"",(G56/E56)/12*E56)</f>
        <v>0</v>
      </c>
      <c r="G57" s="400">
        <f>F57</f>
        <v>0</v>
      </c>
      <c r="H57" s="574"/>
      <c r="I57" s="575" t="s">
        <v>523</v>
      </c>
      <c r="J57" s="575" t="str">
        <f>VLOOKUP(I57,Presupuesto!$B$11:$C$565,2,0)</f>
        <v>AGUINALDO Y DECIMO CUARTO MES</v>
      </c>
      <c r="K57" s="405" t="str">
        <f t="shared" si="0"/>
        <v>Desarrollo e Innovación Curricular</v>
      </c>
      <c r="L57" s="405" t="s">
        <v>398</v>
      </c>
    </row>
    <row r="58" spans="3:12" ht="16.5" hidden="1" thickBot="1" x14ac:dyDescent="0.3">
      <c r="C58" s="576" t="s">
        <v>59</v>
      </c>
      <c r="D58" s="558"/>
      <c r="E58" s="573">
        <v>0</v>
      </c>
      <c r="F58" s="577">
        <f>IF(E56&lt;6,"",((E56-6)/12)*(G56/E56))</f>
        <v>0</v>
      </c>
      <c r="G58" s="400">
        <f>F58</f>
        <v>0</v>
      </c>
      <c r="H58" s="574"/>
      <c r="I58" s="552" t="s">
        <v>526</v>
      </c>
      <c r="J58" s="552" t="str">
        <f>VLOOKUP(I58,Presupuesto!$B$11:$C$565,2,0)</f>
        <v>DECIMOCUARTO MES</v>
      </c>
      <c r="K58" s="405" t="str">
        <f t="shared" si="0"/>
        <v>Desarrollo e Innovación Curricular</v>
      </c>
      <c r="L58" s="405" t="s">
        <v>398</v>
      </c>
    </row>
    <row r="59" spans="3:12" ht="16.5" thickBot="1" x14ac:dyDescent="0.3">
      <c r="C59" s="578" t="s">
        <v>84</v>
      </c>
      <c r="D59" s="566">
        <v>4</v>
      </c>
      <c r="E59" s="567">
        <v>12</v>
      </c>
      <c r="F59" s="579">
        <v>30000</v>
      </c>
      <c r="G59" s="569">
        <f>D59*E59*F59</f>
        <v>1440000</v>
      </c>
      <c r="H59" s="570" t="s">
        <v>1477</v>
      </c>
      <c r="I59" s="571" t="s">
        <v>571</v>
      </c>
      <c r="J59" s="571" t="str">
        <f>VLOOKUP(I59,Presupuesto!$B$11:$C$565,2,0)</f>
        <v>CONTRATOS ESPECIALES</v>
      </c>
      <c r="K59" s="405" t="str">
        <f t="shared" si="0"/>
        <v>Desarrollo e Innovación Curricular</v>
      </c>
      <c r="L59" s="405" t="s">
        <v>398</v>
      </c>
    </row>
    <row r="60" spans="3:12" x14ac:dyDescent="0.25">
      <c r="C60" s="572" t="s">
        <v>58</v>
      </c>
      <c r="D60" s="558"/>
      <c r="E60" s="573">
        <v>0</v>
      </c>
      <c r="F60" s="577">
        <f>IF(E59=0,"",(G59/E59)/12*E59)</f>
        <v>120000</v>
      </c>
      <c r="G60" s="400">
        <f>F60</f>
        <v>120000</v>
      </c>
      <c r="H60" s="574" t="s">
        <v>1477</v>
      </c>
      <c r="I60" s="552" t="s">
        <v>571</v>
      </c>
      <c r="J60" s="552" t="str">
        <f>VLOOKUP(I60,Presupuesto!$B$11:$C$565,2,0)</f>
        <v>CONTRATOS ESPECIALES</v>
      </c>
      <c r="K60" s="405" t="str">
        <f t="shared" si="0"/>
        <v>Desarrollo e Innovación Curricular</v>
      </c>
      <c r="L60" s="405" t="s">
        <v>397</v>
      </c>
    </row>
    <row r="61" spans="3:12" ht="16.5" thickBot="1" x14ac:dyDescent="0.3">
      <c r="C61" s="576" t="s">
        <v>59</v>
      </c>
      <c r="D61" s="558"/>
      <c r="E61" s="573">
        <v>0</v>
      </c>
      <c r="F61" s="551">
        <f>IF(E59&lt;6,"",((E59-6)/12)*(G59/E59))</f>
        <v>60000</v>
      </c>
      <c r="G61" s="400">
        <f>F61</f>
        <v>60000</v>
      </c>
      <c r="H61" s="574" t="s">
        <v>1477</v>
      </c>
      <c r="I61" s="552" t="s">
        <v>571</v>
      </c>
      <c r="J61" s="552" t="str">
        <f>VLOOKUP(I61,Presupuesto!$B$11:$C$565,2,0)</f>
        <v>CONTRATOS ESPECIALES</v>
      </c>
      <c r="K61" s="405" t="str">
        <f t="shared" si="0"/>
        <v>Desarrollo e Innovación Curricular</v>
      </c>
      <c r="L61" s="405" t="s">
        <v>402</v>
      </c>
    </row>
    <row r="62" spans="3:12" ht="16.5" hidden="1" thickBot="1" x14ac:dyDescent="0.3">
      <c r="C62" s="578" t="s">
        <v>60</v>
      </c>
      <c r="D62" s="566"/>
      <c r="E62" s="567">
        <v>12</v>
      </c>
      <c r="F62" s="411">
        <v>30000</v>
      </c>
      <c r="G62" s="569">
        <f>D62*E62*F62</f>
        <v>0</v>
      </c>
      <c r="H62" s="570"/>
      <c r="I62" s="571" t="s">
        <v>712</v>
      </c>
      <c r="J62" s="571" t="str">
        <f>VLOOKUP(I62,Presupuesto!$B$11:$C$565,2,0)</f>
        <v>OTROS SERVICIOS TECNICOS Y PROFESIONALES</v>
      </c>
      <c r="K62" s="405" t="str">
        <f t="shared" si="0"/>
        <v>Desarrollo e Innovación Curricular</v>
      </c>
      <c r="L62" s="405" t="s">
        <v>397</v>
      </c>
    </row>
    <row r="63" spans="3:12" hidden="1" x14ac:dyDescent="0.25">
      <c r="C63" s="572" t="s">
        <v>58</v>
      </c>
      <c r="D63" s="558"/>
      <c r="E63" s="573">
        <v>0</v>
      </c>
      <c r="F63" s="551">
        <v>0</v>
      </c>
      <c r="G63" s="400">
        <f>F63</f>
        <v>0</v>
      </c>
      <c r="H63" s="574"/>
      <c r="I63" s="552" t="s">
        <v>712</v>
      </c>
      <c r="J63" s="552" t="str">
        <f>VLOOKUP(I63,Presupuesto!$B$11:$C$565,2,0)</f>
        <v>OTROS SERVICIOS TECNICOS Y PROFESIONALES</v>
      </c>
      <c r="K63" s="405" t="str">
        <f t="shared" si="0"/>
        <v>Desarrollo e Innovación Curricular</v>
      </c>
      <c r="L63" s="405" t="s">
        <v>397</v>
      </c>
    </row>
    <row r="64" spans="3:12" ht="16.5" hidden="1" thickBot="1" x14ac:dyDescent="0.3">
      <c r="C64" s="576" t="s">
        <v>59</v>
      </c>
      <c r="D64" s="558"/>
      <c r="E64" s="573">
        <v>0</v>
      </c>
      <c r="F64" s="551">
        <v>0</v>
      </c>
      <c r="G64" s="400">
        <f>F64</f>
        <v>0</v>
      </c>
      <c r="H64" s="574"/>
      <c r="I64" s="552" t="s">
        <v>712</v>
      </c>
      <c r="J64" s="552" t="str">
        <f>VLOOKUP(I64,Presupuesto!$B$11:$C$565,2,0)</f>
        <v>OTROS SERVICIOS TECNICOS Y PROFESIONALES</v>
      </c>
      <c r="K64" s="405" t="str">
        <f t="shared" si="0"/>
        <v>Desarrollo e Innovación Curricular</v>
      </c>
      <c r="L64" s="405" t="s">
        <v>397</v>
      </c>
    </row>
    <row r="65" spans="3:12" ht="16.5" thickBot="1" x14ac:dyDescent="0.3">
      <c r="C65" s="578" t="s">
        <v>61</v>
      </c>
      <c r="D65" s="566">
        <v>32</v>
      </c>
      <c r="E65" s="567">
        <v>12</v>
      </c>
      <c r="F65" s="411">
        <v>10000</v>
      </c>
      <c r="G65" s="569">
        <f>D65*E65*F65</f>
        <v>3840000</v>
      </c>
      <c r="H65" s="580" t="s">
        <v>1477</v>
      </c>
      <c r="I65" s="571" t="s">
        <v>503</v>
      </c>
      <c r="J65" s="571" t="str">
        <f>VLOOKUP(I65,Presupuesto!$B$11:$C$565,2,0)</f>
        <v>SUELDOS Y SALARIOS PERMANENTES</v>
      </c>
      <c r="K65" s="405" t="str">
        <f t="shared" si="0"/>
        <v>Desarrollo e Innovación Curricular</v>
      </c>
      <c r="L65" s="405" t="s">
        <v>397</v>
      </c>
    </row>
    <row r="66" spans="3:12" ht="16.5" thickBot="1" x14ac:dyDescent="0.3">
      <c r="C66" s="572" t="s">
        <v>58</v>
      </c>
      <c r="D66" s="581"/>
      <c r="E66" s="582">
        <v>0</v>
      </c>
      <c r="F66" s="583">
        <f>IF(E65=0,"",(G65/E65)/12*E65)</f>
        <v>320000</v>
      </c>
      <c r="G66" s="584">
        <f>F66</f>
        <v>320000</v>
      </c>
      <c r="H66" s="580" t="s">
        <v>1477</v>
      </c>
      <c r="I66" s="552" t="s">
        <v>523</v>
      </c>
      <c r="J66" s="552" t="str">
        <f>VLOOKUP(I66,Presupuesto!$B$11:$C$565,2,0)</f>
        <v>AGUINALDO Y DECIMO CUARTO MES</v>
      </c>
      <c r="K66" s="405" t="str">
        <f t="shared" si="0"/>
        <v>Desarrollo e Innovación Curricular</v>
      </c>
      <c r="L66" s="405" t="s">
        <v>397</v>
      </c>
    </row>
    <row r="67" spans="3:12" ht="16.5" thickBot="1" x14ac:dyDescent="0.3">
      <c r="C67" s="585" t="s">
        <v>59</v>
      </c>
      <c r="D67" s="419"/>
      <c r="E67" s="421">
        <v>0</v>
      </c>
      <c r="F67" s="418">
        <f>IF(E65&lt;6,"",((E65-6)/12)*(G65/E65))</f>
        <v>160000</v>
      </c>
      <c r="G67" s="418">
        <f>F67</f>
        <v>160000</v>
      </c>
      <c r="H67" s="580" t="s">
        <v>1477</v>
      </c>
      <c r="I67" s="422" t="s">
        <v>526</v>
      </c>
      <c r="J67" s="423" t="str">
        <f>VLOOKUP(I67,Presupuesto!$B$11:$C$565,2,0)</f>
        <v>DECIMOCUARTO MES</v>
      </c>
      <c r="K67" s="422" t="str">
        <f t="shared" si="0"/>
        <v>Desarrollo e Innovación Curricular</v>
      </c>
      <c r="L67" s="423" t="s">
        <v>397</v>
      </c>
    </row>
    <row r="69" spans="3:12" ht="16.5" thickBot="1" x14ac:dyDescent="0.3"/>
    <row r="70" spans="3:12" ht="16.5" thickBot="1" x14ac:dyDescent="0.3">
      <c r="C70" s="564" t="s">
        <v>43</v>
      </c>
      <c r="D70" s="543">
        <f>SUM(G77:G127)</f>
        <v>6750000</v>
      </c>
      <c r="E70" s="385"/>
      <c r="F70" s="385"/>
      <c r="G70" s="385"/>
      <c r="H70" s="386"/>
      <c r="I70" s="386"/>
      <c r="J70" s="386"/>
    </row>
    <row r="71" spans="3:12" x14ac:dyDescent="0.25">
      <c r="D71" s="384"/>
      <c r="E71" s="385"/>
      <c r="F71" s="385"/>
      <c r="G71" s="385"/>
      <c r="H71" s="386"/>
      <c r="I71" s="386"/>
      <c r="J71" s="386"/>
    </row>
    <row r="72" spans="3:12" x14ac:dyDescent="0.25">
      <c r="C72" s="113" t="s">
        <v>395</v>
      </c>
      <c r="D72" s="114" t="s">
        <v>1889</v>
      </c>
      <c r="E72" s="385"/>
      <c r="F72" s="385"/>
      <c r="G72" s="385"/>
      <c r="H72" s="386"/>
      <c r="I72" s="386"/>
      <c r="J72" s="386"/>
    </row>
    <row r="73" spans="3:12" x14ac:dyDescent="0.25">
      <c r="C73" s="383" t="str">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Calidad'!$E:$F,2,FALSE),IFERROR(VLOOKUP(D72,'Gestión del Conocimiento'!$E:$F,2,FALSE),IFERROR(VLOOKUP(D72,'Gobernabilidad y Procesos...'!$E:$F,2,FALSE),IFERROR(VLOOKUP(D72,'Gestión del Talento Humano'!$E:$F,2,FALSE),IFERROR(VLOOKUP(D72,'Internacionalización de la E.S.'!$E:$F,2,FALSE),IFERROR(VLOOKUP(D72,'Cultura de Innovación Insti...'!$E:$F,2,FALSE),VLOOKUP(D72,'Lo Esencial de la Reforma Univ.'!$E:$F,2,0))))))))))))))</f>
        <v>11.a.1 Contratacion de talento humano especialista y capacitado en las diferentes areas de la plataforma Tecnologica de la UNAH</v>
      </c>
      <c r="D73" s="384"/>
      <c r="E73" s="385"/>
      <c r="F73" s="385"/>
      <c r="G73" s="385"/>
      <c r="H73" s="386"/>
      <c r="I73" s="386"/>
      <c r="J73" s="386"/>
    </row>
    <row r="74" spans="3:12" x14ac:dyDescent="0.25">
      <c r="D74" s="384"/>
      <c r="E74" s="385"/>
      <c r="F74" s="385"/>
      <c r="G74" s="385"/>
      <c r="H74" s="386"/>
      <c r="I74" s="386"/>
      <c r="J74" s="386"/>
    </row>
    <row r="75" spans="3:12" ht="16.5" thickBot="1" x14ac:dyDescent="0.3">
      <c r="C75" s="544"/>
      <c r="D75" s="384"/>
      <c r="E75" s="385"/>
      <c r="F75" s="385"/>
      <c r="G75" s="385"/>
      <c r="H75" s="386"/>
      <c r="I75" s="386"/>
      <c r="J75" s="386"/>
    </row>
    <row r="76" spans="3:12" ht="32.25" thickBot="1" x14ac:dyDescent="0.3">
      <c r="C76" s="477" t="s">
        <v>44</v>
      </c>
      <c r="D76" s="436" t="s">
        <v>55</v>
      </c>
      <c r="E76" s="437" t="s">
        <v>56</v>
      </c>
      <c r="F76" s="436" t="s">
        <v>57</v>
      </c>
      <c r="G76" s="391" t="s">
        <v>27</v>
      </c>
      <c r="H76" s="392" t="s">
        <v>134</v>
      </c>
      <c r="I76" s="390" t="s">
        <v>46</v>
      </c>
      <c r="J76" s="390" t="s">
        <v>135</v>
      </c>
      <c r="K76" s="390" t="s">
        <v>413</v>
      </c>
      <c r="L76" s="390" t="s">
        <v>414</v>
      </c>
    </row>
    <row r="77" spans="3:12" ht="16.5" hidden="1" thickBot="1" x14ac:dyDescent="0.3">
      <c r="C77" s="565" t="s">
        <v>489</v>
      </c>
      <c r="D77" s="566"/>
      <c r="E77" s="567">
        <v>12</v>
      </c>
      <c r="F77" s="568">
        <f>HLOOKUP($C77,$BZ$2:$CM$3,2,0)</f>
        <v>41436.800000000003</v>
      </c>
      <c r="G77" s="569">
        <f>D77*E77*F77</f>
        <v>0</v>
      </c>
      <c r="H77" s="570"/>
      <c r="I77" s="571" t="s">
        <v>503</v>
      </c>
      <c r="J77" s="571" t="str">
        <f>VLOOKUP(I77,Presupuesto!$B$11:$C$565,2,0)</f>
        <v>SUELDOS Y SALARIOS PERMANENTES</v>
      </c>
      <c r="K77" s="404" t="s">
        <v>1374</v>
      </c>
      <c r="L77" s="405" t="s">
        <v>397</v>
      </c>
    </row>
    <row r="78" spans="3:12" hidden="1" x14ac:dyDescent="0.25">
      <c r="C78" s="572" t="s">
        <v>58</v>
      </c>
      <c r="D78" s="558"/>
      <c r="E78" s="573">
        <v>0</v>
      </c>
      <c r="F78" s="551">
        <f>IF(E77=0,"",(G77/E77)/12*E77)</f>
        <v>0</v>
      </c>
      <c r="G78" s="400">
        <f>F78</f>
        <v>0</v>
      </c>
      <c r="H78" s="574" t="s">
        <v>1477</v>
      </c>
      <c r="I78" s="575" t="s">
        <v>523</v>
      </c>
      <c r="J78" s="575" t="str">
        <f>VLOOKUP(I78,Presupuesto!$B$11:$C$565,2,0)</f>
        <v>AGUINALDO Y DECIMO CUARTO MES</v>
      </c>
      <c r="K78" s="405" t="str">
        <f>$K$17</f>
        <v>Desarrollo e Innovación Curricular</v>
      </c>
      <c r="L78" s="405" t="s">
        <v>415</v>
      </c>
    </row>
    <row r="79" spans="3:12" ht="16.5" hidden="1" thickBot="1" x14ac:dyDescent="0.3">
      <c r="C79" s="576" t="s">
        <v>59</v>
      </c>
      <c r="D79" s="558"/>
      <c r="E79" s="573">
        <v>0</v>
      </c>
      <c r="F79" s="577">
        <f>IF(E77&lt;6,"",((E77-6)/12)*(G77/E77))</f>
        <v>0</v>
      </c>
      <c r="G79" s="400">
        <f>F79</f>
        <v>0</v>
      </c>
      <c r="H79" s="574"/>
      <c r="I79" s="552" t="s">
        <v>526</v>
      </c>
      <c r="J79" s="552" t="str">
        <f>VLOOKUP(I79,Presupuesto!$B$11:$C$565,2,0)</f>
        <v>DECIMOCUARTO MES</v>
      </c>
      <c r="K79" s="405" t="str">
        <f t="shared" ref="K79:K127" si="1">$K$17</f>
        <v>Desarrollo e Innovación Curricular</v>
      </c>
      <c r="L79" s="405" t="s">
        <v>398</v>
      </c>
    </row>
    <row r="80" spans="3:12" ht="16.5" hidden="1" thickBot="1" x14ac:dyDescent="0.3">
      <c r="C80" s="565" t="s">
        <v>490</v>
      </c>
      <c r="D80" s="566"/>
      <c r="E80" s="567">
        <v>12</v>
      </c>
      <c r="F80" s="568">
        <f>HLOOKUP($C80,$BZ$2:$CM$3,2,0)</f>
        <v>37669.82</v>
      </c>
      <c r="G80" s="569">
        <f>D80*E80*F80</f>
        <v>0</v>
      </c>
      <c r="H80" s="570"/>
      <c r="I80" s="571" t="s">
        <v>503</v>
      </c>
      <c r="J80" s="571" t="str">
        <f>VLOOKUP(I80,Presupuesto!$B$11:$C$565,2,0)</f>
        <v>SUELDOS Y SALARIOS PERMANENTES</v>
      </c>
      <c r="K80" s="405" t="str">
        <f t="shared" si="1"/>
        <v>Desarrollo e Innovación Curricular</v>
      </c>
      <c r="L80" s="405" t="s">
        <v>398</v>
      </c>
    </row>
    <row r="81" spans="3:12" hidden="1" x14ac:dyDescent="0.25">
      <c r="C81" s="572" t="s">
        <v>58</v>
      </c>
      <c r="D81" s="558"/>
      <c r="E81" s="573">
        <v>0</v>
      </c>
      <c r="F81" s="551">
        <f>IF(E80=0,"",(G80/E80)/12*E80)</f>
        <v>0</v>
      </c>
      <c r="G81" s="400">
        <f>F81</f>
        <v>0</v>
      </c>
      <c r="H81" s="574"/>
      <c r="I81" s="575" t="s">
        <v>523</v>
      </c>
      <c r="J81" s="575" t="str">
        <f>VLOOKUP(I81,Presupuesto!$B$11:$C$565,2,0)</f>
        <v>AGUINALDO Y DECIMO CUARTO MES</v>
      </c>
      <c r="K81" s="405" t="str">
        <f t="shared" si="1"/>
        <v>Desarrollo e Innovación Curricular</v>
      </c>
      <c r="L81" s="405" t="s">
        <v>398</v>
      </c>
    </row>
    <row r="82" spans="3:12" ht="16.5" hidden="1" thickBot="1" x14ac:dyDescent="0.3">
      <c r="C82" s="576" t="s">
        <v>59</v>
      </c>
      <c r="D82" s="558"/>
      <c r="E82" s="573">
        <v>0</v>
      </c>
      <c r="F82" s="577">
        <f>IF(E80&lt;6,"",((E80-6)/12)*(G80/E80))</f>
        <v>0</v>
      </c>
      <c r="G82" s="400">
        <f>F82</f>
        <v>0</v>
      </c>
      <c r="H82" s="574"/>
      <c r="I82" s="552" t="s">
        <v>526</v>
      </c>
      <c r="J82" s="552" t="str">
        <f>VLOOKUP(I82,Presupuesto!$B$11:$C$565,2,0)</f>
        <v>DECIMOCUARTO MES</v>
      </c>
      <c r="K82" s="405" t="str">
        <f t="shared" si="1"/>
        <v>Desarrollo e Innovación Curricular</v>
      </c>
      <c r="L82" s="405" t="s">
        <v>398</v>
      </c>
    </row>
    <row r="83" spans="3:12" ht="16.5" hidden="1" thickBot="1" x14ac:dyDescent="0.3">
      <c r="C83" s="565" t="s">
        <v>491</v>
      </c>
      <c r="D83" s="566"/>
      <c r="E83" s="567">
        <v>12</v>
      </c>
      <c r="F83" s="568">
        <f>HLOOKUP($C83,$BZ$2:$CM$3,2,0)</f>
        <v>33902.839999999997</v>
      </c>
      <c r="G83" s="569">
        <f>D83*E83*F83</f>
        <v>0</v>
      </c>
      <c r="H83" s="570"/>
      <c r="I83" s="571" t="s">
        <v>503</v>
      </c>
      <c r="J83" s="571" t="str">
        <f>VLOOKUP(I83,Presupuesto!$B$11:$C$565,2,0)</f>
        <v>SUELDOS Y SALARIOS PERMANENTES</v>
      </c>
      <c r="K83" s="405" t="str">
        <f t="shared" si="1"/>
        <v>Desarrollo e Innovación Curricular</v>
      </c>
      <c r="L83" s="405" t="s">
        <v>398</v>
      </c>
    </row>
    <row r="84" spans="3:12" hidden="1" x14ac:dyDescent="0.25">
      <c r="C84" s="572" t="s">
        <v>58</v>
      </c>
      <c r="D84" s="558"/>
      <c r="E84" s="573">
        <v>0</v>
      </c>
      <c r="F84" s="551">
        <f>IF(E83=0,"",(G83/E83)/12*E83)</f>
        <v>0</v>
      </c>
      <c r="G84" s="400">
        <f>F84</f>
        <v>0</v>
      </c>
      <c r="H84" s="574"/>
      <c r="I84" s="575" t="s">
        <v>523</v>
      </c>
      <c r="J84" s="575" t="str">
        <f>VLOOKUP(I84,Presupuesto!$B$11:$C$565,2,0)</f>
        <v>AGUINALDO Y DECIMO CUARTO MES</v>
      </c>
      <c r="K84" s="405" t="str">
        <f t="shared" si="1"/>
        <v>Desarrollo e Innovación Curricular</v>
      </c>
      <c r="L84" s="405" t="s">
        <v>398</v>
      </c>
    </row>
    <row r="85" spans="3:12" ht="16.5" hidden="1" thickBot="1" x14ac:dyDescent="0.3">
      <c r="C85" s="576" t="s">
        <v>59</v>
      </c>
      <c r="D85" s="558"/>
      <c r="E85" s="573">
        <v>0</v>
      </c>
      <c r="F85" s="577">
        <f>IF(E83&lt;6,"",((E83-6)/12)*(G83/E83))</f>
        <v>0</v>
      </c>
      <c r="G85" s="400">
        <f>F85</f>
        <v>0</v>
      </c>
      <c r="H85" s="574"/>
      <c r="I85" s="552" t="s">
        <v>526</v>
      </c>
      <c r="J85" s="552" t="str">
        <f>VLOOKUP(I85,Presupuesto!$B$11:$C$565,2,0)</f>
        <v>DECIMOCUARTO MES</v>
      </c>
      <c r="K85" s="405" t="str">
        <f t="shared" si="1"/>
        <v>Desarrollo e Innovación Curricular</v>
      </c>
      <c r="L85" s="405" t="s">
        <v>398</v>
      </c>
    </row>
    <row r="86" spans="3:12" ht="16.5" hidden="1" thickBot="1" x14ac:dyDescent="0.3">
      <c r="C86" s="565" t="s">
        <v>492</v>
      </c>
      <c r="D86" s="566"/>
      <c r="E86" s="567">
        <v>12</v>
      </c>
      <c r="F86" s="568">
        <f>HLOOKUP($C86,$BZ$2:$CM$3,2,0)</f>
        <v>30135.85</v>
      </c>
      <c r="G86" s="569">
        <f>D86*E86*F86</f>
        <v>0</v>
      </c>
      <c r="H86" s="570"/>
      <c r="I86" s="571" t="s">
        <v>503</v>
      </c>
      <c r="J86" s="571" t="str">
        <f>VLOOKUP(I86,Presupuesto!$B$11:$C$565,2,0)</f>
        <v>SUELDOS Y SALARIOS PERMANENTES</v>
      </c>
      <c r="K86" s="405" t="str">
        <f t="shared" si="1"/>
        <v>Desarrollo e Innovación Curricular</v>
      </c>
      <c r="L86" s="405" t="s">
        <v>398</v>
      </c>
    </row>
    <row r="87" spans="3:12" hidden="1" x14ac:dyDescent="0.25">
      <c r="C87" s="572" t="s">
        <v>58</v>
      </c>
      <c r="D87" s="558"/>
      <c r="E87" s="573">
        <v>0</v>
      </c>
      <c r="F87" s="551">
        <f>IF(E86=0,"",(G86/E86)/12*E86)</f>
        <v>0</v>
      </c>
      <c r="G87" s="400">
        <f>F87</f>
        <v>0</v>
      </c>
      <c r="H87" s="574"/>
      <c r="I87" s="575" t="s">
        <v>523</v>
      </c>
      <c r="J87" s="575" t="str">
        <f>VLOOKUP(I87,Presupuesto!$B$11:$C$565,2,0)</f>
        <v>AGUINALDO Y DECIMO CUARTO MES</v>
      </c>
      <c r="K87" s="405" t="str">
        <f t="shared" si="1"/>
        <v>Desarrollo e Innovación Curricular</v>
      </c>
      <c r="L87" s="405" t="s">
        <v>398</v>
      </c>
    </row>
    <row r="88" spans="3:12" ht="16.5" hidden="1" thickBot="1" x14ac:dyDescent="0.3">
      <c r="C88" s="576" t="s">
        <v>59</v>
      </c>
      <c r="D88" s="558"/>
      <c r="E88" s="573">
        <v>0</v>
      </c>
      <c r="F88" s="577">
        <f>IF(E86&lt;6,"",((E86-6)/12)*(G86/E86))</f>
        <v>0</v>
      </c>
      <c r="G88" s="400">
        <f>F88</f>
        <v>0</v>
      </c>
      <c r="H88" s="574"/>
      <c r="I88" s="552" t="s">
        <v>526</v>
      </c>
      <c r="J88" s="552" t="str">
        <f>VLOOKUP(I88,Presupuesto!$B$11:$C$565,2,0)</f>
        <v>DECIMOCUARTO MES</v>
      </c>
      <c r="K88" s="405" t="str">
        <f t="shared" si="1"/>
        <v>Desarrollo e Innovación Curricular</v>
      </c>
      <c r="L88" s="405" t="s">
        <v>398</v>
      </c>
    </row>
    <row r="89" spans="3:12" ht="16.5" hidden="1" thickBot="1" x14ac:dyDescent="0.3">
      <c r="C89" s="565" t="s">
        <v>493</v>
      </c>
      <c r="D89" s="566"/>
      <c r="E89" s="567">
        <v>12</v>
      </c>
      <c r="F89" s="568">
        <f>HLOOKUP($C89,$BZ$2:$CM$3,2,0)</f>
        <v>28252.36</v>
      </c>
      <c r="G89" s="569">
        <f>D89*E89*F89</f>
        <v>0</v>
      </c>
      <c r="H89" s="570"/>
      <c r="I89" s="571" t="s">
        <v>503</v>
      </c>
      <c r="J89" s="571" t="str">
        <f>VLOOKUP(I89,Presupuesto!$B$11:$C$565,2,0)</f>
        <v>SUELDOS Y SALARIOS PERMANENTES</v>
      </c>
      <c r="K89" s="405" t="str">
        <f t="shared" si="1"/>
        <v>Desarrollo e Innovación Curricular</v>
      </c>
      <c r="L89" s="405" t="s">
        <v>398</v>
      </c>
    </row>
    <row r="90" spans="3:12" hidden="1" x14ac:dyDescent="0.25">
      <c r="C90" s="572" t="s">
        <v>58</v>
      </c>
      <c r="D90" s="558"/>
      <c r="E90" s="573">
        <v>0</v>
      </c>
      <c r="F90" s="551">
        <f>IF(E89=0,"",(G89/E89)/12*E89)</f>
        <v>0</v>
      </c>
      <c r="G90" s="400">
        <f>F90</f>
        <v>0</v>
      </c>
      <c r="H90" s="574"/>
      <c r="I90" s="575" t="s">
        <v>523</v>
      </c>
      <c r="J90" s="575" t="str">
        <f>VLOOKUP(I90,Presupuesto!$B$11:$C$565,2,0)</f>
        <v>AGUINALDO Y DECIMO CUARTO MES</v>
      </c>
      <c r="K90" s="405" t="str">
        <f t="shared" si="1"/>
        <v>Desarrollo e Innovación Curricular</v>
      </c>
      <c r="L90" s="405" t="s">
        <v>398</v>
      </c>
    </row>
    <row r="91" spans="3:12" ht="16.5" hidden="1" thickBot="1" x14ac:dyDescent="0.3">
      <c r="C91" s="576" t="s">
        <v>59</v>
      </c>
      <c r="D91" s="558"/>
      <c r="E91" s="573">
        <v>0</v>
      </c>
      <c r="F91" s="577">
        <f>IF(E89&lt;6,"",((E89-6)/12)*(G89/E89))</f>
        <v>0</v>
      </c>
      <c r="G91" s="400">
        <f>F91</f>
        <v>0</v>
      </c>
      <c r="H91" s="574"/>
      <c r="I91" s="552" t="s">
        <v>526</v>
      </c>
      <c r="J91" s="552" t="str">
        <f>VLOOKUP(I91,Presupuesto!$B$11:$C$565,2,0)</f>
        <v>DECIMOCUARTO MES</v>
      </c>
      <c r="K91" s="405" t="str">
        <f t="shared" si="1"/>
        <v>Desarrollo e Innovación Curricular</v>
      </c>
      <c r="L91" s="405" t="s">
        <v>398</v>
      </c>
    </row>
    <row r="92" spans="3:12" ht="16.5" hidden="1" thickBot="1" x14ac:dyDescent="0.3">
      <c r="C92" s="565" t="s">
        <v>494</v>
      </c>
      <c r="D92" s="566"/>
      <c r="E92" s="567">
        <v>12</v>
      </c>
      <c r="F92" s="568">
        <f>HLOOKUP($C92,$BZ$2:$CM$3,2,0)</f>
        <v>26368.87</v>
      </c>
      <c r="G92" s="569">
        <f>D92*E92*F92</f>
        <v>0</v>
      </c>
      <c r="H92" s="570"/>
      <c r="I92" s="571" t="s">
        <v>503</v>
      </c>
      <c r="J92" s="571" t="str">
        <f>VLOOKUP(I92,Presupuesto!$B$11:$C$565,2,0)</f>
        <v>SUELDOS Y SALARIOS PERMANENTES</v>
      </c>
      <c r="K92" s="405" t="str">
        <f t="shared" si="1"/>
        <v>Desarrollo e Innovación Curricular</v>
      </c>
      <c r="L92" s="405" t="s">
        <v>398</v>
      </c>
    </row>
    <row r="93" spans="3:12" hidden="1" x14ac:dyDescent="0.25">
      <c r="C93" s="572" t="s">
        <v>58</v>
      </c>
      <c r="D93" s="558"/>
      <c r="E93" s="573">
        <v>0</v>
      </c>
      <c r="F93" s="551">
        <f>IF(E92=0,"",(G92/E92)/12*E92)</f>
        <v>0</v>
      </c>
      <c r="G93" s="400">
        <f>F93</f>
        <v>0</v>
      </c>
      <c r="H93" s="574"/>
      <c r="I93" s="575" t="s">
        <v>523</v>
      </c>
      <c r="J93" s="575" t="str">
        <f>VLOOKUP(I93,Presupuesto!$B$11:$C$565,2,0)</f>
        <v>AGUINALDO Y DECIMO CUARTO MES</v>
      </c>
      <c r="K93" s="405" t="str">
        <f t="shared" si="1"/>
        <v>Desarrollo e Innovación Curricular</v>
      </c>
      <c r="L93" s="405" t="s">
        <v>398</v>
      </c>
    </row>
    <row r="94" spans="3:12" ht="16.5" hidden="1" thickBot="1" x14ac:dyDescent="0.3">
      <c r="C94" s="576" t="s">
        <v>59</v>
      </c>
      <c r="D94" s="558"/>
      <c r="E94" s="573">
        <v>0</v>
      </c>
      <c r="F94" s="577">
        <f>IF(E92&lt;6,"",((E92-6)/12)*(G92/E92))</f>
        <v>0</v>
      </c>
      <c r="G94" s="400">
        <f>F94</f>
        <v>0</v>
      </c>
      <c r="H94" s="574"/>
      <c r="I94" s="552" t="s">
        <v>526</v>
      </c>
      <c r="J94" s="552" t="str">
        <f>VLOOKUP(I94,Presupuesto!$B$11:$C$565,2,0)</f>
        <v>DECIMOCUARTO MES</v>
      </c>
      <c r="K94" s="405" t="str">
        <f t="shared" si="1"/>
        <v>Desarrollo e Innovación Curricular</v>
      </c>
      <c r="L94" s="405" t="s">
        <v>398</v>
      </c>
    </row>
    <row r="95" spans="3:12" ht="16.5" hidden="1" thickBot="1" x14ac:dyDescent="0.3">
      <c r="C95" s="565" t="s">
        <v>495</v>
      </c>
      <c r="D95" s="566"/>
      <c r="E95" s="567">
        <v>12</v>
      </c>
      <c r="F95" s="568">
        <f>HLOOKUP($C95,$BZ$2:$CM$3,2,0)</f>
        <v>17893.16</v>
      </c>
      <c r="G95" s="569">
        <f>D95*E95*F95</f>
        <v>0</v>
      </c>
      <c r="H95" s="570"/>
      <c r="I95" s="571" t="s">
        <v>503</v>
      </c>
      <c r="J95" s="571" t="str">
        <f>VLOOKUP(I95,Presupuesto!$B$11:$C$565,2,0)</f>
        <v>SUELDOS Y SALARIOS PERMANENTES</v>
      </c>
      <c r="K95" s="405" t="str">
        <f t="shared" si="1"/>
        <v>Desarrollo e Innovación Curricular</v>
      </c>
      <c r="L95" s="405" t="s">
        <v>398</v>
      </c>
    </row>
    <row r="96" spans="3:12" hidden="1" x14ac:dyDescent="0.25">
      <c r="C96" s="572" t="s">
        <v>58</v>
      </c>
      <c r="D96" s="558"/>
      <c r="E96" s="573">
        <v>0</v>
      </c>
      <c r="F96" s="551">
        <f>IF(E95=0,"",(G95/E95)/12*E95)</f>
        <v>0</v>
      </c>
      <c r="G96" s="400">
        <f>F96</f>
        <v>0</v>
      </c>
      <c r="H96" s="574"/>
      <c r="I96" s="575" t="s">
        <v>523</v>
      </c>
      <c r="J96" s="575" t="str">
        <f>VLOOKUP(I96,Presupuesto!$B$11:$C$565,2,0)</f>
        <v>AGUINALDO Y DECIMO CUARTO MES</v>
      </c>
      <c r="K96" s="405" t="str">
        <f t="shared" si="1"/>
        <v>Desarrollo e Innovación Curricular</v>
      </c>
      <c r="L96" s="405" t="s">
        <v>398</v>
      </c>
    </row>
    <row r="97" spans="3:12" ht="16.5" hidden="1" thickBot="1" x14ac:dyDescent="0.3">
      <c r="C97" s="576" t="s">
        <v>59</v>
      </c>
      <c r="D97" s="558"/>
      <c r="E97" s="573">
        <v>0</v>
      </c>
      <c r="F97" s="577">
        <f>IF(E95&lt;6,"",((E95-6)/12)*(G95/E95))</f>
        <v>0</v>
      </c>
      <c r="G97" s="400">
        <f>F97</f>
        <v>0</v>
      </c>
      <c r="H97" s="574"/>
      <c r="I97" s="552" t="s">
        <v>526</v>
      </c>
      <c r="J97" s="552" t="str">
        <f>VLOOKUP(I97,Presupuesto!$B$11:$C$565,2,0)</f>
        <v>DECIMOCUARTO MES</v>
      </c>
      <c r="K97" s="405" t="str">
        <f t="shared" si="1"/>
        <v>Desarrollo e Innovación Curricular</v>
      </c>
      <c r="L97" s="405" t="s">
        <v>398</v>
      </c>
    </row>
    <row r="98" spans="3:12" ht="16.5" hidden="1" thickBot="1" x14ac:dyDescent="0.3">
      <c r="C98" s="565" t="s">
        <v>496</v>
      </c>
      <c r="D98" s="566"/>
      <c r="E98" s="567">
        <v>12</v>
      </c>
      <c r="F98" s="568">
        <f>HLOOKUP($C98,$BZ$2:$CM$3,2,0)</f>
        <v>16951.419999999998</v>
      </c>
      <c r="G98" s="569">
        <f>D98*E98*F98</f>
        <v>0</v>
      </c>
      <c r="H98" s="570"/>
      <c r="I98" s="571" t="s">
        <v>503</v>
      </c>
      <c r="J98" s="571" t="str">
        <f>VLOOKUP(I98,Presupuesto!$B$11:$C$565,2,0)</f>
        <v>SUELDOS Y SALARIOS PERMANENTES</v>
      </c>
      <c r="K98" s="405" t="str">
        <f t="shared" si="1"/>
        <v>Desarrollo e Innovación Curricular</v>
      </c>
      <c r="L98" s="405" t="s">
        <v>398</v>
      </c>
    </row>
    <row r="99" spans="3:12" hidden="1" x14ac:dyDescent="0.25">
      <c r="C99" s="572" t="s">
        <v>58</v>
      </c>
      <c r="D99" s="558"/>
      <c r="E99" s="573">
        <v>0</v>
      </c>
      <c r="F99" s="551">
        <f>IF(E98=0,"",(G98/E98)/12*E98)</f>
        <v>0</v>
      </c>
      <c r="G99" s="400">
        <f>F99</f>
        <v>0</v>
      </c>
      <c r="H99" s="574"/>
      <c r="I99" s="575" t="s">
        <v>523</v>
      </c>
      <c r="J99" s="575" t="str">
        <f>VLOOKUP(I99,Presupuesto!$B$11:$C$565,2,0)</f>
        <v>AGUINALDO Y DECIMO CUARTO MES</v>
      </c>
      <c r="K99" s="405" t="str">
        <f t="shared" si="1"/>
        <v>Desarrollo e Innovación Curricular</v>
      </c>
      <c r="L99" s="405" t="s">
        <v>398</v>
      </c>
    </row>
    <row r="100" spans="3:12" ht="16.5" hidden="1" thickBot="1" x14ac:dyDescent="0.3">
      <c r="C100" s="576" t="s">
        <v>59</v>
      </c>
      <c r="D100" s="558"/>
      <c r="E100" s="573">
        <v>0</v>
      </c>
      <c r="F100" s="577">
        <f>IF(E98&lt;6,"",((E98-6)/12)*(G98/E98))</f>
        <v>0</v>
      </c>
      <c r="G100" s="400">
        <f>F100</f>
        <v>0</v>
      </c>
      <c r="H100" s="574"/>
      <c r="I100" s="552" t="s">
        <v>526</v>
      </c>
      <c r="J100" s="552" t="str">
        <f>VLOOKUP(I100,Presupuesto!$B$11:$C$565,2,0)</f>
        <v>DECIMOCUARTO MES</v>
      </c>
      <c r="K100" s="405" t="str">
        <f t="shared" si="1"/>
        <v>Desarrollo e Innovación Curricular</v>
      </c>
      <c r="L100" s="405" t="s">
        <v>398</v>
      </c>
    </row>
    <row r="101" spans="3:12" ht="16.5" hidden="1" thickBot="1" x14ac:dyDescent="0.3">
      <c r="C101" s="565" t="s">
        <v>497</v>
      </c>
      <c r="D101" s="566"/>
      <c r="E101" s="567">
        <v>12</v>
      </c>
      <c r="F101" s="568">
        <f>HLOOKUP($C101,$BZ$2:$CM$3,2,0)</f>
        <v>13184.44</v>
      </c>
      <c r="G101" s="569">
        <f>D101*E101*F101</f>
        <v>0</v>
      </c>
      <c r="H101" s="570"/>
      <c r="I101" s="571" t="s">
        <v>503</v>
      </c>
      <c r="J101" s="571" t="str">
        <f>VLOOKUP(I101,Presupuesto!$B$11:$C$565,2,0)</f>
        <v>SUELDOS Y SALARIOS PERMANENTES</v>
      </c>
      <c r="K101" s="405" t="str">
        <f t="shared" si="1"/>
        <v>Desarrollo e Innovación Curricular</v>
      </c>
      <c r="L101" s="405" t="s">
        <v>398</v>
      </c>
    </row>
    <row r="102" spans="3:12" hidden="1" x14ac:dyDescent="0.25">
      <c r="C102" s="572" t="s">
        <v>58</v>
      </c>
      <c r="D102" s="558"/>
      <c r="E102" s="573">
        <v>0</v>
      </c>
      <c r="F102" s="551">
        <f>IF(E101=0,"",(G101/E101)/12*E101)</f>
        <v>0</v>
      </c>
      <c r="G102" s="400">
        <f>F102</f>
        <v>0</v>
      </c>
      <c r="H102" s="574"/>
      <c r="I102" s="575" t="s">
        <v>523</v>
      </c>
      <c r="J102" s="575" t="str">
        <f>VLOOKUP(I102,Presupuesto!$B$11:$C$565,2,0)</f>
        <v>AGUINALDO Y DECIMO CUARTO MES</v>
      </c>
      <c r="K102" s="405" t="str">
        <f t="shared" si="1"/>
        <v>Desarrollo e Innovación Curricular</v>
      </c>
      <c r="L102" s="405" t="s">
        <v>398</v>
      </c>
    </row>
    <row r="103" spans="3:12" ht="16.5" hidden="1" thickBot="1" x14ac:dyDescent="0.3">
      <c r="C103" s="576" t="s">
        <v>59</v>
      </c>
      <c r="D103" s="558"/>
      <c r="E103" s="573">
        <v>0</v>
      </c>
      <c r="F103" s="577">
        <f>IF(E101&lt;6,"",((E101-6)/12)*(G101/E101))</f>
        <v>0</v>
      </c>
      <c r="G103" s="400">
        <f>F103</f>
        <v>0</v>
      </c>
      <c r="H103" s="574"/>
      <c r="I103" s="552" t="s">
        <v>526</v>
      </c>
      <c r="J103" s="552" t="str">
        <f>VLOOKUP(I103,Presupuesto!$B$11:$C$565,2,0)</f>
        <v>DECIMOCUARTO MES</v>
      </c>
      <c r="K103" s="405" t="str">
        <f t="shared" si="1"/>
        <v>Desarrollo e Innovación Curricular</v>
      </c>
      <c r="L103" s="405" t="s">
        <v>398</v>
      </c>
    </row>
    <row r="104" spans="3:12" ht="16.5" hidden="1" thickBot="1" x14ac:dyDescent="0.3">
      <c r="C104" s="565" t="s">
        <v>498</v>
      </c>
      <c r="D104" s="566"/>
      <c r="E104" s="567">
        <v>12</v>
      </c>
      <c r="F104" s="568">
        <f>HLOOKUP($C104,$BZ$2:$CM$3,2,0)</f>
        <v>15032.56</v>
      </c>
      <c r="G104" s="569">
        <f>D104*E104*F104</f>
        <v>0</v>
      </c>
      <c r="H104" s="570"/>
      <c r="I104" s="571" t="s">
        <v>503</v>
      </c>
      <c r="J104" s="571" t="str">
        <f>VLOOKUP(I104,Presupuesto!$B$11:$C$565,2,0)</f>
        <v>SUELDOS Y SALARIOS PERMANENTES</v>
      </c>
      <c r="K104" s="405" t="str">
        <f t="shared" si="1"/>
        <v>Desarrollo e Innovación Curricular</v>
      </c>
      <c r="L104" s="405" t="s">
        <v>398</v>
      </c>
    </row>
    <row r="105" spans="3:12" hidden="1" x14ac:dyDescent="0.25">
      <c r="C105" s="572" t="s">
        <v>58</v>
      </c>
      <c r="D105" s="558"/>
      <c r="E105" s="573">
        <v>0</v>
      </c>
      <c r="F105" s="551">
        <f>IF(E104=0,"",(G104/E104)/12*E104)</f>
        <v>0</v>
      </c>
      <c r="G105" s="400">
        <f>F105</f>
        <v>0</v>
      </c>
      <c r="H105" s="574"/>
      <c r="I105" s="575" t="s">
        <v>523</v>
      </c>
      <c r="J105" s="575" t="str">
        <f>VLOOKUP(I105,Presupuesto!$B$11:$C$565,2,0)</f>
        <v>AGUINALDO Y DECIMO CUARTO MES</v>
      </c>
      <c r="K105" s="405" t="str">
        <f t="shared" si="1"/>
        <v>Desarrollo e Innovación Curricular</v>
      </c>
      <c r="L105" s="405" t="s">
        <v>398</v>
      </c>
    </row>
    <row r="106" spans="3:12" ht="16.5" hidden="1" thickBot="1" x14ac:dyDescent="0.3">
      <c r="C106" s="576" t="s">
        <v>59</v>
      </c>
      <c r="D106" s="558"/>
      <c r="E106" s="573">
        <v>0</v>
      </c>
      <c r="F106" s="577">
        <f>IF(E104&lt;6,"",((E104-6)/12)*(G104/E104))</f>
        <v>0</v>
      </c>
      <c r="G106" s="400">
        <f>F106</f>
        <v>0</v>
      </c>
      <c r="H106" s="574"/>
      <c r="I106" s="552" t="s">
        <v>526</v>
      </c>
      <c r="J106" s="552" t="str">
        <f>VLOOKUP(I106,Presupuesto!$B$11:$C$565,2,0)</f>
        <v>DECIMOCUARTO MES</v>
      </c>
      <c r="K106" s="405" t="str">
        <f t="shared" si="1"/>
        <v>Desarrollo e Innovación Curricular</v>
      </c>
      <c r="L106" s="405" t="s">
        <v>398</v>
      </c>
    </row>
    <row r="107" spans="3:12" ht="16.5" hidden="1" thickBot="1" x14ac:dyDescent="0.3">
      <c r="C107" s="565" t="s">
        <v>499</v>
      </c>
      <c r="D107" s="566"/>
      <c r="E107" s="567">
        <v>12</v>
      </c>
      <c r="F107" s="568">
        <f>HLOOKUP($C107,$BZ$2:$CM$3,2,0)</f>
        <v>13264.02</v>
      </c>
      <c r="G107" s="569">
        <f>D107*E107*F107</f>
        <v>0</v>
      </c>
      <c r="H107" s="570"/>
      <c r="I107" s="571" t="s">
        <v>503</v>
      </c>
      <c r="J107" s="571" t="str">
        <f>VLOOKUP(I107,Presupuesto!$B$11:$C$565,2,0)</f>
        <v>SUELDOS Y SALARIOS PERMANENTES</v>
      </c>
      <c r="K107" s="405" t="str">
        <f t="shared" si="1"/>
        <v>Desarrollo e Innovación Curricular</v>
      </c>
      <c r="L107" s="405" t="s">
        <v>398</v>
      </c>
    </row>
    <row r="108" spans="3:12" hidden="1" x14ac:dyDescent="0.25">
      <c r="C108" s="572" t="s">
        <v>58</v>
      </c>
      <c r="D108" s="558"/>
      <c r="E108" s="573">
        <v>0</v>
      </c>
      <c r="F108" s="551">
        <f>IF(E107=0,"",(G107/E107)/12*E107)</f>
        <v>0</v>
      </c>
      <c r="G108" s="400">
        <f>F108</f>
        <v>0</v>
      </c>
      <c r="H108" s="574"/>
      <c r="I108" s="575" t="s">
        <v>523</v>
      </c>
      <c r="J108" s="575" t="str">
        <f>VLOOKUP(I108,Presupuesto!$B$11:$C$565,2,0)</f>
        <v>AGUINALDO Y DECIMO CUARTO MES</v>
      </c>
      <c r="K108" s="405" t="str">
        <f t="shared" si="1"/>
        <v>Desarrollo e Innovación Curricular</v>
      </c>
      <c r="L108" s="405" t="s">
        <v>398</v>
      </c>
    </row>
    <row r="109" spans="3:12" ht="16.5" hidden="1" thickBot="1" x14ac:dyDescent="0.3">
      <c r="C109" s="576" t="s">
        <v>59</v>
      </c>
      <c r="D109" s="558"/>
      <c r="E109" s="573">
        <v>0</v>
      </c>
      <c r="F109" s="577">
        <f>IF(E107&lt;6,"",((E107-6)/12)*(G107/E107))</f>
        <v>0</v>
      </c>
      <c r="G109" s="400">
        <f>F109</f>
        <v>0</v>
      </c>
      <c r="H109" s="574"/>
      <c r="I109" s="552" t="s">
        <v>526</v>
      </c>
      <c r="J109" s="552" t="str">
        <f>VLOOKUP(I109,Presupuesto!$B$11:$C$565,2,0)</f>
        <v>DECIMOCUARTO MES</v>
      </c>
      <c r="K109" s="405" t="str">
        <f t="shared" si="1"/>
        <v>Desarrollo e Innovación Curricular</v>
      </c>
      <c r="L109" s="405" t="s">
        <v>398</v>
      </c>
    </row>
    <row r="110" spans="3:12" ht="16.5" hidden="1" thickBot="1" x14ac:dyDescent="0.3">
      <c r="C110" s="565" t="s">
        <v>500</v>
      </c>
      <c r="D110" s="566"/>
      <c r="E110" s="567">
        <v>12</v>
      </c>
      <c r="F110" s="568">
        <f>HLOOKUP($C110,$BZ$2:$CM$3,2,0)</f>
        <v>12379.75</v>
      </c>
      <c r="G110" s="569">
        <f>D110*E110*F110</f>
        <v>0</v>
      </c>
      <c r="H110" s="570"/>
      <c r="I110" s="571" t="s">
        <v>503</v>
      </c>
      <c r="J110" s="571" t="str">
        <f>VLOOKUP(I110,Presupuesto!$B$11:$C$565,2,0)</f>
        <v>SUELDOS Y SALARIOS PERMANENTES</v>
      </c>
      <c r="K110" s="405" t="str">
        <f t="shared" si="1"/>
        <v>Desarrollo e Innovación Curricular</v>
      </c>
      <c r="L110" s="405" t="s">
        <v>398</v>
      </c>
    </row>
    <row r="111" spans="3:12" hidden="1" x14ac:dyDescent="0.25">
      <c r="C111" s="572" t="s">
        <v>58</v>
      </c>
      <c r="D111" s="558"/>
      <c r="E111" s="573">
        <v>0</v>
      </c>
      <c r="F111" s="551">
        <f>IF(E110=0,"",(G110/E110)/12*E110)</f>
        <v>0</v>
      </c>
      <c r="G111" s="400">
        <f>F111</f>
        <v>0</v>
      </c>
      <c r="H111" s="574"/>
      <c r="I111" s="575" t="s">
        <v>523</v>
      </c>
      <c r="J111" s="575" t="str">
        <f>VLOOKUP(I111,Presupuesto!$B$11:$C$565,2,0)</f>
        <v>AGUINALDO Y DECIMO CUARTO MES</v>
      </c>
      <c r="K111" s="405" t="str">
        <f t="shared" si="1"/>
        <v>Desarrollo e Innovación Curricular</v>
      </c>
      <c r="L111" s="405" t="s">
        <v>398</v>
      </c>
    </row>
    <row r="112" spans="3:12" ht="16.5" hidden="1" thickBot="1" x14ac:dyDescent="0.3">
      <c r="C112" s="576" t="s">
        <v>59</v>
      </c>
      <c r="D112" s="558"/>
      <c r="E112" s="573">
        <v>0</v>
      </c>
      <c r="F112" s="577">
        <f>IF(E110&lt;6,"",((E110-6)/12)*(G110/E110))</f>
        <v>0</v>
      </c>
      <c r="G112" s="400">
        <f>F112</f>
        <v>0</v>
      </c>
      <c r="H112" s="574"/>
      <c r="I112" s="552" t="s">
        <v>526</v>
      </c>
      <c r="J112" s="552" t="str">
        <f>VLOOKUP(I112,Presupuesto!$B$11:$C$565,2,0)</f>
        <v>DECIMOCUARTO MES</v>
      </c>
      <c r="K112" s="405" t="str">
        <f t="shared" si="1"/>
        <v>Desarrollo e Innovación Curricular</v>
      </c>
      <c r="L112" s="405" t="s">
        <v>398</v>
      </c>
    </row>
    <row r="113" spans="3:12" ht="16.5" hidden="1" thickBot="1" x14ac:dyDescent="0.3">
      <c r="C113" s="565" t="s">
        <v>501</v>
      </c>
      <c r="D113" s="566"/>
      <c r="E113" s="567">
        <v>12</v>
      </c>
      <c r="F113" s="568">
        <f>HLOOKUP($C113,$BZ$2:$CM$3,2,0)</f>
        <v>439.49</v>
      </c>
      <c r="G113" s="569">
        <f>D113*E113*F113</f>
        <v>0</v>
      </c>
      <c r="H113" s="570"/>
      <c r="I113" s="571" t="s">
        <v>503</v>
      </c>
      <c r="J113" s="571" t="str">
        <f>VLOOKUP(I113,Presupuesto!$B$11:$C$565,2,0)</f>
        <v>SUELDOS Y SALARIOS PERMANENTES</v>
      </c>
      <c r="K113" s="405" t="str">
        <f t="shared" si="1"/>
        <v>Desarrollo e Innovación Curricular</v>
      </c>
      <c r="L113" s="405" t="s">
        <v>398</v>
      </c>
    </row>
    <row r="114" spans="3:12" hidden="1" x14ac:dyDescent="0.25">
      <c r="C114" s="572" t="s">
        <v>58</v>
      </c>
      <c r="D114" s="558"/>
      <c r="E114" s="573">
        <v>0</v>
      </c>
      <c r="F114" s="551">
        <f>IF(E113=0,"",(G113/E113)/12*E113)</f>
        <v>0</v>
      </c>
      <c r="G114" s="400">
        <f>F114</f>
        <v>0</v>
      </c>
      <c r="H114" s="574"/>
      <c r="I114" s="575" t="s">
        <v>523</v>
      </c>
      <c r="J114" s="575" t="str">
        <f>VLOOKUP(I114,Presupuesto!$B$11:$C$565,2,0)</f>
        <v>AGUINALDO Y DECIMO CUARTO MES</v>
      </c>
      <c r="K114" s="405" t="str">
        <f t="shared" si="1"/>
        <v>Desarrollo e Innovación Curricular</v>
      </c>
      <c r="L114" s="405" t="s">
        <v>398</v>
      </c>
    </row>
    <row r="115" spans="3:12" ht="16.5" hidden="1" thickBot="1" x14ac:dyDescent="0.3">
      <c r="C115" s="576" t="s">
        <v>59</v>
      </c>
      <c r="D115" s="558"/>
      <c r="E115" s="573">
        <v>0</v>
      </c>
      <c r="F115" s="577">
        <f>IF(E113&lt;6,"",((E113-6)/12)*(G113/E113))</f>
        <v>0</v>
      </c>
      <c r="G115" s="400">
        <f>F115</f>
        <v>0</v>
      </c>
      <c r="H115" s="574"/>
      <c r="I115" s="552" t="s">
        <v>526</v>
      </c>
      <c r="J115" s="552" t="str">
        <f>VLOOKUP(I115,Presupuesto!$B$11:$C$565,2,0)</f>
        <v>DECIMOCUARTO MES</v>
      </c>
      <c r="K115" s="405" t="str">
        <f t="shared" si="1"/>
        <v>Desarrollo e Innovación Curricular</v>
      </c>
      <c r="L115" s="405" t="s">
        <v>398</v>
      </c>
    </row>
    <row r="116" spans="3:12" ht="16.5" hidden="1" thickBot="1" x14ac:dyDescent="0.3">
      <c r="C116" s="565" t="s">
        <v>502</v>
      </c>
      <c r="D116" s="566"/>
      <c r="E116" s="567">
        <v>12</v>
      </c>
      <c r="F116" s="568">
        <f>HLOOKUP($C116,$BZ$2:$CM$3,2,0)</f>
        <v>1904.46</v>
      </c>
      <c r="G116" s="569">
        <f>D116*E116*F116</f>
        <v>0</v>
      </c>
      <c r="H116" s="570"/>
      <c r="I116" s="571" t="s">
        <v>503</v>
      </c>
      <c r="J116" s="571" t="str">
        <f>VLOOKUP(I116,Presupuesto!$B$11:$C$565,2,0)</f>
        <v>SUELDOS Y SALARIOS PERMANENTES</v>
      </c>
      <c r="K116" s="405" t="str">
        <f t="shared" si="1"/>
        <v>Desarrollo e Innovación Curricular</v>
      </c>
      <c r="L116" s="405" t="s">
        <v>398</v>
      </c>
    </row>
    <row r="117" spans="3:12" hidden="1" x14ac:dyDescent="0.25">
      <c r="C117" s="572" t="s">
        <v>58</v>
      </c>
      <c r="D117" s="558"/>
      <c r="E117" s="573">
        <v>0</v>
      </c>
      <c r="F117" s="551">
        <f>IF(E116=0,"",(G116/E116)/12*E116)</f>
        <v>0</v>
      </c>
      <c r="G117" s="400">
        <f>F117</f>
        <v>0</v>
      </c>
      <c r="H117" s="574"/>
      <c r="I117" s="575" t="s">
        <v>523</v>
      </c>
      <c r="J117" s="575" t="str">
        <f>VLOOKUP(I117,Presupuesto!$B$11:$C$565,2,0)</f>
        <v>AGUINALDO Y DECIMO CUARTO MES</v>
      </c>
      <c r="K117" s="405" t="str">
        <f t="shared" si="1"/>
        <v>Desarrollo e Innovación Curricular</v>
      </c>
      <c r="L117" s="405" t="s">
        <v>398</v>
      </c>
    </row>
    <row r="118" spans="3:12" ht="16.5" hidden="1" thickBot="1" x14ac:dyDescent="0.3">
      <c r="C118" s="576" t="s">
        <v>59</v>
      </c>
      <c r="D118" s="558"/>
      <c r="E118" s="573">
        <v>0</v>
      </c>
      <c r="F118" s="577">
        <f>IF(E116&lt;6,"",((E116-6)/12)*(G116/E116))</f>
        <v>0</v>
      </c>
      <c r="G118" s="400">
        <f>F118</f>
        <v>0</v>
      </c>
      <c r="H118" s="574"/>
      <c r="I118" s="552" t="s">
        <v>526</v>
      </c>
      <c r="J118" s="552" t="str">
        <f>VLOOKUP(I118,Presupuesto!$B$11:$C$565,2,0)</f>
        <v>DECIMOCUARTO MES</v>
      </c>
      <c r="K118" s="405" t="str">
        <f t="shared" si="1"/>
        <v>Desarrollo e Innovación Curricular</v>
      </c>
      <c r="L118" s="405" t="s">
        <v>398</v>
      </c>
    </row>
    <row r="119" spans="3:12" ht="16.5" thickBot="1" x14ac:dyDescent="0.3">
      <c r="C119" s="578" t="s">
        <v>84</v>
      </c>
      <c r="D119" s="566">
        <v>20</v>
      </c>
      <c r="E119" s="567">
        <v>12</v>
      </c>
      <c r="F119" s="579">
        <v>25000</v>
      </c>
      <c r="G119" s="569">
        <f>D119*E119*F119</f>
        <v>6000000</v>
      </c>
      <c r="H119" s="570" t="s">
        <v>1477</v>
      </c>
      <c r="I119" s="571" t="s">
        <v>571</v>
      </c>
      <c r="J119" s="571" t="str">
        <f>VLOOKUP(I119,Presupuesto!$B$11:$C$565,2,0)</f>
        <v>CONTRATOS ESPECIALES</v>
      </c>
      <c r="K119" s="405" t="str">
        <f t="shared" si="1"/>
        <v>Desarrollo e Innovación Curricular</v>
      </c>
      <c r="L119" s="405" t="s">
        <v>398</v>
      </c>
    </row>
    <row r="120" spans="3:12" x14ac:dyDescent="0.25">
      <c r="C120" s="572" t="s">
        <v>58</v>
      </c>
      <c r="D120" s="558"/>
      <c r="E120" s="573">
        <v>0</v>
      </c>
      <c r="F120" s="577">
        <f>IF(E119=0,"",(G119/E119)/12*E119)</f>
        <v>500000</v>
      </c>
      <c r="G120" s="400">
        <f>F120</f>
        <v>500000</v>
      </c>
      <c r="H120" s="574" t="s">
        <v>1477</v>
      </c>
      <c r="I120" s="552" t="s">
        <v>571</v>
      </c>
      <c r="J120" s="552" t="str">
        <f>VLOOKUP(I120,Presupuesto!$B$11:$C$565,2,0)</f>
        <v>CONTRATOS ESPECIALES</v>
      </c>
      <c r="K120" s="405" t="str">
        <f t="shared" si="1"/>
        <v>Desarrollo e Innovación Curricular</v>
      </c>
      <c r="L120" s="405" t="s">
        <v>397</v>
      </c>
    </row>
    <row r="121" spans="3:12" x14ac:dyDescent="0.25">
      <c r="C121" s="576" t="s">
        <v>59</v>
      </c>
      <c r="D121" s="558"/>
      <c r="E121" s="573">
        <v>0</v>
      </c>
      <c r="F121" s="551">
        <f>IF(E119&lt;6,"",((E119-6)/12)*(G119/E119))</f>
        <v>250000</v>
      </c>
      <c r="G121" s="400">
        <f>F121</f>
        <v>250000</v>
      </c>
      <c r="H121" s="574" t="s">
        <v>1477</v>
      </c>
      <c r="I121" s="552" t="s">
        <v>571</v>
      </c>
      <c r="J121" s="552" t="str">
        <f>VLOOKUP(I121,Presupuesto!$B$11:$C$565,2,0)</f>
        <v>CONTRATOS ESPECIALES</v>
      </c>
      <c r="K121" s="405" t="str">
        <f t="shared" si="1"/>
        <v>Desarrollo e Innovación Curricular</v>
      </c>
      <c r="L121" s="405" t="s">
        <v>402</v>
      </c>
    </row>
    <row r="122" spans="3:12" ht="16.5" hidden="1" thickBot="1" x14ac:dyDescent="0.3">
      <c r="C122" s="578" t="s">
        <v>60</v>
      </c>
      <c r="D122" s="566"/>
      <c r="E122" s="567">
        <v>12</v>
      </c>
      <c r="F122" s="411">
        <v>30000</v>
      </c>
      <c r="G122" s="569">
        <f>D122*E122*F122</f>
        <v>0</v>
      </c>
      <c r="H122" s="570"/>
      <c r="I122" s="571" t="s">
        <v>712</v>
      </c>
      <c r="J122" s="571" t="str">
        <f>VLOOKUP(I122,Presupuesto!$B$11:$C$565,2,0)</f>
        <v>OTROS SERVICIOS TECNICOS Y PROFESIONALES</v>
      </c>
      <c r="K122" s="405" t="str">
        <f t="shared" si="1"/>
        <v>Desarrollo e Innovación Curricular</v>
      </c>
      <c r="L122" s="405" t="s">
        <v>397</v>
      </c>
    </row>
    <row r="123" spans="3:12" hidden="1" x14ac:dyDescent="0.25">
      <c r="C123" s="572" t="s">
        <v>58</v>
      </c>
      <c r="D123" s="558"/>
      <c r="E123" s="573">
        <v>0</v>
      </c>
      <c r="F123" s="551">
        <v>0</v>
      </c>
      <c r="G123" s="400">
        <f>F123</f>
        <v>0</v>
      </c>
      <c r="H123" s="574"/>
      <c r="I123" s="552" t="s">
        <v>712</v>
      </c>
      <c r="J123" s="552" t="str">
        <f>VLOOKUP(I123,Presupuesto!$B$11:$C$565,2,0)</f>
        <v>OTROS SERVICIOS TECNICOS Y PROFESIONALES</v>
      </c>
      <c r="K123" s="405" t="str">
        <f t="shared" si="1"/>
        <v>Desarrollo e Innovación Curricular</v>
      </c>
      <c r="L123" s="405" t="s">
        <v>397</v>
      </c>
    </row>
    <row r="124" spans="3:12" ht="16.5" hidden="1" thickBot="1" x14ac:dyDescent="0.3">
      <c r="C124" s="576" t="s">
        <v>59</v>
      </c>
      <c r="D124" s="558"/>
      <c r="E124" s="573">
        <v>0</v>
      </c>
      <c r="F124" s="551">
        <v>0</v>
      </c>
      <c r="G124" s="400">
        <f>F124</f>
        <v>0</v>
      </c>
      <c r="H124" s="574"/>
      <c r="I124" s="552" t="s">
        <v>712</v>
      </c>
      <c r="J124" s="552" t="str">
        <f>VLOOKUP(I124,Presupuesto!$B$11:$C$565,2,0)</f>
        <v>OTROS SERVICIOS TECNICOS Y PROFESIONALES</v>
      </c>
      <c r="K124" s="405" t="str">
        <f t="shared" si="1"/>
        <v>Desarrollo e Innovación Curricular</v>
      </c>
      <c r="L124" s="405" t="s">
        <v>397</v>
      </c>
    </row>
    <row r="125" spans="3:12" ht="16.5" hidden="1" thickBot="1" x14ac:dyDescent="0.3">
      <c r="C125" s="578" t="s">
        <v>61</v>
      </c>
      <c r="D125" s="566"/>
      <c r="E125" s="567">
        <v>12</v>
      </c>
      <c r="F125" s="411">
        <v>12000</v>
      </c>
      <c r="G125" s="569">
        <f>D125*E125*F125</f>
        <v>0</v>
      </c>
      <c r="H125" s="580" t="s">
        <v>1477</v>
      </c>
      <c r="I125" s="571" t="s">
        <v>503</v>
      </c>
      <c r="J125" s="571" t="str">
        <f>VLOOKUP(I125,Presupuesto!$B$11:$C$565,2,0)</f>
        <v>SUELDOS Y SALARIOS PERMANENTES</v>
      </c>
      <c r="K125" s="405" t="str">
        <f t="shared" si="1"/>
        <v>Desarrollo e Innovación Curricular</v>
      </c>
      <c r="L125" s="405" t="s">
        <v>397</v>
      </c>
    </row>
    <row r="126" spans="3:12" ht="16.5" hidden="1" thickBot="1" x14ac:dyDescent="0.3">
      <c r="C126" s="572" t="s">
        <v>58</v>
      </c>
      <c r="D126" s="581"/>
      <c r="E126" s="582">
        <v>0</v>
      </c>
      <c r="F126" s="583">
        <f>IF(E125=0,"",(G125/E125)/12*E125)</f>
        <v>0</v>
      </c>
      <c r="G126" s="584">
        <f>F126</f>
        <v>0</v>
      </c>
      <c r="H126" s="580"/>
      <c r="I126" s="552" t="s">
        <v>523</v>
      </c>
      <c r="J126" s="552" t="str">
        <f>VLOOKUP(I126,Presupuesto!$B$11:$C$565,2,0)</f>
        <v>AGUINALDO Y DECIMO CUARTO MES</v>
      </c>
      <c r="K126" s="405" t="str">
        <f t="shared" si="1"/>
        <v>Desarrollo e Innovación Curricular</v>
      </c>
      <c r="L126" s="405" t="s">
        <v>397</v>
      </c>
    </row>
    <row r="127" spans="3:12" ht="16.5" hidden="1" thickBot="1" x14ac:dyDescent="0.3">
      <c r="C127" s="585" t="s">
        <v>59</v>
      </c>
      <c r="D127" s="419"/>
      <c r="E127" s="421">
        <v>0</v>
      </c>
      <c r="F127" s="418">
        <f>IF(E125&lt;6,"",((E125-6)/12)*(G125/E125))</f>
        <v>0</v>
      </c>
      <c r="G127" s="418">
        <f>F127</f>
        <v>0</v>
      </c>
      <c r="H127" s="580"/>
      <c r="I127" s="422" t="s">
        <v>526</v>
      </c>
      <c r="J127" s="423" t="str">
        <f>VLOOKUP(I127,Presupuesto!$B$11:$C$565,2,0)</f>
        <v>DECIMOCUARTO MES</v>
      </c>
      <c r="K127" s="422" t="str">
        <f t="shared" si="1"/>
        <v>Desarrollo e Innovación Curricular</v>
      </c>
      <c r="L127" s="423" t="s">
        <v>397</v>
      </c>
    </row>
    <row r="129" spans="3:12" ht="16.5" thickBot="1" x14ac:dyDescent="0.3"/>
    <row r="130" spans="3:12" ht="16.5" thickBot="1" x14ac:dyDescent="0.3">
      <c r="C130" s="564" t="s">
        <v>43</v>
      </c>
      <c r="D130" s="543">
        <f>SUM(G137:G187)</f>
        <v>1002780</v>
      </c>
      <c r="E130" s="385"/>
      <c r="F130" s="385"/>
      <c r="G130" s="385"/>
      <c r="H130" s="386"/>
      <c r="I130" s="386"/>
      <c r="J130" s="386"/>
    </row>
    <row r="131" spans="3:12" x14ac:dyDescent="0.25">
      <c r="D131" s="384"/>
      <c r="E131" s="385"/>
      <c r="F131" s="385"/>
      <c r="G131" s="385"/>
      <c r="H131" s="386"/>
      <c r="I131" s="386"/>
      <c r="J131" s="386"/>
    </row>
    <row r="132" spans="3:12" x14ac:dyDescent="0.25">
      <c r="C132" s="113" t="s">
        <v>395</v>
      </c>
      <c r="D132" s="243" t="s">
        <v>1873</v>
      </c>
      <c r="E132" s="385"/>
      <c r="F132" s="385"/>
      <c r="G132" s="385"/>
      <c r="H132" s="386"/>
      <c r="I132" s="386"/>
      <c r="J132" s="386"/>
    </row>
    <row r="133" spans="3:12" x14ac:dyDescent="0.25">
      <c r="C133" s="383" t="str">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Calidad'!$E:$F,2,FALSE),IFERROR(VLOOKUP(D132,'Gestión del Conocimiento'!$E:$F,2,FALSE),IFERROR(VLOOKUP(D132,'Gobernabilidad y Procesos...'!$E:$F,2,FALSE),IFERROR(VLOOKUP(D132,'Gestión del Talento Humano'!$E:$F,2,FALSE),IFERROR(VLOOKUP(D132,'Internacionalización de la E.S.'!$E:$F,2,FALSE),IFERROR(VLOOKUP(D132,'Cultura de Innovación Insti...'!$E:$F,2,FALSE),VLOOKUP(D132,'Lo Esencial de la Reforma Univ.'!$E:$F,2,0))))))))))))))</f>
        <v>10.a.2 Mayor cobertura en el desarrollo de capacitaciones del Depto. De Formación</v>
      </c>
      <c r="D133" s="384"/>
      <c r="E133" s="385"/>
      <c r="F133" s="385"/>
      <c r="G133" s="385"/>
      <c r="H133" s="386"/>
      <c r="I133" s="386"/>
      <c r="J133" s="386"/>
    </row>
    <row r="134" spans="3:12" x14ac:dyDescent="0.25">
      <c r="D134" s="384"/>
      <c r="E134" s="385"/>
      <c r="F134" s="385"/>
      <c r="G134" s="385"/>
      <c r="H134" s="386"/>
      <c r="I134" s="386"/>
      <c r="J134" s="386"/>
    </row>
    <row r="135" spans="3:12" ht="16.5" thickBot="1" x14ac:dyDescent="0.3">
      <c r="C135" s="544"/>
      <c r="D135" s="384"/>
      <c r="E135" s="385"/>
      <c r="F135" s="385"/>
      <c r="G135" s="385"/>
      <c r="H135" s="386"/>
      <c r="I135" s="386"/>
      <c r="J135" s="386"/>
    </row>
    <row r="136" spans="3:12" ht="32.25" thickBot="1" x14ac:dyDescent="0.3">
      <c r="C136" s="477" t="s">
        <v>44</v>
      </c>
      <c r="D136" s="436" t="s">
        <v>55</v>
      </c>
      <c r="E136" s="437" t="s">
        <v>56</v>
      </c>
      <c r="F136" s="436" t="s">
        <v>57</v>
      </c>
      <c r="G136" s="391" t="s">
        <v>27</v>
      </c>
      <c r="H136" s="392" t="s">
        <v>134</v>
      </c>
      <c r="I136" s="390" t="s">
        <v>46</v>
      </c>
      <c r="J136" s="390" t="s">
        <v>135</v>
      </c>
      <c r="K136" s="390" t="s">
        <v>413</v>
      </c>
      <c r="L136" s="390" t="s">
        <v>414</v>
      </c>
    </row>
    <row r="137" spans="3:12" ht="16.5" hidden="1" thickBot="1" x14ac:dyDescent="0.3">
      <c r="C137" s="565" t="s">
        <v>489</v>
      </c>
      <c r="D137" s="566"/>
      <c r="E137" s="567">
        <v>12</v>
      </c>
      <c r="F137" s="568">
        <f>HLOOKUP($C137,$BZ$2:$CM$3,2,0)</f>
        <v>41436.800000000003</v>
      </c>
      <c r="G137" s="569">
        <f>D137*E137*F137</f>
        <v>0</v>
      </c>
      <c r="H137" s="570"/>
      <c r="I137" s="571" t="s">
        <v>503</v>
      </c>
      <c r="J137" s="571" t="str">
        <f>VLOOKUP(I137,Presupuesto!$B$11:$C$565,2,0)</f>
        <v>SUELDOS Y SALARIOS PERMANENTES</v>
      </c>
      <c r="K137" s="404" t="s">
        <v>1374</v>
      </c>
      <c r="L137" s="405" t="s">
        <v>397</v>
      </c>
    </row>
    <row r="138" spans="3:12" hidden="1" x14ac:dyDescent="0.25">
      <c r="C138" s="572" t="s">
        <v>58</v>
      </c>
      <c r="D138" s="558"/>
      <c r="E138" s="573">
        <v>0</v>
      </c>
      <c r="F138" s="551">
        <f>IF(E137=0,"",(G137/E137)/12*E137)</f>
        <v>0</v>
      </c>
      <c r="G138" s="400">
        <f>F138</f>
        <v>0</v>
      </c>
      <c r="H138" s="574" t="s">
        <v>1477</v>
      </c>
      <c r="I138" s="575" t="s">
        <v>523</v>
      </c>
      <c r="J138" s="575" t="str">
        <f>VLOOKUP(I138,Presupuesto!$B$11:$C$565,2,0)</f>
        <v>AGUINALDO Y DECIMO CUARTO MES</v>
      </c>
      <c r="K138" s="405" t="str">
        <f>$K$17</f>
        <v>Desarrollo e Innovación Curricular</v>
      </c>
      <c r="L138" s="405" t="s">
        <v>415</v>
      </c>
    </row>
    <row r="139" spans="3:12" ht="16.5" hidden="1" thickBot="1" x14ac:dyDescent="0.3">
      <c r="C139" s="576" t="s">
        <v>59</v>
      </c>
      <c r="D139" s="558"/>
      <c r="E139" s="573">
        <v>0</v>
      </c>
      <c r="F139" s="577">
        <f>IF(E137&lt;6,"",((E137-6)/12)*(G137/E137))</f>
        <v>0</v>
      </c>
      <c r="G139" s="400">
        <f>F139</f>
        <v>0</v>
      </c>
      <c r="H139" s="574"/>
      <c r="I139" s="552" t="s">
        <v>526</v>
      </c>
      <c r="J139" s="552" t="str">
        <f>VLOOKUP(I139,Presupuesto!$B$11:$C$565,2,0)</f>
        <v>DECIMOCUARTO MES</v>
      </c>
      <c r="K139" s="405" t="str">
        <f t="shared" ref="K139:K187" si="2">$K$17</f>
        <v>Desarrollo e Innovación Curricular</v>
      </c>
      <c r="L139" s="405" t="s">
        <v>398</v>
      </c>
    </row>
    <row r="140" spans="3:12" ht="16.5" hidden="1" thickBot="1" x14ac:dyDescent="0.3">
      <c r="C140" s="565" t="s">
        <v>490</v>
      </c>
      <c r="D140" s="566"/>
      <c r="E140" s="567">
        <v>12</v>
      </c>
      <c r="F140" s="568">
        <f>HLOOKUP($C140,$BZ$2:$CM$3,2,0)</f>
        <v>37669.82</v>
      </c>
      <c r="G140" s="569">
        <f>D140*E140*F140</f>
        <v>0</v>
      </c>
      <c r="H140" s="570"/>
      <c r="I140" s="571" t="s">
        <v>503</v>
      </c>
      <c r="J140" s="571" t="str">
        <f>VLOOKUP(I140,Presupuesto!$B$11:$C$565,2,0)</f>
        <v>SUELDOS Y SALARIOS PERMANENTES</v>
      </c>
      <c r="K140" s="405" t="str">
        <f t="shared" si="2"/>
        <v>Desarrollo e Innovación Curricular</v>
      </c>
      <c r="L140" s="405" t="s">
        <v>398</v>
      </c>
    </row>
    <row r="141" spans="3:12" hidden="1" x14ac:dyDescent="0.25">
      <c r="C141" s="572" t="s">
        <v>58</v>
      </c>
      <c r="D141" s="558"/>
      <c r="E141" s="573">
        <v>0</v>
      </c>
      <c r="F141" s="551">
        <f>IF(E140=0,"",(G140/E140)/12*E140)</f>
        <v>0</v>
      </c>
      <c r="G141" s="400">
        <f>F141</f>
        <v>0</v>
      </c>
      <c r="H141" s="574"/>
      <c r="I141" s="575" t="s">
        <v>523</v>
      </c>
      <c r="J141" s="575" t="str">
        <f>VLOOKUP(I141,Presupuesto!$B$11:$C$565,2,0)</f>
        <v>AGUINALDO Y DECIMO CUARTO MES</v>
      </c>
      <c r="K141" s="405" t="str">
        <f t="shared" si="2"/>
        <v>Desarrollo e Innovación Curricular</v>
      </c>
      <c r="L141" s="405" t="s">
        <v>398</v>
      </c>
    </row>
    <row r="142" spans="3:12" ht="16.5" hidden="1" thickBot="1" x14ac:dyDescent="0.3">
      <c r="C142" s="576" t="s">
        <v>59</v>
      </c>
      <c r="D142" s="558"/>
      <c r="E142" s="573">
        <v>0</v>
      </c>
      <c r="F142" s="577">
        <f>IF(E140&lt;6,"",((E140-6)/12)*(G140/E140))</f>
        <v>0</v>
      </c>
      <c r="G142" s="400">
        <f>F142</f>
        <v>0</v>
      </c>
      <c r="H142" s="574"/>
      <c r="I142" s="552" t="s">
        <v>526</v>
      </c>
      <c r="J142" s="552" t="str">
        <f>VLOOKUP(I142,Presupuesto!$B$11:$C$565,2,0)</f>
        <v>DECIMOCUARTO MES</v>
      </c>
      <c r="K142" s="405" t="str">
        <f t="shared" si="2"/>
        <v>Desarrollo e Innovación Curricular</v>
      </c>
      <c r="L142" s="405" t="s">
        <v>398</v>
      </c>
    </row>
    <row r="143" spans="3:12" ht="16.5" hidden="1" thickBot="1" x14ac:dyDescent="0.3">
      <c r="C143" s="565" t="s">
        <v>491</v>
      </c>
      <c r="D143" s="566"/>
      <c r="E143" s="567">
        <v>12</v>
      </c>
      <c r="F143" s="568">
        <f>HLOOKUP($C143,$BZ$2:$CM$3,2,0)</f>
        <v>33902.839999999997</v>
      </c>
      <c r="G143" s="569">
        <f>D143*E143*F143</f>
        <v>0</v>
      </c>
      <c r="H143" s="570"/>
      <c r="I143" s="571" t="s">
        <v>503</v>
      </c>
      <c r="J143" s="571" t="str">
        <f>VLOOKUP(I143,Presupuesto!$B$11:$C$565,2,0)</f>
        <v>SUELDOS Y SALARIOS PERMANENTES</v>
      </c>
      <c r="K143" s="405" t="str">
        <f t="shared" si="2"/>
        <v>Desarrollo e Innovación Curricular</v>
      </c>
      <c r="L143" s="405" t="s">
        <v>398</v>
      </c>
    </row>
    <row r="144" spans="3:12" hidden="1" x14ac:dyDescent="0.25">
      <c r="C144" s="572" t="s">
        <v>58</v>
      </c>
      <c r="D144" s="558"/>
      <c r="E144" s="573">
        <v>0</v>
      </c>
      <c r="F144" s="551">
        <f>IF(E143=0,"",(G143/E143)/12*E143)</f>
        <v>0</v>
      </c>
      <c r="G144" s="400">
        <f>F144</f>
        <v>0</v>
      </c>
      <c r="H144" s="574"/>
      <c r="I144" s="575" t="s">
        <v>523</v>
      </c>
      <c r="J144" s="575" t="str">
        <f>VLOOKUP(I144,Presupuesto!$B$11:$C$565,2,0)</f>
        <v>AGUINALDO Y DECIMO CUARTO MES</v>
      </c>
      <c r="K144" s="405" t="str">
        <f t="shared" si="2"/>
        <v>Desarrollo e Innovación Curricular</v>
      </c>
      <c r="L144" s="405" t="s">
        <v>398</v>
      </c>
    </row>
    <row r="145" spans="3:12" ht="16.5" hidden="1" thickBot="1" x14ac:dyDescent="0.3">
      <c r="C145" s="576" t="s">
        <v>59</v>
      </c>
      <c r="D145" s="558"/>
      <c r="E145" s="573">
        <v>0</v>
      </c>
      <c r="F145" s="577">
        <f>IF(E143&lt;6,"",((E143-6)/12)*(G143/E143))</f>
        <v>0</v>
      </c>
      <c r="G145" s="400">
        <f>F145</f>
        <v>0</v>
      </c>
      <c r="H145" s="574"/>
      <c r="I145" s="552" t="s">
        <v>526</v>
      </c>
      <c r="J145" s="552" t="str">
        <f>VLOOKUP(I145,Presupuesto!$B$11:$C$565,2,0)</f>
        <v>DECIMOCUARTO MES</v>
      </c>
      <c r="K145" s="405" t="str">
        <f t="shared" si="2"/>
        <v>Desarrollo e Innovación Curricular</v>
      </c>
      <c r="L145" s="405" t="s">
        <v>398</v>
      </c>
    </row>
    <row r="146" spans="3:12" ht="16.5" hidden="1" thickBot="1" x14ac:dyDescent="0.3">
      <c r="C146" s="565" t="s">
        <v>492</v>
      </c>
      <c r="D146" s="566"/>
      <c r="E146" s="567">
        <v>12</v>
      </c>
      <c r="F146" s="568">
        <f>HLOOKUP($C146,$BZ$2:$CM$3,2,0)</f>
        <v>30135.85</v>
      </c>
      <c r="G146" s="569">
        <f>D146*E146*F146</f>
        <v>0</v>
      </c>
      <c r="H146" s="570"/>
      <c r="I146" s="571" t="s">
        <v>503</v>
      </c>
      <c r="J146" s="571" t="str">
        <f>VLOOKUP(I146,Presupuesto!$B$11:$C$565,2,0)</f>
        <v>SUELDOS Y SALARIOS PERMANENTES</v>
      </c>
      <c r="K146" s="405" t="str">
        <f t="shared" si="2"/>
        <v>Desarrollo e Innovación Curricular</v>
      </c>
      <c r="L146" s="405" t="s">
        <v>398</v>
      </c>
    </row>
    <row r="147" spans="3:12" hidden="1" x14ac:dyDescent="0.25">
      <c r="C147" s="572" t="s">
        <v>58</v>
      </c>
      <c r="D147" s="558"/>
      <c r="E147" s="573">
        <v>0</v>
      </c>
      <c r="F147" s="551">
        <f>IF(E146=0,"",(G146/E146)/12*E146)</f>
        <v>0</v>
      </c>
      <c r="G147" s="400">
        <f>F147</f>
        <v>0</v>
      </c>
      <c r="H147" s="574"/>
      <c r="I147" s="575" t="s">
        <v>523</v>
      </c>
      <c r="J147" s="575" t="str">
        <f>VLOOKUP(I147,Presupuesto!$B$11:$C$565,2,0)</f>
        <v>AGUINALDO Y DECIMO CUARTO MES</v>
      </c>
      <c r="K147" s="405" t="str">
        <f t="shared" si="2"/>
        <v>Desarrollo e Innovación Curricular</v>
      </c>
      <c r="L147" s="405" t="s">
        <v>398</v>
      </c>
    </row>
    <row r="148" spans="3:12" ht="16.5" hidden="1" thickBot="1" x14ac:dyDescent="0.3">
      <c r="C148" s="576" t="s">
        <v>59</v>
      </c>
      <c r="D148" s="558"/>
      <c r="E148" s="573">
        <v>0</v>
      </c>
      <c r="F148" s="577">
        <f>IF(E146&lt;6,"",((E146-6)/12)*(G146/E146))</f>
        <v>0</v>
      </c>
      <c r="G148" s="400">
        <f>F148</f>
        <v>0</v>
      </c>
      <c r="H148" s="574"/>
      <c r="I148" s="552" t="s">
        <v>526</v>
      </c>
      <c r="J148" s="552" t="str">
        <f>VLOOKUP(I148,Presupuesto!$B$11:$C$565,2,0)</f>
        <v>DECIMOCUARTO MES</v>
      </c>
      <c r="K148" s="405" t="str">
        <f t="shared" si="2"/>
        <v>Desarrollo e Innovación Curricular</v>
      </c>
      <c r="L148" s="405" t="s">
        <v>398</v>
      </c>
    </row>
    <row r="149" spans="3:12" ht="16.5" hidden="1" thickBot="1" x14ac:dyDescent="0.3">
      <c r="C149" s="565" t="s">
        <v>493</v>
      </c>
      <c r="D149" s="566"/>
      <c r="E149" s="567">
        <v>12</v>
      </c>
      <c r="F149" s="568">
        <f>HLOOKUP($C149,$BZ$2:$CM$3,2,0)</f>
        <v>28252.36</v>
      </c>
      <c r="G149" s="569">
        <f>D149*E149*F149</f>
        <v>0</v>
      </c>
      <c r="H149" s="570"/>
      <c r="I149" s="571" t="s">
        <v>503</v>
      </c>
      <c r="J149" s="571" t="str">
        <f>VLOOKUP(I149,Presupuesto!$B$11:$C$565,2,0)</f>
        <v>SUELDOS Y SALARIOS PERMANENTES</v>
      </c>
      <c r="K149" s="405" t="str">
        <f t="shared" si="2"/>
        <v>Desarrollo e Innovación Curricular</v>
      </c>
      <c r="L149" s="405" t="s">
        <v>398</v>
      </c>
    </row>
    <row r="150" spans="3:12" hidden="1" x14ac:dyDescent="0.25">
      <c r="C150" s="572" t="s">
        <v>58</v>
      </c>
      <c r="D150" s="558"/>
      <c r="E150" s="573">
        <v>0</v>
      </c>
      <c r="F150" s="551">
        <f>IF(E149=0,"",(G149/E149)/12*E149)</f>
        <v>0</v>
      </c>
      <c r="G150" s="400">
        <f>F150</f>
        <v>0</v>
      </c>
      <c r="H150" s="574"/>
      <c r="I150" s="575" t="s">
        <v>523</v>
      </c>
      <c r="J150" s="575" t="str">
        <f>VLOOKUP(I150,Presupuesto!$B$11:$C$565,2,0)</f>
        <v>AGUINALDO Y DECIMO CUARTO MES</v>
      </c>
      <c r="K150" s="405" t="str">
        <f t="shared" si="2"/>
        <v>Desarrollo e Innovación Curricular</v>
      </c>
      <c r="L150" s="405" t="s">
        <v>398</v>
      </c>
    </row>
    <row r="151" spans="3:12" ht="16.5" hidden="1" thickBot="1" x14ac:dyDescent="0.3">
      <c r="C151" s="576" t="s">
        <v>59</v>
      </c>
      <c r="D151" s="558"/>
      <c r="E151" s="573">
        <v>0</v>
      </c>
      <c r="F151" s="577">
        <f>IF(E149&lt;6,"",((E149-6)/12)*(G149/E149))</f>
        <v>0</v>
      </c>
      <c r="G151" s="400">
        <f>F151</f>
        <v>0</v>
      </c>
      <c r="H151" s="574"/>
      <c r="I151" s="552" t="s">
        <v>526</v>
      </c>
      <c r="J151" s="552" t="str">
        <f>VLOOKUP(I151,Presupuesto!$B$11:$C$565,2,0)</f>
        <v>DECIMOCUARTO MES</v>
      </c>
      <c r="K151" s="405" t="str">
        <f t="shared" si="2"/>
        <v>Desarrollo e Innovación Curricular</v>
      </c>
      <c r="L151" s="405" t="s">
        <v>398</v>
      </c>
    </row>
    <row r="152" spans="3:12" ht="16.5" hidden="1" thickBot="1" x14ac:dyDescent="0.3">
      <c r="C152" s="565" t="s">
        <v>494</v>
      </c>
      <c r="D152" s="566"/>
      <c r="E152" s="567">
        <v>12</v>
      </c>
      <c r="F152" s="568">
        <f>HLOOKUP($C152,$BZ$2:$CM$3,2,0)</f>
        <v>26368.87</v>
      </c>
      <c r="G152" s="569">
        <f>D152*E152*F152</f>
        <v>0</v>
      </c>
      <c r="H152" s="570"/>
      <c r="I152" s="571" t="s">
        <v>503</v>
      </c>
      <c r="J152" s="571" t="str">
        <f>VLOOKUP(I152,Presupuesto!$B$11:$C$565,2,0)</f>
        <v>SUELDOS Y SALARIOS PERMANENTES</v>
      </c>
      <c r="K152" s="405" t="str">
        <f t="shared" si="2"/>
        <v>Desarrollo e Innovación Curricular</v>
      </c>
      <c r="L152" s="405" t="s">
        <v>398</v>
      </c>
    </row>
    <row r="153" spans="3:12" hidden="1" x14ac:dyDescent="0.25">
      <c r="C153" s="572" t="s">
        <v>58</v>
      </c>
      <c r="D153" s="558"/>
      <c r="E153" s="573">
        <v>0</v>
      </c>
      <c r="F153" s="551">
        <f>IF(E152=0,"",(G152/E152)/12*E152)</f>
        <v>0</v>
      </c>
      <c r="G153" s="400">
        <f>F153</f>
        <v>0</v>
      </c>
      <c r="H153" s="574"/>
      <c r="I153" s="575" t="s">
        <v>523</v>
      </c>
      <c r="J153" s="575" t="str">
        <f>VLOOKUP(I153,Presupuesto!$B$11:$C$565,2,0)</f>
        <v>AGUINALDO Y DECIMO CUARTO MES</v>
      </c>
      <c r="K153" s="405" t="str">
        <f t="shared" si="2"/>
        <v>Desarrollo e Innovación Curricular</v>
      </c>
      <c r="L153" s="405" t="s">
        <v>398</v>
      </c>
    </row>
    <row r="154" spans="3:12" ht="16.5" hidden="1" thickBot="1" x14ac:dyDescent="0.3">
      <c r="C154" s="576" t="s">
        <v>59</v>
      </c>
      <c r="D154" s="558"/>
      <c r="E154" s="573">
        <v>0</v>
      </c>
      <c r="F154" s="577">
        <f>IF(E152&lt;6,"",((E152-6)/12)*(G152/E152))</f>
        <v>0</v>
      </c>
      <c r="G154" s="400">
        <f>F154</f>
        <v>0</v>
      </c>
      <c r="H154" s="574"/>
      <c r="I154" s="552" t="s">
        <v>526</v>
      </c>
      <c r="J154" s="552" t="str">
        <f>VLOOKUP(I154,Presupuesto!$B$11:$C$565,2,0)</f>
        <v>DECIMOCUARTO MES</v>
      </c>
      <c r="K154" s="405" t="str">
        <f t="shared" si="2"/>
        <v>Desarrollo e Innovación Curricular</v>
      </c>
      <c r="L154" s="405" t="s">
        <v>398</v>
      </c>
    </row>
    <row r="155" spans="3:12" ht="16.5" hidden="1" thickBot="1" x14ac:dyDescent="0.3">
      <c r="C155" s="565" t="s">
        <v>495</v>
      </c>
      <c r="D155" s="566"/>
      <c r="E155" s="567">
        <v>12</v>
      </c>
      <c r="F155" s="568">
        <f>HLOOKUP($C155,$BZ$2:$CM$3,2,0)</f>
        <v>17893.16</v>
      </c>
      <c r="G155" s="569">
        <f>D155*E155*F155</f>
        <v>0</v>
      </c>
      <c r="H155" s="570"/>
      <c r="I155" s="571" t="s">
        <v>503</v>
      </c>
      <c r="J155" s="571" t="str">
        <f>VLOOKUP(I155,Presupuesto!$B$11:$C$565,2,0)</f>
        <v>SUELDOS Y SALARIOS PERMANENTES</v>
      </c>
      <c r="K155" s="405" t="str">
        <f t="shared" si="2"/>
        <v>Desarrollo e Innovación Curricular</v>
      </c>
      <c r="L155" s="405" t="s">
        <v>398</v>
      </c>
    </row>
    <row r="156" spans="3:12" hidden="1" x14ac:dyDescent="0.25">
      <c r="C156" s="572" t="s">
        <v>58</v>
      </c>
      <c r="D156" s="558"/>
      <c r="E156" s="573">
        <v>0</v>
      </c>
      <c r="F156" s="551">
        <f>IF(E155=0,"",(G155/E155)/12*E155)</f>
        <v>0</v>
      </c>
      <c r="G156" s="400">
        <f>F156</f>
        <v>0</v>
      </c>
      <c r="H156" s="574"/>
      <c r="I156" s="575" t="s">
        <v>523</v>
      </c>
      <c r="J156" s="575" t="str">
        <f>VLOOKUP(I156,Presupuesto!$B$11:$C$565,2,0)</f>
        <v>AGUINALDO Y DECIMO CUARTO MES</v>
      </c>
      <c r="K156" s="405" t="str">
        <f t="shared" si="2"/>
        <v>Desarrollo e Innovación Curricular</v>
      </c>
      <c r="L156" s="405" t="s">
        <v>398</v>
      </c>
    </row>
    <row r="157" spans="3:12" ht="16.5" hidden="1" thickBot="1" x14ac:dyDescent="0.3">
      <c r="C157" s="576" t="s">
        <v>59</v>
      </c>
      <c r="D157" s="558"/>
      <c r="E157" s="573">
        <v>0</v>
      </c>
      <c r="F157" s="577">
        <f>IF(E155&lt;6,"",((E155-6)/12)*(G155/E155))</f>
        <v>0</v>
      </c>
      <c r="G157" s="400">
        <f>F157</f>
        <v>0</v>
      </c>
      <c r="H157" s="574"/>
      <c r="I157" s="552" t="s">
        <v>526</v>
      </c>
      <c r="J157" s="552" t="str">
        <f>VLOOKUP(I157,Presupuesto!$B$11:$C$565,2,0)</f>
        <v>DECIMOCUARTO MES</v>
      </c>
      <c r="K157" s="405" t="str">
        <f t="shared" si="2"/>
        <v>Desarrollo e Innovación Curricular</v>
      </c>
      <c r="L157" s="405" t="s">
        <v>398</v>
      </c>
    </row>
    <row r="158" spans="3:12" ht="16.5" hidden="1" thickBot="1" x14ac:dyDescent="0.3">
      <c r="C158" s="565" t="s">
        <v>496</v>
      </c>
      <c r="D158" s="566"/>
      <c r="E158" s="567">
        <v>12</v>
      </c>
      <c r="F158" s="568">
        <f>HLOOKUP($C158,$BZ$2:$CM$3,2,0)</f>
        <v>16951.419999999998</v>
      </c>
      <c r="G158" s="569">
        <f>D158*E158*F158</f>
        <v>0</v>
      </c>
      <c r="H158" s="570"/>
      <c r="I158" s="571" t="s">
        <v>503</v>
      </c>
      <c r="J158" s="571" t="str">
        <f>VLOOKUP(I158,Presupuesto!$B$11:$C$565,2,0)</f>
        <v>SUELDOS Y SALARIOS PERMANENTES</v>
      </c>
      <c r="K158" s="405" t="str">
        <f t="shared" si="2"/>
        <v>Desarrollo e Innovación Curricular</v>
      </c>
      <c r="L158" s="405" t="s">
        <v>398</v>
      </c>
    </row>
    <row r="159" spans="3:12" hidden="1" x14ac:dyDescent="0.25">
      <c r="C159" s="572" t="s">
        <v>58</v>
      </c>
      <c r="D159" s="558"/>
      <c r="E159" s="573">
        <v>0</v>
      </c>
      <c r="F159" s="551">
        <f>IF(E158=0,"",(G158/E158)/12*E158)</f>
        <v>0</v>
      </c>
      <c r="G159" s="400">
        <f>F159</f>
        <v>0</v>
      </c>
      <c r="H159" s="574"/>
      <c r="I159" s="575" t="s">
        <v>523</v>
      </c>
      <c r="J159" s="575" t="str">
        <f>VLOOKUP(I159,Presupuesto!$B$11:$C$565,2,0)</f>
        <v>AGUINALDO Y DECIMO CUARTO MES</v>
      </c>
      <c r="K159" s="405" t="str">
        <f t="shared" si="2"/>
        <v>Desarrollo e Innovación Curricular</v>
      </c>
      <c r="L159" s="405" t="s">
        <v>398</v>
      </c>
    </row>
    <row r="160" spans="3:12" ht="16.5" hidden="1" thickBot="1" x14ac:dyDescent="0.3">
      <c r="C160" s="576" t="s">
        <v>59</v>
      </c>
      <c r="D160" s="558"/>
      <c r="E160" s="573">
        <v>0</v>
      </c>
      <c r="F160" s="577">
        <f>IF(E158&lt;6,"",((E158-6)/12)*(G158/E158))</f>
        <v>0</v>
      </c>
      <c r="G160" s="400">
        <f>F160</f>
        <v>0</v>
      </c>
      <c r="H160" s="574"/>
      <c r="I160" s="552" t="s">
        <v>526</v>
      </c>
      <c r="J160" s="552" t="str">
        <f>VLOOKUP(I160,Presupuesto!$B$11:$C$565,2,0)</f>
        <v>DECIMOCUARTO MES</v>
      </c>
      <c r="K160" s="405" t="str">
        <f t="shared" si="2"/>
        <v>Desarrollo e Innovación Curricular</v>
      </c>
      <c r="L160" s="405" t="s">
        <v>398</v>
      </c>
    </row>
    <row r="161" spans="3:12" ht="16.5" hidden="1" thickBot="1" x14ac:dyDescent="0.3">
      <c r="C161" s="565" t="s">
        <v>497</v>
      </c>
      <c r="D161" s="566"/>
      <c r="E161" s="567">
        <v>12</v>
      </c>
      <c r="F161" s="568">
        <f>HLOOKUP($C161,$BZ$2:$CM$3,2,0)</f>
        <v>13184.44</v>
      </c>
      <c r="G161" s="569">
        <f>D161*E161*F161</f>
        <v>0</v>
      </c>
      <c r="H161" s="570"/>
      <c r="I161" s="571" t="s">
        <v>503</v>
      </c>
      <c r="J161" s="571" t="str">
        <f>VLOOKUP(I161,Presupuesto!$B$11:$C$565,2,0)</f>
        <v>SUELDOS Y SALARIOS PERMANENTES</v>
      </c>
      <c r="K161" s="405" t="str">
        <f t="shared" si="2"/>
        <v>Desarrollo e Innovación Curricular</v>
      </c>
      <c r="L161" s="405" t="s">
        <v>398</v>
      </c>
    </row>
    <row r="162" spans="3:12" hidden="1" x14ac:dyDescent="0.25">
      <c r="C162" s="572" t="s">
        <v>58</v>
      </c>
      <c r="D162" s="558"/>
      <c r="E162" s="573">
        <v>0</v>
      </c>
      <c r="F162" s="551">
        <f>IF(E161=0,"",(G161/E161)/12*E161)</f>
        <v>0</v>
      </c>
      <c r="G162" s="400">
        <f>F162</f>
        <v>0</v>
      </c>
      <c r="H162" s="574"/>
      <c r="I162" s="575" t="s">
        <v>523</v>
      </c>
      <c r="J162" s="575" t="str">
        <f>VLOOKUP(I162,Presupuesto!$B$11:$C$565,2,0)</f>
        <v>AGUINALDO Y DECIMO CUARTO MES</v>
      </c>
      <c r="K162" s="405" t="str">
        <f t="shared" si="2"/>
        <v>Desarrollo e Innovación Curricular</v>
      </c>
      <c r="L162" s="405" t="s">
        <v>398</v>
      </c>
    </row>
    <row r="163" spans="3:12" ht="16.5" hidden="1" thickBot="1" x14ac:dyDescent="0.3">
      <c r="C163" s="576" t="s">
        <v>59</v>
      </c>
      <c r="D163" s="558"/>
      <c r="E163" s="573">
        <v>0</v>
      </c>
      <c r="F163" s="577">
        <f>IF(E161&lt;6,"",((E161-6)/12)*(G161/E161))</f>
        <v>0</v>
      </c>
      <c r="G163" s="400">
        <f>F163</f>
        <v>0</v>
      </c>
      <c r="H163" s="574"/>
      <c r="I163" s="552" t="s">
        <v>526</v>
      </c>
      <c r="J163" s="552" t="str">
        <f>VLOOKUP(I163,Presupuesto!$B$11:$C$565,2,0)</f>
        <v>DECIMOCUARTO MES</v>
      </c>
      <c r="K163" s="405" t="str">
        <f t="shared" si="2"/>
        <v>Desarrollo e Innovación Curricular</v>
      </c>
      <c r="L163" s="405" t="s">
        <v>398</v>
      </c>
    </row>
    <row r="164" spans="3:12" ht="16.5" hidden="1" thickBot="1" x14ac:dyDescent="0.3">
      <c r="C164" s="565" t="s">
        <v>498</v>
      </c>
      <c r="D164" s="566"/>
      <c r="E164" s="567">
        <v>12</v>
      </c>
      <c r="F164" s="568">
        <f>HLOOKUP($C164,$BZ$2:$CM$3,2,0)</f>
        <v>15032.56</v>
      </c>
      <c r="G164" s="569">
        <f>D164*E164*F164</f>
        <v>0</v>
      </c>
      <c r="H164" s="570"/>
      <c r="I164" s="571" t="s">
        <v>503</v>
      </c>
      <c r="J164" s="571" t="str">
        <f>VLOOKUP(I164,Presupuesto!$B$11:$C$565,2,0)</f>
        <v>SUELDOS Y SALARIOS PERMANENTES</v>
      </c>
      <c r="K164" s="405" t="str">
        <f t="shared" si="2"/>
        <v>Desarrollo e Innovación Curricular</v>
      </c>
      <c r="L164" s="405" t="s">
        <v>398</v>
      </c>
    </row>
    <row r="165" spans="3:12" hidden="1" x14ac:dyDescent="0.25">
      <c r="C165" s="572" t="s">
        <v>58</v>
      </c>
      <c r="D165" s="558"/>
      <c r="E165" s="573">
        <v>0</v>
      </c>
      <c r="F165" s="551">
        <f>IF(E164=0,"",(G164/E164)/12*E164)</f>
        <v>0</v>
      </c>
      <c r="G165" s="400">
        <f>F165</f>
        <v>0</v>
      </c>
      <c r="H165" s="574"/>
      <c r="I165" s="575" t="s">
        <v>523</v>
      </c>
      <c r="J165" s="575" t="str">
        <f>VLOOKUP(I165,Presupuesto!$B$11:$C$565,2,0)</f>
        <v>AGUINALDO Y DECIMO CUARTO MES</v>
      </c>
      <c r="K165" s="405" t="str">
        <f t="shared" si="2"/>
        <v>Desarrollo e Innovación Curricular</v>
      </c>
      <c r="L165" s="405" t="s">
        <v>398</v>
      </c>
    </row>
    <row r="166" spans="3:12" ht="16.5" hidden="1" thickBot="1" x14ac:dyDescent="0.3">
      <c r="C166" s="576" t="s">
        <v>59</v>
      </c>
      <c r="D166" s="558"/>
      <c r="E166" s="573">
        <v>0</v>
      </c>
      <c r="F166" s="577">
        <f>IF(E164&lt;6,"",((E164-6)/12)*(G164/E164))</f>
        <v>0</v>
      </c>
      <c r="G166" s="400">
        <f>F166</f>
        <v>0</v>
      </c>
      <c r="H166" s="574"/>
      <c r="I166" s="552" t="s">
        <v>526</v>
      </c>
      <c r="J166" s="552" t="str">
        <f>VLOOKUP(I166,Presupuesto!$B$11:$C$565,2,0)</f>
        <v>DECIMOCUARTO MES</v>
      </c>
      <c r="K166" s="405" t="str">
        <f t="shared" si="2"/>
        <v>Desarrollo e Innovación Curricular</v>
      </c>
      <c r="L166" s="405" t="s">
        <v>398</v>
      </c>
    </row>
    <row r="167" spans="3:12" ht="16.5" hidden="1" thickBot="1" x14ac:dyDescent="0.3">
      <c r="C167" s="565" t="s">
        <v>499</v>
      </c>
      <c r="D167" s="566"/>
      <c r="E167" s="567">
        <v>12</v>
      </c>
      <c r="F167" s="568">
        <f>HLOOKUP($C167,$BZ$2:$CM$3,2,0)</f>
        <v>13264.02</v>
      </c>
      <c r="G167" s="569">
        <f>D167*E167*F167</f>
        <v>0</v>
      </c>
      <c r="H167" s="570"/>
      <c r="I167" s="571" t="s">
        <v>503</v>
      </c>
      <c r="J167" s="571" t="str">
        <f>VLOOKUP(I167,Presupuesto!$B$11:$C$565,2,0)</f>
        <v>SUELDOS Y SALARIOS PERMANENTES</v>
      </c>
      <c r="K167" s="405" t="str">
        <f t="shared" si="2"/>
        <v>Desarrollo e Innovación Curricular</v>
      </c>
      <c r="L167" s="405" t="s">
        <v>398</v>
      </c>
    </row>
    <row r="168" spans="3:12" hidden="1" x14ac:dyDescent="0.25">
      <c r="C168" s="572" t="s">
        <v>58</v>
      </c>
      <c r="D168" s="558"/>
      <c r="E168" s="573">
        <v>0</v>
      </c>
      <c r="F168" s="551">
        <f>IF(E167=0,"",(G167/E167)/12*E167)</f>
        <v>0</v>
      </c>
      <c r="G168" s="400">
        <f>F168</f>
        <v>0</v>
      </c>
      <c r="H168" s="574"/>
      <c r="I168" s="575" t="s">
        <v>523</v>
      </c>
      <c r="J168" s="575" t="str">
        <f>VLOOKUP(I168,Presupuesto!$B$11:$C$565,2,0)</f>
        <v>AGUINALDO Y DECIMO CUARTO MES</v>
      </c>
      <c r="K168" s="405" t="str">
        <f t="shared" si="2"/>
        <v>Desarrollo e Innovación Curricular</v>
      </c>
      <c r="L168" s="405" t="s">
        <v>398</v>
      </c>
    </row>
    <row r="169" spans="3:12" ht="16.5" hidden="1" thickBot="1" x14ac:dyDescent="0.3">
      <c r="C169" s="576" t="s">
        <v>59</v>
      </c>
      <c r="D169" s="558"/>
      <c r="E169" s="573">
        <v>0</v>
      </c>
      <c r="F169" s="577">
        <f>IF(E167&lt;6,"",((E167-6)/12)*(G167/E167))</f>
        <v>0</v>
      </c>
      <c r="G169" s="400">
        <f>F169</f>
        <v>0</v>
      </c>
      <c r="H169" s="574"/>
      <c r="I169" s="552" t="s">
        <v>526</v>
      </c>
      <c r="J169" s="552" t="str">
        <f>VLOOKUP(I169,Presupuesto!$B$11:$C$565,2,0)</f>
        <v>DECIMOCUARTO MES</v>
      </c>
      <c r="K169" s="405" t="str">
        <f t="shared" si="2"/>
        <v>Desarrollo e Innovación Curricular</v>
      </c>
      <c r="L169" s="405" t="s">
        <v>398</v>
      </c>
    </row>
    <row r="170" spans="3:12" ht="16.5" hidden="1" thickBot="1" x14ac:dyDescent="0.3">
      <c r="C170" s="565" t="s">
        <v>500</v>
      </c>
      <c r="D170" s="566"/>
      <c r="E170" s="567">
        <v>12</v>
      </c>
      <c r="F170" s="568">
        <f>HLOOKUP($C170,$BZ$2:$CM$3,2,0)</f>
        <v>12379.75</v>
      </c>
      <c r="G170" s="569">
        <f>D170*E170*F170</f>
        <v>0</v>
      </c>
      <c r="H170" s="570"/>
      <c r="I170" s="571" t="s">
        <v>503</v>
      </c>
      <c r="J170" s="571" t="str">
        <f>VLOOKUP(I170,Presupuesto!$B$11:$C$565,2,0)</f>
        <v>SUELDOS Y SALARIOS PERMANENTES</v>
      </c>
      <c r="K170" s="405" t="str">
        <f t="shared" si="2"/>
        <v>Desarrollo e Innovación Curricular</v>
      </c>
      <c r="L170" s="405" t="s">
        <v>398</v>
      </c>
    </row>
    <row r="171" spans="3:12" hidden="1" x14ac:dyDescent="0.25">
      <c r="C171" s="572" t="s">
        <v>58</v>
      </c>
      <c r="D171" s="558"/>
      <c r="E171" s="573">
        <v>0</v>
      </c>
      <c r="F171" s="551">
        <f>IF(E170=0,"",(G170/E170)/12*E170)</f>
        <v>0</v>
      </c>
      <c r="G171" s="400">
        <f>F171</f>
        <v>0</v>
      </c>
      <c r="H171" s="574"/>
      <c r="I171" s="575" t="s">
        <v>523</v>
      </c>
      <c r="J171" s="575" t="str">
        <f>VLOOKUP(I171,Presupuesto!$B$11:$C$565,2,0)</f>
        <v>AGUINALDO Y DECIMO CUARTO MES</v>
      </c>
      <c r="K171" s="405" t="str">
        <f t="shared" si="2"/>
        <v>Desarrollo e Innovación Curricular</v>
      </c>
      <c r="L171" s="405" t="s">
        <v>398</v>
      </c>
    </row>
    <row r="172" spans="3:12" ht="16.5" hidden="1" thickBot="1" x14ac:dyDescent="0.3">
      <c r="C172" s="576" t="s">
        <v>59</v>
      </c>
      <c r="D172" s="558"/>
      <c r="E172" s="573">
        <v>0</v>
      </c>
      <c r="F172" s="577">
        <f>IF(E170&lt;6,"",((E170-6)/12)*(G170/E170))</f>
        <v>0</v>
      </c>
      <c r="G172" s="400">
        <f>F172</f>
        <v>0</v>
      </c>
      <c r="H172" s="574"/>
      <c r="I172" s="552" t="s">
        <v>526</v>
      </c>
      <c r="J172" s="552" t="str">
        <f>VLOOKUP(I172,Presupuesto!$B$11:$C$565,2,0)</f>
        <v>DECIMOCUARTO MES</v>
      </c>
      <c r="K172" s="405" t="str">
        <f t="shared" si="2"/>
        <v>Desarrollo e Innovación Curricular</v>
      </c>
      <c r="L172" s="405" t="s">
        <v>398</v>
      </c>
    </row>
    <row r="173" spans="3:12" ht="16.5" hidden="1" thickBot="1" x14ac:dyDescent="0.3">
      <c r="C173" s="565" t="s">
        <v>501</v>
      </c>
      <c r="D173" s="566"/>
      <c r="E173" s="567">
        <v>12</v>
      </c>
      <c r="F173" s="568">
        <f>HLOOKUP($C173,$BZ$2:$CM$3,2,0)</f>
        <v>439.49</v>
      </c>
      <c r="G173" s="569">
        <f>D173*E173*F173</f>
        <v>0</v>
      </c>
      <c r="H173" s="570"/>
      <c r="I173" s="571" t="s">
        <v>503</v>
      </c>
      <c r="J173" s="571" t="str">
        <f>VLOOKUP(I173,Presupuesto!$B$11:$C$565,2,0)</f>
        <v>SUELDOS Y SALARIOS PERMANENTES</v>
      </c>
      <c r="K173" s="405" t="str">
        <f t="shared" si="2"/>
        <v>Desarrollo e Innovación Curricular</v>
      </c>
      <c r="L173" s="405" t="s">
        <v>398</v>
      </c>
    </row>
    <row r="174" spans="3:12" hidden="1" x14ac:dyDescent="0.25">
      <c r="C174" s="572" t="s">
        <v>58</v>
      </c>
      <c r="D174" s="558"/>
      <c r="E174" s="573">
        <v>0</v>
      </c>
      <c r="F174" s="551">
        <f>IF(E173=0,"",(G173/E173)/12*E173)</f>
        <v>0</v>
      </c>
      <c r="G174" s="400">
        <f>F174</f>
        <v>0</v>
      </c>
      <c r="H174" s="574"/>
      <c r="I174" s="575" t="s">
        <v>523</v>
      </c>
      <c r="J174" s="575" t="str">
        <f>VLOOKUP(I174,Presupuesto!$B$11:$C$565,2,0)</f>
        <v>AGUINALDO Y DECIMO CUARTO MES</v>
      </c>
      <c r="K174" s="405" t="str">
        <f t="shared" si="2"/>
        <v>Desarrollo e Innovación Curricular</v>
      </c>
      <c r="L174" s="405" t="s">
        <v>398</v>
      </c>
    </row>
    <row r="175" spans="3:12" ht="16.5" hidden="1" thickBot="1" x14ac:dyDescent="0.3">
      <c r="C175" s="576" t="s">
        <v>59</v>
      </c>
      <c r="D175" s="558"/>
      <c r="E175" s="573">
        <v>0</v>
      </c>
      <c r="F175" s="577">
        <f>IF(E173&lt;6,"",((E173-6)/12)*(G173/E173))</f>
        <v>0</v>
      </c>
      <c r="G175" s="400">
        <f>F175</f>
        <v>0</v>
      </c>
      <c r="H175" s="574"/>
      <c r="I175" s="552" t="s">
        <v>526</v>
      </c>
      <c r="J175" s="552" t="str">
        <f>VLOOKUP(I175,Presupuesto!$B$11:$C$565,2,0)</f>
        <v>DECIMOCUARTO MES</v>
      </c>
      <c r="K175" s="405" t="str">
        <f t="shared" si="2"/>
        <v>Desarrollo e Innovación Curricular</v>
      </c>
      <c r="L175" s="405" t="s">
        <v>398</v>
      </c>
    </row>
    <row r="176" spans="3:12" ht="16.5" hidden="1" thickBot="1" x14ac:dyDescent="0.3">
      <c r="C176" s="565" t="s">
        <v>502</v>
      </c>
      <c r="D176" s="566"/>
      <c r="E176" s="567">
        <v>12</v>
      </c>
      <c r="F176" s="568">
        <f>HLOOKUP($C176,$BZ$2:$CM$3,2,0)</f>
        <v>1904.46</v>
      </c>
      <c r="G176" s="569">
        <f>D176*E176*F176</f>
        <v>0</v>
      </c>
      <c r="H176" s="570"/>
      <c r="I176" s="571" t="s">
        <v>503</v>
      </c>
      <c r="J176" s="571" t="str">
        <f>VLOOKUP(I176,Presupuesto!$B$11:$C$565,2,0)</f>
        <v>SUELDOS Y SALARIOS PERMANENTES</v>
      </c>
      <c r="K176" s="405" t="str">
        <f t="shared" si="2"/>
        <v>Desarrollo e Innovación Curricular</v>
      </c>
      <c r="L176" s="405" t="s">
        <v>398</v>
      </c>
    </row>
    <row r="177" spans="3:12" hidden="1" x14ac:dyDescent="0.25">
      <c r="C177" s="572" t="s">
        <v>58</v>
      </c>
      <c r="D177" s="558"/>
      <c r="E177" s="573">
        <v>0</v>
      </c>
      <c r="F177" s="551">
        <f>IF(E176=0,"",(G176/E176)/12*E176)</f>
        <v>0</v>
      </c>
      <c r="G177" s="400">
        <f>F177</f>
        <v>0</v>
      </c>
      <c r="H177" s="574"/>
      <c r="I177" s="575" t="s">
        <v>523</v>
      </c>
      <c r="J177" s="575" t="str">
        <f>VLOOKUP(I177,Presupuesto!$B$11:$C$565,2,0)</f>
        <v>AGUINALDO Y DECIMO CUARTO MES</v>
      </c>
      <c r="K177" s="405" t="str">
        <f t="shared" si="2"/>
        <v>Desarrollo e Innovación Curricular</v>
      </c>
      <c r="L177" s="405" t="s">
        <v>398</v>
      </c>
    </row>
    <row r="178" spans="3:12" ht="16.5" hidden="1" thickBot="1" x14ac:dyDescent="0.3">
      <c r="C178" s="576" t="s">
        <v>59</v>
      </c>
      <c r="D178" s="558"/>
      <c r="E178" s="573">
        <v>0</v>
      </c>
      <c r="F178" s="577">
        <f>IF(E176&lt;6,"",((E176-6)/12)*(G176/E176))</f>
        <v>0</v>
      </c>
      <c r="G178" s="400">
        <f>F178</f>
        <v>0</v>
      </c>
      <c r="H178" s="574"/>
      <c r="I178" s="552" t="s">
        <v>526</v>
      </c>
      <c r="J178" s="552" t="str">
        <f>VLOOKUP(I178,Presupuesto!$B$11:$C$565,2,0)</f>
        <v>DECIMOCUARTO MES</v>
      </c>
      <c r="K178" s="405" t="str">
        <f t="shared" si="2"/>
        <v>Desarrollo e Innovación Curricular</v>
      </c>
      <c r="L178" s="405" t="s">
        <v>398</v>
      </c>
    </row>
    <row r="179" spans="3:12" ht="16.5" thickBot="1" x14ac:dyDescent="0.3">
      <c r="C179" s="578" t="s">
        <v>84</v>
      </c>
      <c r="D179" s="566">
        <v>6</v>
      </c>
      <c r="E179" s="567">
        <v>12</v>
      </c>
      <c r="F179" s="579">
        <v>12380</v>
      </c>
      <c r="G179" s="569">
        <f>D179*E179*F179</f>
        <v>891360</v>
      </c>
      <c r="H179" s="570" t="s">
        <v>1477</v>
      </c>
      <c r="I179" s="571" t="s">
        <v>571</v>
      </c>
      <c r="J179" s="571" t="str">
        <f>VLOOKUP(I179,Presupuesto!$B$11:$C$565,2,0)</f>
        <v>CONTRATOS ESPECIALES</v>
      </c>
      <c r="K179" s="405" t="str">
        <f t="shared" si="2"/>
        <v>Desarrollo e Innovación Curricular</v>
      </c>
      <c r="L179" s="405" t="s">
        <v>398</v>
      </c>
    </row>
    <row r="180" spans="3:12" x14ac:dyDescent="0.25">
      <c r="C180" s="572" t="s">
        <v>58</v>
      </c>
      <c r="D180" s="558"/>
      <c r="E180" s="573">
        <v>0</v>
      </c>
      <c r="F180" s="577">
        <f>IF(E179=0,"",(G179/E179)/12*E179)</f>
        <v>74280</v>
      </c>
      <c r="G180" s="400">
        <f>F180</f>
        <v>74280</v>
      </c>
      <c r="H180" s="574" t="s">
        <v>1477</v>
      </c>
      <c r="I180" s="552" t="s">
        <v>571</v>
      </c>
      <c r="J180" s="552" t="str">
        <f>VLOOKUP(I180,Presupuesto!$B$11:$C$565,2,0)</f>
        <v>CONTRATOS ESPECIALES</v>
      </c>
      <c r="K180" s="405" t="str">
        <f t="shared" si="2"/>
        <v>Desarrollo e Innovación Curricular</v>
      </c>
      <c r="L180" s="405" t="s">
        <v>397</v>
      </c>
    </row>
    <row r="181" spans="3:12" x14ac:dyDescent="0.25">
      <c r="C181" s="576" t="s">
        <v>59</v>
      </c>
      <c r="D181" s="558"/>
      <c r="E181" s="573">
        <v>0</v>
      </c>
      <c r="F181" s="551">
        <f>IF(E179&lt;6,"",((E179-6)/12)*(G179/E179))</f>
        <v>37140</v>
      </c>
      <c r="G181" s="400">
        <f>F181</f>
        <v>37140</v>
      </c>
      <c r="H181" s="574" t="s">
        <v>1477</v>
      </c>
      <c r="I181" s="552" t="s">
        <v>571</v>
      </c>
      <c r="J181" s="552" t="str">
        <f>VLOOKUP(I181,Presupuesto!$B$11:$C$565,2,0)</f>
        <v>CONTRATOS ESPECIALES</v>
      </c>
      <c r="K181" s="405" t="str">
        <f t="shared" si="2"/>
        <v>Desarrollo e Innovación Curricular</v>
      </c>
      <c r="L181" s="405" t="s">
        <v>402</v>
      </c>
    </row>
    <row r="182" spans="3:12" ht="16.5" hidden="1" thickBot="1" x14ac:dyDescent="0.3">
      <c r="C182" s="578" t="s">
        <v>60</v>
      </c>
      <c r="D182" s="566"/>
      <c r="E182" s="567">
        <v>12</v>
      </c>
      <c r="F182" s="411">
        <v>30000</v>
      </c>
      <c r="G182" s="569">
        <f>D182*E182*F182</f>
        <v>0</v>
      </c>
      <c r="H182" s="570"/>
      <c r="I182" s="571" t="s">
        <v>712</v>
      </c>
      <c r="J182" s="571" t="str">
        <f>VLOOKUP(I182,Presupuesto!$B$11:$C$565,2,0)</f>
        <v>OTROS SERVICIOS TECNICOS Y PROFESIONALES</v>
      </c>
      <c r="K182" s="405" t="str">
        <f t="shared" si="2"/>
        <v>Desarrollo e Innovación Curricular</v>
      </c>
      <c r="L182" s="405" t="s">
        <v>397</v>
      </c>
    </row>
    <row r="183" spans="3:12" hidden="1" x14ac:dyDescent="0.25">
      <c r="C183" s="572" t="s">
        <v>58</v>
      </c>
      <c r="D183" s="558"/>
      <c r="E183" s="573">
        <v>0</v>
      </c>
      <c r="F183" s="551">
        <v>0</v>
      </c>
      <c r="G183" s="400">
        <f>F183</f>
        <v>0</v>
      </c>
      <c r="H183" s="574"/>
      <c r="I183" s="552" t="s">
        <v>712</v>
      </c>
      <c r="J183" s="552" t="str">
        <f>VLOOKUP(I183,Presupuesto!$B$11:$C$565,2,0)</f>
        <v>OTROS SERVICIOS TECNICOS Y PROFESIONALES</v>
      </c>
      <c r="K183" s="405" t="str">
        <f t="shared" si="2"/>
        <v>Desarrollo e Innovación Curricular</v>
      </c>
      <c r="L183" s="405" t="s">
        <v>397</v>
      </c>
    </row>
    <row r="184" spans="3:12" ht="16.5" hidden="1" thickBot="1" x14ac:dyDescent="0.3">
      <c r="C184" s="576" t="s">
        <v>59</v>
      </c>
      <c r="D184" s="558"/>
      <c r="E184" s="573">
        <v>0</v>
      </c>
      <c r="F184" s="551">
        <v>0</v>
      </c>
      <c r="G184" s="400">
        <f>F184</f>
        <v>0</v>
      </c>
      <c r="H184" s="574"/>
      <c r="I184" s="552" t="s">
        <v>712</v>
      </c>
      <c r="J184" s="552" t="str">
        <f>VLOOKUP(I184,Presupuesto!$B$11:$C$565,2,0)</f>
        <v>OTROS SERVICIOS TECNICOS Y PROFESIONALES</v>
      </c>
      <c r="K184" s="405" t="str">
        <f t="shared" si="2"/>
        <v>Desarrollo e Innovación Curricular</v>
      </c>
      <c r="L184" s="405" t="s">
        <v>397</v>
      </c>
    </row>
    <row r="185" spans="3:12" ht="16.5" hidden="1" thickBot="1" x14ac:dyDescent="0.3">
      <c r="C185" s="578" t="s">
        <v>61</v>
      </c>
      <c r="D185" s="566"/>
      <c r="E185" s="567">
        <v>12</v>
      </c>
      <c r="F185" s="411">
        <v>12000</v>
      </c>
      <c r="G185" s="569">
        <f>D185*E185*F185</f>
        <v>0</v>
      </c>
      <c r="H185" s="580" t="s">
        <v>1477</v>
      </c>
      <c r="I185" s="571" t="s">
        <v>503</v>
      </c>
      <c r="J185" s="571" t="str">
        <f>VLOOKUP(I185,Presupuesto!$B$11:$C$565,2,0)</f>
        <v>SUELDOS Y SALARIOS PERMANENTES</v>
      </c>
      <c r="K185" s="405" t="str">
        <f t="shared" si="2"/>
        <v>Desarrollo e Innovación Curricular</v>
      </c>
      <c r="L185" s="405" t="s">
        <v>397</v>
      </c>
    </row>
    <row r="186" spans="3:12" ht="16.5" hidden="1" thickBot="1" x14ac:dyDescent="0.3">
      <c r="C186" s="572" t="s">
        <v>58</v>
      </c>
      <c r="D186" s="581"/>
      <c r="E186" s="582">
        <v>0</v>
      </c>
      <c r="F186" s="583">
        <f>IF(E185=0,"",(G185/E185)/12*E185)</f>
        <v>0</v>
      </c>
      <c r="G186" s="584">
        <f>F186</f>
        <v>0</v>
      </c>
      <c r="H186" s="580"/>
      <c r="I186" s="552" t="s">
        <v>523</v>
      </c>
      <c r="J186" s="552" t="str">
        <f>VLOOKUP(I186,Presupuesto!$B$11:$C$565,2,0)</f>
        <v>AGUINALDO Y DECIMO CUARTO MES</v>
      </c>
      <c r="K186" s="405" t="str">
        <f t="shared" si="2"/>
        <v>Desarrollo e Innovación Curricular</v>
      </c>
      <c r="L186" s="405" t="s">
        <v>397</v>
      </c>
    </row>
    <row r="187" spans="3:12" ht="16.5" hidden="1" thickBot="1" x14ac:dyDescent="0.3">
      <c r="C187" s="585" t="s">
        <v>59</v>
      </c>
      <c r="D187" s="419"/>
      <c r="E187" s="421">
        <v>0</v>
      </c>
      <c r="F187" s="418">
        <f>IF(E185&lt;6,"",((E185-6)/12)*(G185/E185))</f>
        <v>0</v>
      </c>
      <c r="G187" s="418">
        <f>F187</f>
        <v>0</v>
      </c>
      <c r="H187" s="580"/>
      <c r="I187" s="422" t="s">
        <v>526</v>
      </c>
      <c r="J187" s="423" t="str">
        <f>VLOOKUP(I187,Presupuesto!$B$11:$C$565,2,0)</f>
        <v>DECIMOCUARTO MES</v>
      </c>
      <c r="K187" s="422" t="str">
        <f t="shared" si="2"/>
        <v>Desarrollo e Innovación Curricular</v>
      </c>
      <c r="L187" s="423" t="s">
        <v>397</v>
      </c>
    </row>
  </sheetData>
  <conditionalFormatting sqref="E56">
    <cfRule type="cellIs" dxfId="3" priority="4" operator="greaterThan">
      <formula>12</formula>
    </cfRule>
  </conditionalFormatting>
  <conditionalFormatting sqref="E116">
    <cfRule type="cellIs" dxfId="2" priority="2" operator="greaterThan">
      <formula>12</formula>
    </cfRule>
  </conditionalFormatting>
  <conditionalFormatting sqref="E17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formula1>$R$2:$S$2</formula1>
    </dataValidation>
    <dataValidation type="list" allowBlank="1" showInputMessage="1" showErrorMessage="1" errorTitle="¡Ingreso Inválido!" error="Seleccione una opción de la lista." promptTitle="Dimensión Estratégica" prompt="Seleccione una opción de la lista." sqref="K17:K67 K77:K127 K137:K187">
      <formula1>$A$2:$N$2</formula1>
    </dataValidation>
    <dataValidation type="list" allowBlank="1" showInputMessage="1" showErrorMessage="1" errorTitle="¡Ingreso Inválido!" error="Seleccione una opción de la lista" promptTitle="Mes Requerido" prompt="Seleccione el mes en el que requiere el recurso." sqref="L17:L67 L77:L127 L137:L18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formula1>$BZ$2:$CM$2</formula1>
    </dataValidation>
    <dataValidation type="list" allowBlank="1" showInputMessage="1" showErrorMessage="1" errorTitle="¡Ingreso Inválido!" error="Verifique el valor ingresado." sqref="I17:I67 I77:I127 I137:I18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5"/>
  <sheetViews>
    <sheetView showGridLines="0" topLeftCell="B19" zoomScale="84" zoomScaleNormal="84" workbookViewId="0">
      <selection activeCell="D54" sqref="D54"/>
    </sheetView>
  </sheetViews>
  <sheetFormatPr baseColWidth="10" defaultColWidth="11.5703125" defaultRowHeight="15.75" x14ac:dyDescent="0.25"/>
  <cols>
    <col min="1" max="1" width="1.85546875" style="363" customWidth="1"/>
    <col min="2" max="2" width="6.7109375" style="363" customWidth="1"/>
    <col min="3" max="3" width="41.7109375" style="363" customWidth="1"/>
    <col min="4" max="4" width="26.42578125" style="363" bestFit="1" customWidth="1"/>
    <col min="5" max="6" width="13.85546875" style="363" customWidth="1"/>
    <col min="7" max="7" width="16.5703125" style="368" customWidth="1"/>
    <col min="8" max="8" width="16" style="363" customWidth="1"/>
    <col min="9" max="9" width="35.42578125" style="363" bestFit="1" customWidth="1"/>
    <col min="10" max="10" width="22.28515625" style="363" bestFit="1" customWidth="1"/>
    <col min="11" max="11" width="13.42578125" style="363" bestFit="1" customWidth="1"/>
    <col min="12"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row>
    <row r="5" spans="1:555" x14ac:dyDescent="0.25">
      <c r="C5" s="375" t="s">
        <v>387</v>
      </c>
      <c r="D5" s="542">
        <f>SUMIF($C:$C,$C$10,D:D)</f>
        <v>134400</v>
      </c>
    </row>
    <row r="8" spans="1:555" x14ac:dyDescent="0.25">
      <c r="C8" s="382" t="s">
        <v>62</v>
      </c>
      <c r="D8" s="382"/>
      <c r="E8" s="382"/>
      <c r="F8" s="382"/>
      <c r="G8" s="381"/>
      <c r="H8" s="382"/>
      <c r="I8" s="382"/>
    </row>
    <row r="9" spans="1:555" ht="16.5" thickBot="1" x14ac:dyDescent="0.3">
      <c r="C9" s="382"/>
      <c r="D9" s="382"/>
      <c r="E9" s="382"/>
      <c r="F9" s="382"/>
      <c r="G9" s="381"/>
      <c r="H9" s="382"/>
      <c r="I9" s="382"/>
    </row>
    <row r="10" spans="1:555" ht="16.5" thickBot="1" x14ac:dyDescent="0.3">
      <c r="C10" s="524" t="s">
        <v>43</v>
      </c>
      <c r="D10" s="543">
        <f>SUM(F17:F26)</f>
        <v>68400</v>
      </c>
      <c r="E10" s="544"/>
      <c r="F10" s="544"/>
      <c r="G10" s="381"/>
      <c r="H10" s="544"/>
      <c r="I10" s="544"/>
    </row>
    <row r="11" spans="1:555" x14ac:dyDescent="0.25">
      <c r="B11" s="385"/>
      <c r="C11" s="382"/>
      <c r="D11" s="384"/>
      <c r="E11" s="385"/>
      <c r="F11" s="385"/>
      <c r="G11" s="385"/>
      <c r="H11" s="386"/>
      <c r="I11" s="386"/>
      <c r="J11" s="386"/>
      <c r="K11" s="476"/>
    </row>
    <row r="12" spans="1:555" x14ac:dyDescent="0.25">
      <c r="B12" s="385"/>
      <c r="C12" s="382"/>
      <c r="D12" s="384"/>
      <c r="E12" s="385"/>
      <c r="F12" s="385"/>
      <c r="G12" s="385"/>
      <c r="H12" s="386"/>
      <c r="I12" s="386"/>
      <c r="J12" s="386"/>
      <c r="K12" s="476"/>
    </row>
    <row r="13" spans="1:555" x14ac:dyDescent="0.25">
      <c r="B13" s="385"/>
      <c r="C13" s="113" t="s">
        <v>395</v>
      </c>
      <c r="D13" s="114" t="s">
        <v>1816</v>
      </c>
      <c r="E13" s="385"/>
      <c r="F13" s="385"/>
      <c r="G13" s="385"/>
      <c r="H13" s="386"/>
      <c r="I13" s="386"/>
      <c r="J13" s="386"/>
      <c r="K13" s="476"/>
    </row>
    <row r="14" spans="1:555" x14ac:dyDescent="0.25">
      <c r="B14" s="385"/>
      <c r="C14" s="383"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4.a.5.1 Diseño de un programa de Formación Docente.</v>
      </c>
      <c r="D14" s="384"/>
      <c r="E14" s="385"/>
      <c r="F14" s="385"/>
      <c r="G14" s="385"/>
      <c r="H14" s="386"/>
      <c r="I14" s="386"/>
      <c r="J14" s="386"/>
      <c r="K14" s="476"/>
    </row>
    <row r="15" spans="1:555" ht="16.5" thickBot="1" x14ac:dyDescent="0.3">
      <c r="B15" s="385"/>
      <c r="C15" s="382"/>
      <c r="D15" s="384"/>
      <c r="E15" s="385"/>
      <c r="F15" s="385"/>
      <c r="G15" s="385"/>
      <c r="H15" s="386"/>
      <c r="I15" s="386"/>
      <c r="J15" s="386"/>
      <c r="K15" s="476"/>
    </row>
    <row r="16" spans="1:555" ht="32.25" thickBot="1" x14ac:dyDescent="0.3">
      <c r="B16" s="385"/>
      <c r="C16" s="545" t="s">
        <v>44</v>
      </c>
      <c r="D16" s="546" t="s">
        <v>55</v>
      </c>
      <c r="E16" s="546" t="s">
        <v>57</v>
      </c>
      <c r="F16" s="547" t="s">
        <v>27</v>
      </c>
      <c r="G16" s="439" t="s">
        <v>134</v>
      </c>
      <c r="H16" s="546" t="s">
        <v>46</v>
      </c>
      <c r="I16" s="546" t="s">
        <v>135</v>
      </c>
      <c r="J16" s="546" t="s">
        <v>413</v>
      </c>
      <c r="K16" s="546" t="s">
        <v>414</v>
      </c>
    </row>
    <row r="17" spans="2:11" x14ac:dyDescent="0.25">
      <c r="B17" s="385"/>
      <c r="C17" s="548" t="s">
        <v>63</v>
      </c>
      <c r="D17" s="407">
        <v>3</v>
      </c>
      <c r="E17" s="549">
        <v>2800</v>
      </c>
      <c r="F17" s="556">
        <f>D17*E17</f>
        <v>8400</v>
      </c>
      <c r="G17" s="557" t="s">
        <v>1477</v>
      </c>
      <c r="H17" s="559" t="s">
        <v>992</v>
      </c>
      <c r="I17" s="405" t="str">
        <f>VLOOKUP(H17,Presupuesto!$B$11:$C$565,2,0)</f>
        <v>MUEBLES VARIOS DE OFICINA</v>
      </c>
      <c r="J17" s="404" t="s">
        <v>478</v>
      </c>
      <c r="K17" s="405" t="s">
        <v>407</v>
      </c>
    </row>
    <row r="18" spans="2:11" ht="32.25" customHeight="1" x14ac:dyDescent="0.25">
      <c r="B18" s="385"/>
      <c r="C18" s="550" t="s">
        <v>64</v>
      </c>
      <c r="D18" s="410"/>
      <c r="E18" s="551">
        <v>2400</v>
      </c>
      <c r="F18" s="556">
        <f>D18*E18</f>
        <v>0</v>
      </c>
      <c r="G18" s="558"/>
      <c r="H18" s="560" t="s">
        <v>992</v>
      </c>
      <c r="I18" s="405" t="str">
        <f>VLOOKUP(H18,Presupuesto!$B$11:$C$565,2,0)</f>
        <v>MUEBLES VARIOS DE OFICINA</v>
      </c>
      <c r="J18" s="405" t="str">
        <f t="shared" ref="J18:J26" si="0">$J$17</f>
        <v>Lo Esencial de la UNAH para la Construcción de Ciudadanía</v>
      </c>
      <c r="K18" s="405" t="s">
        <v>415</v>
      </c>
    </row>
    <row r="19" spans="2:11" x14ac:dyDescent="0.25">
      <c r="B19" s="385"/>
      <c r="C19" s="550" t="s">
        <v>65</v>
      </c>
      <c r="D19" s="410"/>
      <c r="E19" s="551">
        <v>1000</v>
      </c>
      <c r="F19" s="556">
        <f t="shared" ref="F19:F26" si="1">D19*E19</f>
        <v>0</v>
      </c>
      <c r="G19" s="558"/>
      <c r="H19" s="560" t="s">
        <v>992</v>
      </c>
      <c r="I19" s="405" t="str">
        <f>VLOOKUP(H19,Presupuesto!$B$11:$C$565,2,0)</f>
        <v>MUEBLES VARIOS DE OFICINA</v>
      </c>
      <c r="J19" s="405" t="str">
        <f t="shared" si="0"/>
        <v>Lo Esencial de la UNAH para la Construcción de Ciudadanía</v>
      </c>
      <c r="K19" s="405" t="s">
        <v>398</v>
      </c>
    </row>
    <row r="20" spans="2:11" x14ac:dyDescent="0.25">
      <c r="B20" s="385"/>
      <c r="C20" s="550" t="s">
        <v>66</v>
      </c>
      <c r="D20" s="410">
        <v>3</v>
      </c>
      <c r="E20" s="551">
        <v>6000</v>
      </c>
      <c r="F20" s="556">
        <f t="shared" si="1"/>
        <v>18000</v>
      </c>
      <c r="G20" s="558" t="s">
        <v>1477</v>
      </c>
      <c r="H20" s="560" t="s">
        <v>992</v>
      </c>
      <c r="I20" s="405" t="str">
        <f>VLOOKUP(H20,Presupuesto!$B$11:$C$565,2,0)</f>
        <v>MUEBLES VARIOS DE OFICINA</v>
      </c>
      <c r="J20" s="405" t="str">
        <f t="shared" si="0"/>
        <v>Lo Esencial de la UNAH para la Construcción de Ciudadanía</v>
      </c>
      <c r="K20" s="405" t="s">
        <v>398</v>
      </c>
    </row>
    <row r="21" spans="2:11" x14ac:dyDescent="0.25">
      <c r="B21" s="385"/>
      <c r="C21" s="550" t="s">
        <v>67</v>
      </c>
      <c r="D21" s="410"/>
      <c r="E21" s="551">
        <v>3000</v>
      </c>
      <c r="F21" s="556">
        <f t="shared" si="1"/>
        <v>0</v>
      </c>
      <c r="G21" s="558"/>
      <c r="H21" s="560" t="s">
        <v>992</v>
      </c>
      <c r="I21" s="405" t="str">
        <f>VLOOKUP(H21,Presupuesto!$B$11:$C$565,2,0)</f>
        <v>MUEBLES VARIOS DE OFICINA</v>
      </c>
      <c r="J21" s="405" t="str">
        <f t="shared" si="0"/>
        <v>Lo Esencial de la UNAH para la Construcción de Ciudadanía</v>
      </c>
      <c r="K21" s="405" t="s">
        <v>398</v>
      </c>
    </row>
    <row r="22" spans="2:11" x14ac:dyDescent="0.25">
      <c r="B22" s="385"/>
      <c r="C22" s="550" t="s">
        <v>68</v>
      </c>
      <c r="D22" s="410">
        <v>1</v>
      </c>
      <c r="E22" s="551">
        <v>10000</v>
      </c>
      <c r="F22" s="556">
        <f t="shared" si="1"/>
        <v>10000</v>
      </c>
      <c r="G22" s="558" t="s">
        <v>1477</v>
      </c>
      <c r="H22" s="560" t="s">
        <v>992</v>
      </c>
      <c r="I22" s="405" t="str">
        <f>VLOOKUP(H22,Presupuesto!$B$11:$C$565,2,0)</f>
        <v>MUEBLES VARIOS DE OFICINA</v>
      </c>
      <c r="J22" s="405" t="str">
        <f t="shared" si="0"/>
        <v>Lo Esencial de la UNAH para la Construcción de Ciudadanía</v>
      </c>
      <c r="K22" s="405" t="s">
        <v>398</v>
      </c>
    </row>
    <row r="23" spans="2:11" x14ac:dyDescent="0.25">
      <c r="B23" s="385"/>
      <c r="C23" s="550" t="s">
        <v>69</v>
      </c>
      <c r="D23" s="410">
        <v>4</v>
      </c>
      <c r="E23" s="551">
        <v>8000</v>
      </c>
      <c r="F23" s="556">
        <f t="shared" si="1"/>
        <v>32000</v>
      </c>
      <c r="G23" s="558" t="s">
        <v>1477</v>
      </c>
      <c r="H23" s="560" t="s">
        <v>995</v>
      </c>
      <c r="I23" s="405" t="str">
        <f>VLOOKUP(H23,Presupuesto!$B$11:$C$565,2,0)</f>
        <v>EQUIPOS VARIOS DE OFICINA</v>
      </c>
      <c r="J23" s="405" t="str">
        <f t="shared" si="0"/>
        <v>Lo Esencial de la UNAH para la Construcción de Ciudadanía</v>
      </c>
      <c r="K23" s="405" t="s">
        <v>398</v>
      </c>
    </row>
    <row r="24" spans="2:11" x14ac:dyDescent="0.25">
      <c r="B24" s="385"/>
      <c r="C24" s="550" t="s">
        <v>70</v>
      </c>
      <c r="D24" s="410"/>
      <c r="E24" s="551">
        <v>2000</v>
      </c>
      <c r="F24" s="556">
        <f t="shared" si="1"/>
        <v>0</v>
      </c>
      <c r="G24" s="558"/>
      <c r="H24" s="560" t="s">
        <v>995</v>
      </c>
      <c r="I24" s="405" t="str">
        <f>VLOOKUP(H24,Presupuesto!$B$11:$C$565,2,0)</f>
        <v>EQUIPOS VARIOS DE OFICINA</v>
      </c>
      <c r="J24" s="405" t="str">
        <f t="shared" si="0"/>
        <v>Lo Esencial de la UNAH para la Construcción de Ciudadanía</v>
      </c>
      <c r="K24" s="405" t="s">
        <v>406</v>
      </c>
    </row>
    <row r="25" spans="2:11" x14ac:dyDescent="0.25">
      <c r="B25" s="385"/>
      <c r="C25" s="550" t="s">
        <v>71</v>
      </c>
      <c r="D25" s="410"/>
      <c r="E25" s="551">
        <v>5000</v>
      </c>
      <c r="F25" s="556">
        <f t="shared" si="1"/>
        <v>0</v>
      </c>
      <c r="G25" s="558"/>
      <c r="H25" s="560" t="s">
        <v>995</v>
      </c>
      <c r="I25" s="405" t="str">
        <f>VLOOKUP(H25,Presupuesto!$B$11:$C$565,2,0)</f>
        <v>EQUIPOS VARIOS DE OFICINA</v>
      </c>
      <c r="J25" s="405" t="str">
        <f t="shared" si="0"/>
        <v>Lo Esencial de la UNAH para la Construcción de Ciudadanía</v>
      </c>
      <c r="K25" s="405" t="s">
        <v>402</v>
      </c>
    </row>
    <row r="26" spans="2:11" ht="16.5" thickBot="1" x14ac:dyDescent="0.3">
      <c r="B26" s="385"/>
      <c r="C26" s="553" t="s">
        <v>72</v>
      </c>
      <c r="D26" s="416"/>
      <c r="E26" s="554">
        <v>100000</v>
      </c>
      <c r="F26" s="554">
        <f t="shared" si="1"/>
        <v>0</v>
      </c>
      <c r="G26" s="419"/>
      <c r="H26" s="422" t="s">
        <v>995</v>
      </c>
      <c r="I26" s="422" t="str">
        <f>VLOOKUP(H26,Presupuesto!$B$11:$C$565,2,0)</f>
        <v>EQUIPOS VARIOS DE OFICINA</v>
      </c>
      <c r="J26" s="422" t="str">
        <f t="shared" si="0"/>
        <v>Lo Esencial de la UNAH para la Construcción de Ciudadanía</v>
      </c>
      <c r="K26" s="423" t="s">
        <v>397</v>
      </c>
    </row>
    <row r="27" spans="2:11" x14ac:dyDescent="0.25">
      <c r="B27" s="385"/>
    </row>
    <row r="28" spans="2:11" ht="16.5" thickBot="1" x14ac:dyDescent="0.3">
      <c r="B28" s="385"/>
    </row>
    <row r="29" spans="2:11" ht="16.5" thickBot="1" x14ac:dyDescent="0.3">
      <c r="B29" s="385"/>
      <c r="C29" s="524" t="s">
        <v>43</v>
      </c>
      <c r="D29" s="543">
        <f>SUM(F36:F45)</f>
        <v>66000</v>
      </c>
      <c r="E29" s="544"/>
      <c r="F29" s="544"/>
      <c r="G29" s="381"/>
      <c r="H29" s="544"/>
      <c r="I29" s="544"/>
    </row>
    <row r="30" spans="2:11" x14ac:dyDescent="0.25">
      <c r="C30" s="382"/>
      <c r="D30" s="384"/>
      <c r="E30" s="385"/>
      <c r="F30" s="385"/>
      <c r="G30" s="385"/>
      <c r="H30" s="386"/>
      <c r="I30" s="386"/>
      <c r="J30" s="386"/>
      <c r="K30" s="476"/>
    </row>
    <row r="31" spans="2:11" x14ac:dyDescent="0.25">
      <c r="C31" s="382"/>
      <c r="D31" s="384"/>
      <c r="E31" s="385"/>
      <c r="F31" s="385"/>
      <c r="G31" s="385"/>
      <c r="H31" s="386"/>
      <c r="I31" s="386"/>
      <c r="J31" s="386"/>
      <c r="K31" s="476"/>
    </row>
    <row r="32" spans="2:11" x14ac:dyDescent="0.25">
      <c r="C32" s="113" t="s">
        <v>395</v>
      </c>
      <c r="D32" s="114" t="s">
        <v>1692</v>
      </c>
      <c r="E32" s="385"/>
      <c r="F32" s="385"/>
      <c r="G32" s="385"/>
      <c r="H32" s="386"/>
      <c r="I32" s="386"/>
      <c r="J32" s="386"/>
      <c r="K32" s="476"/>
    </row>
    <row r="33" spans="3:11" x14ac:dyDescent="0.25">
      <c r="C33" s="383"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Calidad'!$E:$F,2,FALSE),IFERROR(VLOOKUP(D32,'Gestión del Conocimiento'!$E:$F,2,FALSE),IFERROR(VLOOKUP(D32,'Gobernabilidad y Procesos...'!$E:$F,2,FALSE),IFERROR(VLOOKUP(D32,'Gestión del Talento Humano'!$E:$F,2,FALSE),IFERROR(VLOOKUP(D32,'Internacionalización de la E.S.'!$E:$F,2,FALSE),IFERROR(VLOOKUP(D32,'Cultura de Innovación Insti...'!$E:$F,2,FALSE),VLOOKUP(D32,'Lo Esencial de la Reforma Univ.'!$E:$F,2,0))))))))))))))</f>
        <v>8.a.1.1 Mejoramiento y expansión de Laboratorios de Computación.</v>
      </c>
      <c r="D33" s="384"/>
      <c r="E33" s="385"/>
      <c r="F33" s="385"/>
      <c r="G33" s="385"/>
      <c r="H33" s="386"/>
      <c r="I33" s="386"/>
      <c r="J33" s="386"/>
      <c r="K33" s="476"/>
    </row>
    <row r="34" spans="3:11" ht="16.5" thickBot="1" x14ac:dyDescent="0.3">
      <c r="C34" s="382"/>
      <c r="D34" s="384"/>
      <c r="E34" s="385"/>
      <c r="F34" s="385"/>
      <c r="G34" s="385"/>
      <c r="H34" s="386"/>
      <c r="I34" s="386"/>
      <c r="J34" s="386"/>
      <c r="K34" s="476"/>
    </row>
    <row r="35" spans="3:11" ht="32.25" thickBot="1" x14ac:dyDescent="0.3">
      <c r="C35" s="545" t="s">
        <v>44</v>
      </c>
      <c r="D35" s="546" t="s">
        <v>55</v>
      </c>
      <c r="E35" s="546" t="s">
        <v>57</v>
      </c>
      <c r="F35" s="547" t="s">
        <v>27</v>
      </c>
      <c r="G35" s="392" t="s">
        <v>134</v>
      </c>
      <c r="H35" s="546" t="s">
        <v>46</v>
      </c>
      <c r="I35" s="546" t="s">
        <v>135</v>
      </c>
      <c r="J35" s="546" t="s">
        <v>413</v>
      </c>
      <c r="K35" s="546" t="s">
        <v>414</v>
      </c>
    </row>
    <row r="36" spans="3:11" x14ac:dyDescent="0.25">
      <c r="C36" s="548" t="s">
        <v>63</v>
      </c>
      <c r="D36" s="407">
        <v>5</v>
      </c>
      <c r="E36" s="549">
        <v>2800</v>
      </c>
      <c r="F36" s="400">
        <f>D36*E36</f>
        <v>14000</v>
      </c>
      <c r="G36" s="401" t="s">
        <v>1477</v>
      </c>
      <c r="H36" s="405" t="s">
        <v>992</v>
      </c>
      <c r="I36" s="405" t="str">
        <f>VLOOKUP(H36,Presupuesto!$B$11:$C$565,2,0)</f>
        <v>MUEBLES VARIOS DE OFICINA</v>
      </c>
      <c r="J36" s="404" t="s">
        <v>1379</v>
      </c>
      <c r="K36" s="405" t="s">
        <v>415</v>
      </c>
    </row>
    <row r="37" spans="3:11" x14ac:dyDescent="0.25">
      <c r="C37" s="550" t="s">
        <v>64</v>
      </c>
      <c r="D37" s="410"/>
      <c r="E37" s="551">
        <v>2400</v>
      </c>
      <c r="F37" s="400">
        <f>D37*E37</f>
        <v>0</v>
      </c>
      <c r="G37" s="401"/>
      <c r="H37" s="552" t="s">
        <v>992</v>
      </c>
      <c r="I37" s="405" t="str">
        <f>VLOOKUP(H37,Presupuesto!$B$11:$C$565,2,0)</f>
        <v>MUEBLES VARIOS DE OFICINA</v>
      </c>
      <c r="J37" s="405" t="str">
        <f t="shared" ref="J37:J45" si="2">$J$17</f>
        <v>Lo Esencial de la UNAH para la Construcción de Ciudadanía</v>
      </c>
      <c r="K37" s="405" t="s">
        <v>415</v>
      </c>
    </row>
    <row r="38" spans="3:11" x14ac:dyDescent="0.25">
      <c r="C38" s="550" t="s">
        <v>65</v>
      </c>
      <c r="D38" s="410">
        <v>6</v>
      </c>
      <c r="E38" s="551">
        <v>1000</v>
      </c>
      <c r="F38" s="400">
        <f t="shared" ref="F38:F45" si="3">D38*E38</f>
        <v>6000</v>
      </c>
      <c r="G38" s="401" t="s">
        <v>1477</v>
      </c>
      <c r="H38" s="552" t="s">
        <v>992</v>
      </c>
      <c r="I38" s="405" t="str">
        <f>VLOOKUP(H38,Presupuesto!$B$11:$C$565,2,0)</f>
        <v>MUEBLES VARIOS DE OFICINA</v>
      </c>
      <c r="J38" s="555" t="s">
        <v>1379</v>
      </c>
      <c r="K38" s="405" t="s">
        <v>398</v>
      </c>
    </row>
    <row r="39" spans="3:11" x14ac:dyDescent="0.25">
      <c r="C39" s="550" t="s">
        <v>66</v>
      </c>
      <c r="D39" s="410">
        <v>2</v>
      </c>
      <c r="E39" s="551">
        <v>6000</v>
      </c>
      <c r="F39" s="400">
        <f t="shared" si="3"/>
        <v>12000</v>
      </c>
      <c r="G39" s="401" t="s">
        <v>1477</v>
      </c>
      <c r="H39" s="552" t="s">
        <v>992</v>
      </c>
      <c r="I39" s="405" t="str">
        <f>VLOOKUP(H39,Presupuesto!$B$11:$C$565,2,0)</f>
        <v>MUEBLES VARIOS DE OFICINA</v>
      </c>
      <c r="J39" s="555" t="s">
        <v>1379</v>
      </c>
      <c r="K39" s="405" t="s">
        <v>398</v>
      </c>
    </row>
    <row r="40" spans="3:11" x14ac:dyDescent="0.25">
      <c r="C40" s="550" t="s">
        <v>67</v>
      </c>
      <c r="D40" s="410"/>
      <c r="E40" s="551">
        <v>3000</v>
      </c>
      <c r="F40" s="400">
        <f t="shared" si="3"/>
        <v>0</v>
      </c>
      <c r="G40" s="401"/>
      <c r="H40" s="552" t="s">
        <v>992</v>
      </c>
      <c r="I40" s="405" t="str">
        <f>VLOOKUP(H40,Presupuesto!$B$11:$C$565,2,0)</f>
        <v>MUEBLES VARIOS DE OFICINA</v>
      </c>
      <c r="J40" s="405" t="str">
        <f t="shared" si="2"/>
        <v>Lo Esencial de la UNAH para la Construcción de Ciudadanía</v>
      </c>
      <c r="K40" s="405" t="s">
        <v>398</v>
      </c>
    </row>
    <row r="41" spans="3:11" x14ac:dyDescent="0.25">
      <c r="C41" s="550" t="s">
        <v>68</v>
      </c>
      <c r="D41" s="410">
        <v>1</v>
      </c>
      <c r="E41" s="551">
        <v>10000</v>
      </c>
      <c r="F41" s="400">
        <f t="shared" si="3"/>
        <v>10000</v>
      </c>
      <c r="G41" s="401" t="s">
        <v>1477</v>
      </c>
      <c r="H41" s="552" t="s">
        <v>992</v>
      </c>
      <c r="I41" s="405" t="str">
        <f>VLOOKUP(H41,Presupuesto!$B$11:$C$565,2,0)</f>
        <v>MUEBLES VARIOS DE OFICINA</v>
      </c>
      <c r="J41" s="555" t="s">
        <v>1379</v>
      </c>
      <c r="K41" s="405" t="s">
        <v>398</v>
      </c>
    </row>
    <row r="42" spans="3:11" x14ac:dyDescent="0.25">
      <c r="C42" s="550" t="s">
        <v>69</v>
      </c>
      <c r="D42" s="410">
        <v>3</v>
      </c>
      <c r="E42" s="551">
        <v>8000</v>
      </c>
      <c r="F42" s="400">
        <f t="shared" si="3"/>
        <v>24000</v>
      </c>
      <c r="G42" s="401" t="s">
        <v>1477</v>
      </c>
      <c r="H42" s="552" t="s">
        <v>995</v>
      </c>
      <c r="I42" s="405" t="str">
        <f>VLOOKUP(H42,Presupuesto!$B$11:$C$565,2,0)</f>
        <v>EQUIPOS VARIOS DE OFICINA</v>
      </c>
      <c r="J42" s="555" t="s">
        <v>1379</v>
      </c>
      <c r="K42" s="405" t="s">
        <v>398</v>
      </c>
    </row>
    <row r="43" spans="3:11" x14ac:dyDescent="0.25">
      <c r="C43" s="550" t="s">
        <v>70</v>
      </c>
      <c r="D43" s="410"/>
      <c r="E43" s="551">
        <v>2000</v>
      </c>
      <c r="F43" s="400">
        <f t="shared" si="3"/>
        <v>0</v>
      </c>
      <c r="G43" s="401"/>
      <c r="H43" s="552" t="s">
        <v>995</v>
      </c>
      <c r="I43" s="405" t="str">
        <f>VLOOKUP(H43,Presupuesto!$B$11:$C$565,2,0)</f>
        <v>EQUIPOS VARIOS DE OFICINA</v>
      </c>
      <c r="J43" s="405" t="str">
        <f t="shared" si="2"/>
        <v>Lo Esencial de la UNAH para la Construcción de Ciudadanía</v>
      </c>
      <c r="K43" s="405" t="s">
        <v>406</v>
      </c>
    </row>
    <row r="44" spans="3:11" x14ac:dyDescent="0.25">
      <c r="C44" s="550" t="s">
        <v>71</v>
      </c>
      <c r="D44" s="410"/>
      <c r="E44" s="551">
        <v>5000</v>
      </c>
      <c r="F44" s="400">
        <f t="shared" si="3"/>
        <v>0</v>
      </c>
      <c r="G44" s="401"/>
      <c r="H44" s="552" t="s">
        <v>995</v>
      </c>
      <c r="I44" s="405" t="str">
        <f>VLOOKUP(H44,Presupuesto!$B$11:$C$565,2,0)</f>
        <v>EQUIPOS VARIOS DE OFICINA</v>
      </c>
      <c r="J44" s="405" t="str">
        <f t="shared" si="2"/>
        <v>Lo Esencial de la UNAH para la Construcción de Ciudadanía</v>
      </c>
      <c r="K44" s="405" t="s">
        <v>402</v>
      </c>
    </row>
    <row r="45" spans="3:11" ht="16.5" thickBot="1" x14ac:dyDescent="0.3">
      <c r="C45" s="553" t="s">
        <v>72</v>
      </c>
      <c r="D45" s="416"/>
      <c r="E45" s="554">
        <v>100000</v>
      </c>
      <c r="F45" s="418">
        <f t="shared" si="3"/>
        <v>0</v>
      </c>
      <c r="G45" s="419"/>
      <c r="H45" s="422" t="s">
        <v>995</v>
      </c>
      <c r="I45" s="422" t="str">
        <f>VLOOKUP(H45,Presupuesto!$B$11:$C$565,2,0)</f>
        <v>EQUIPOS VARIOS DE OFICINA</v>
      </c>
      <c r="J45" s="422" t="str">
        <f t="shared" si="2"/>
        <v>Lo Esencial de la UNAH para la Construcción de Ciudadanía</v>
      </c>
      <c r="K45" s="423" t="s">
        <v>397</v>
      </c>
    </row>
  </sheetData>
  <dataValidations count="4">
    <dataValidation type="list" allowBlank="1" showInputMessage="1" showErrorMessage="1" errorTitle="¡Ingreso Invalido!" error="Seleccione una opción de la lista" promptTitle="Tipo de Presupuesto" prompt="Seleccione una opción de la lista" sqref="G17:G26 G36:G45">
      <formula1>$R$2:$S$2</formula1>
    </dataValidation>
    <dataValidation type="list" allowBlank="1" showInputMessage="1" showErrorMessage="1" errorTitle="¡Ingreso Inválido!" error="Seleccione una opción de la lista" promptTitle="Mes Requerido" prompt="Seleccione el mes en el que requiere el recurso." sqref="K36:K45 K17:K26">
      <formula1>$U$2:$AF$2</formula1>
    </dataValidation>
    <dataValidation type="list" allowBlank="1" showInputMessage="1" showErrorMessage="1" errorTitle="¡Ingreso Inválido!" error="Seleccione una opción de la lista." promptTitle="Dimensión Estratégica" prompt="Seleccione una opción de la lista." sqref="J17:J26 J36:J45">
      <formula1>$A$2:$N$2</formula1>
    </dataValidation>
    <dataValidation type="list" allowBlank="1" showInputMessage="1" showErrorMessage="1" errorTitle="¡Ingreso Inválido!" error="Verifique el valor ingresado." promptTitle="Objeto de Gasto" prompt="Ingrese el Objeto de Gasto." sqref="H36:H45 H17:H26">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152" zoomScale="86" zoomScaleNormal="86" workbookViewId="0">
      <selection activeCell="C172" sqref="C172"/>
    </sheetView>
  </sheetViews>
  <sheetFormatPr baseColWidth="10" defaultColWidth="11.5703125" defaultRowHeight="15.75" x14ac:dyDescent="0.25"/>
  <cols>
    <col min="1" max="1" width="5.7109375" style="363" customWidth="1"/>
    <col min="2" max="2" width="17" style="363" customWidth="1"/>
    <col min="3" max="3" width="46.85546875" style="363" bestFit="1" customWidth="1"/>
    <col min="4" max="4" width="36" style="363" bestFit="1" customWidth="1"/>
    <col min="5" max="6" width="13.85546875" style="363" customWidth="1"/>
    <col min="7" max="7" width="13.85546875" style="368" customWidth="1"/>
    <col min="8" max="8" width="16.42578125" style="363" customWidth="1"/>
    <col min="9" max="9" width="58.42578125" style="363" customWidth="1"/>
    <col min="10" max="10" width="22.42578125" style="363" bestFit="1" customWidth="1"/>
    <col min="11" max="11" width="11.5703125" style="363"/>
    <col min="12" max="12" width="15" style="363" customWidth="1"/>
    <col min="13"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c r="CB2" s="373" t="s">
        <v>1344</v>
      </c>
      <c r="CC2" s="373" t="s">
        <v>1345</v>
      </c>
      <c r="CD2" s="373" t="s">
        <v>1343</v>
      </c>
      <c r="CE2" s="373" t="s">
        <v>1346</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c r="CB3" s="363">
        <v>35000</v>
      </c>
      <c r="CC3" s="363">
        <v>15000</v>
      </c>
      <c r="CD3" s="363">
        <v>35000</v>
      </c>
      <c r="CE3" s="363">
        <v>15000</v>
      </c>
    </row>
    <row r="4" spans="1:555" ht="16.5" thickBot="1" x14ac:dyDescent="0.3"/>
    <row r="5" spans="1:555" ht="16.5" thickBot="1" x14ac:dyDescent="0.3">
      <c r="C5" s="375" t="s">
        <v>386</v>
      </c>
      <c r="D5" s="376">
        <f>SUMIF(C:C,$C$10,D:D)</f>
        <v>17353700</v>
      </c>
    </row>
    <row r="8" spans="1:555" x14ac:dyDescent="0.25">
      <c r="C8" s="377"/>
      <c r="D8" s="377"/>
      <c r="E8" s="377"/>
      <c r="F8" s="377"/>
      <c r="G8" s="378"/>
      <c r="H8" s="377"/>
      <c r="I8" s="377"/>
    </row>
    <row r="9" spans="1:555" ht="16.5" thickBot="1" x14ac:dyDescent="0.3">
      <c r="C9" s="377"/>
      <c r="D9" s="377"/>
      <c r="E9" s="377"/>
      <c r="F9" s="377"/>
      <c r="G9" s="378"/>
      <c r="H9" s="377"/>
      <c r="I9" s="377"/>
    </row>
    <row r="10" spans="1:555" ht="16.5" thickBot="1" x14ac:dyDescent="0.3">
      <c r="B10" s="385"/>
      <c r="C10" s="524" t="s">
        <v>43</v>
      </c>
      <c r="D10" s="376">
        <f>SUM(F19:F51)</f>
        <v>11480200</v>
      </c>
      <c r="F10" s="382"/>
      <c r="G10" s="381"/>
      <c r="H10" s="382"/>
      <c r="I10" s="382"/>
    </row>
    <row r="11" spans="1:555" x14ac:dyDescent="0.25">
      <c r="B11" s="385"/>
      <c r="C11" s="382"/>
      <c r="D11" s="384"/>
      <c r="E11" s="385"/>
      <c r="F11" s="385"/>
      <c r="G11" s="385"/>
      <c r="H11" s="386"/>
      <c r="I11" s="386"/>
      <c r="J11" s="386"/>
      <c r="K11" s="476"/>
    </row>
    <row r="12" spans="1:555" x14ac:dyDescent="0.25">
      <c r="B12" s="385"/>
      <c r="C12" s="382"/>
      <c r="D12" s="384"/>
      <c r="E12" s="385"/>
      <c r="F12" s="385"/>
      <c r="G12" s="385"/>
      <c r="H12" s="386"/>
      <c r="I12" s="386"/>
      <c r="J12" s="386"/>
      <c r="K12" s="476"/>
    </row>
    <row r="13" spans="1:555" x14ac:dyDescent="0.25">
      <c r="B13" s="385"/>
      <c r="C13" s="113" t="s">
        <v>395</v>
      </c>
      <c r="D13" s="243" t="s">
        <v>1802</v>
      </c>
      <c r="E13" s="385"/>
      <c r="F13" s="385"/>
      <c r="G13" s="385"/>
      <c r="H13" s="386"/>
      <c r="I13" s="386"/>
      <c r="J13" s="386"/>
      <c r="K13" s="476"/>
    </row>
    <row r="14" spans="1:555" x14ac:dyDescent="0.25">
      <c r="B14" s="385"/>
      <c r="C14" s="383"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4.a.1. Reuniones para socializar el Programa ALFIN con los decanos, jefes de departamentos, escuelas y coordinadores de carrera.</v>
      </c>
      <c r="D14" s="384"/>
      <c r="E14" s="385"/>
      <c r="F14" s="385"/>
      <c r="G14" s="385"/>
      <c r="H14" s="386"/>
      <c r="I14" s="386"/>
      <c r="J14" s="386"/>
      <c r="K14" s="476"/>
    </row>
    <row r="15" spans="1:555" x14ac:dyDescent="0.25">
      <c r="B15" s="385"/>
      <c r="C15" s="113" t="s">
        <v>395</v>
      </c>
      <c r="D15" s="243" t="s">
        <v>1871</v>
      </c>
      <c r="E15" s="385"/>
      <c r="F15" s="385"/>
      <c r="G15" s="385"/>
      <c r="H15" s="386"/>
      <c r="I15" s="386"/>
      <c r="J15" s="386"/>
      <c r="K15" s="476"/>
    </row>
    <row r="16" spans="1:555" x14ac:dyDescent="0.25">
      <c r="B16" s="385"/>
      <c r="C16" s="383" t="str">
        <f>IFERROR(VLOOKUP(D15,'Desarrollo e Innov. Curricular'!$E:$F,2,FALSE),IFERROR(VLOOKUP(D15,'Investigación Científica'!$E:$F,2,FALSE),IFERROR(VLOOKUP(D15,'Vinculación Univ. Sociedad'!$E:$F,2,FALSE),IFERROR(VLOOKUP(D15,'Docencia y Profesorado Universi'!$E:$F,2,FALSE),IFERROR(VLOOKUP(D15,'Estudiantes y Graduados'!$E:$F,2,FALSE),IFERROR(VLOOKUP(D15,'Gestion Administrativa'!$E:$F,2,FALSE),IFERROR(VLOOKUP(D15,'Gestión Académica'!$E:$F,2,FALSE),IFERROR(VLOOKUP(D15,'Aseguramiento de la Calidad'!$E:$F,2,FALSE),IFERROR(VLOOKUP(D15,'Gestión del Conocimiento'!$E:$F,2,FALSE),IFERROR(VLOOKUP(D15,'Gobernabilidad y Procesos...'!$E:$F,2,FALSE),IFERROR(VLOOKUP(D15,'Gestión del Talento Humano'!$E:$F,2,FALSE),IFERROR(VLOOKUP(D15,'Internacionalización de la E.S.'!$E:$F,2,FALSE),IFERROR(VLOOKUP(D15,'Cultura de Innovación Insti...'!$E:$F,2,FALSE),VLOOKUP(D15,'Lo Esencial de la Reforma Univ.'!$E:$F,2,0))))))))))))))</f>
        <v>10.a.1.1 Garantizar la integridad de los datos de los diferentes sistemas de informacion implementados y administrados por la DEGT</v>
      </c>
      <c r="D16" s="384"/>
      <c r="E16" s="385"/>
      <c r="F16" s="385"/>
      <c r="G16" s="385"/>
      <c r="H16" s="386"/>
      <c r="I16" s="386"/>
      <c r="J16" s="386"/>
      <c r="K16" s="476"/>
    </row>
    <row r="17" spans="2:12" x14ac:dyDescent="0.25">
      <c r="B17" s="385"/>
      <c r="F17" s="385"/>
      <c r="G17" s="386"/>
      <c r="H17" s="386"/>
      <c r="I17" s="386"/>
    </row>
    <row r="18" spans="2:12" ht="32.25" customHeight="1" thickBot="1" x14ac:dyDescent="0.3">
      <c r="B18" s="385"/>
      <c r="C18" s="525" t="s">
        <v>44</v>
      </c>
      <c r="D18" s="525" t="s">
        <v>55</v>
      </c>
      <c r="E18" s="525" t="s">
        <v>57</v>
      </c>
      <c r="F18" s="526" t="s">
        <v>27</v>
      </c>
      <c r="G18" s="526" t="s">
        <v>134</v>
      </c>
      <c r="H18" s="525" t="s">
        <v>46</v>
      </c>
      <c r="I18" s="525" t="s">
        <v>135</v>
      </c>
      <c r="J18" s="525" t="s">
        <v>413</v>
      </c>
      <c r="K18" s="525" t="s">
        <v>414</v>
      </c>
      <c r="L18" s="525" t="s">
        <v>469</v>
      </c>
    </row>
    <row r="19" spans="2:12" x14ac:dyDescent="0.25">
      <c r="B19" s="385"/>
      <c r="C19" s="527" t="s">
        <v>1346</v>
      </c>
      <c r="D19" s="453"/>
      <c r="E19" s="447">
        <f>HLOOKUP($C19,$CB$2:$CE$3,2,0)</f>
        <v>15000</v>
      </c>
      <c r="F19" s="447">
        <f>D19*E19</f>
        <v>0</v>
      </c>
      <c r="G19" s="448"/>
      <c r="H19" s="451" t="s">
        <v>1021</v>
      </c>
      <c r="I19" s="451" t="str">
        <f>VLOOKUP(H19,Presupuesto!$B$11:$C$565,2,0)</f>
        <v>EQUIPO DE COMPUTACION</v>
      </c>
      <c r="J19" s="450" t="s">
        <v>1377</v>
      </c>
      <c r="K19" s="451" t="s">
        <v>397</v>
      </c>
      <c r="L19" s="506"/>
    </row>
    <row r="20" spans="2:12" x14ac:dyDescent="0.25">
      <c r="B20" s="385"/>
      <c r="C20" s="528" t="s">
        <v>1344</v>
      </c>
      <c r="D20" s="457">
        <v>16</v>
      </c>
      <c r="E20" s="459">
        <f>HLOOKUP($C20,$CB$2:$CE$3,2,0)</f>
        <v>35000</v>
      </c>
      <c r="F20" s="459">
        <f>D20*E20</f>
        <v>560000</v>
      </c>
      <c r="G20" s="460" t="s">
        <v>1477</v>
      </c>
      <c r="H20" s="462" t="s">
        <v>1021</v>
      </c>
      <c r="I20" s="462" t="str">
        <f>VLOOKUP(H20,Presupuesto!$B$11:$C$565,2,0)</f>
        <v>EQUIPO DE COMPUTACION</v>
      </c>
      <c r="J20" s="462" t="str">
        <f t="shared" ref="J20:J51" si="0">$J$19</f>
        <v>Estudiantes y Graduados</v>
      </c>
      <c r="K20" s="462" t="s">
        <v>415</v>
      </c>
      <c r="L20" s="509"/>
    </row>
    <row r="21" spans="2:12" x14ac:dyDescent="0.25">
      <c r="B21" s="385"/>
      <c r="C21" s="529" t="s">
        <v>73</v>
      </c>
      <c r="D21" s="457"/>
      <c r="E21" s="459">
        <v>4000</v>
      </c>
      <c r="F21" s="459">
        <f>D21*E21</f>
        <v>0</v>
      </c>
      <c r="G21" s="460"/>
      <c r="H21" s="462" t="s">
        <v>993</v>
      </c>
      <c r="I21" s="462" t="str">
        <f>VLOOKUP(H21,Presupuesto!$B$11:$C$565,2,0)</f>
        <v>EQUIPOS VARIOS DE OFICINA</v>
      </c>
      <c r="J21" s="462" t="str">
        <f t="shared" si="0"/>
        <v>Estudiantes y Graduados</v>
      </c>
      <c r="K21" s="462" t="s">
        <v>398</v>
      </c>
      <c r="L21" s="509"/>
    </row>
    <row r="22" spans="2:12" x14ac:dyDescent="0.25">
      <c r="B22" s="385"/>
      <c r="C22" s="530" t="s">
        <v>1617</v>
      </c>
      <c r="D22" s="457">
        <v>15</v>
      </c>
      <c r="E22" s="531">
        <v>400000</v>
      </c>
      <c r="F22" s="459">
        <f>D22*E22</f>
        <v>6000000</v>
      </c>
      <c r="G22" s="460" t="s">
        <v>1477</v>
      </c>
      <c r="H22" s="462" t="s">
        <v>1021</v>
      </c>
      <c r="I22" s="462" t="str">
        <f>VLOOKUP(H22,Presupuesto!$B$11:$C$565,2,0)</f>
        <v>EQUIPO DE COMPUTACION</v>
      </c>
      <c r="J22" s="462"/>
      <c r="K22" s="462"/>
      <c r="L22" s="509"/>
    </row>
    <row r="23" spans="2:12" x14ac:dyDescent="0.25">
      <c r="B23" s="385"/>
      <c r="C23" s="532" t="s">
        <v>1599</v>
      </c>
      <c r="D23" s="457">
        <v>5</v>
      </c>
      <c r="E23" s="459">
        <v>8000</v>
      </c>
      <c r="F23" s="459">
        <f>D23*E23</f>
        <v>40000</v>
      </c>
      <c r="G23" s="460" t="s">
        <v>1477</v>
      </c>
      <c r="H23" s="462" t="s">
        <v>993</v>
      </c>
      <c r="I23" s="462" t="str">
        <f>VLOOKUP(H23,Presupuesto!$B$11:$C$565,2,0)</f>
        <v>EQUIPOS VARIOS DE OFICINA</v>
      </c>
      <c r="J23" s="462" t="str">
        <f t="shared" si="0"/>
        <v>Estudiantes y Graduados</v>
      </c>
      <c r="K23" s="462" t="s">
        <v>398</v>
      </c>
      <c r="L23" s="509"/>
    </row>
    <row r="24" spans="2:12" x14ac:dyDescent="0.25">
      <c r="B24" s="385"/>
      <c r="C24" s="533" t="s">
        <v>1600</v>
      </c>
      <c r="D24" s="457">
        <v>1</v>
      </c>
      <c r="E24" s="459">
        <v>1000000</v>
      </c>
      <c r="F24" s="459">
        <f t="shared" ref="F24:F29" si="1">D24*E24</f>
        <v>1000000</v>
      </c>
      <c r="G24" s="460" t="s">
        <v>1477</v>
      </c>
      <c r="H24" s="462" t="s">
        <v>993</v>
      </c>
      <c r="I24" s="462" t="str">
        <f>VLOOKUP(H24,Presupuesto!$B$11:$C$565,2,0)</f>
        <v>EQUIPOS VARIOS DE OFICINA</v>
      </c>
      <c r="J24" s="462" t="str">
        <f t="shared" si="0"/>
        <v>Estudiantes y Graduados</v>
      </c>
      <c r="K24" s="462" t="s">
        <v>398</v>
      </c>
      <c r="L24" s="509"/>
    </row>
    <row r="25" spans="2:12" x14ac:dyDescent="0.25">
      <c r="B25" s="385"/>
      <c r="C25" s="533" t="s">
        <v>1601</v>
      </c>
      <c r="D25" s="457">
        <v>1</v>
      </c>
      <c r="E25" s="459">
        <v>30000</v>
      </c>
      <c r="F25" s="459">
        <f t="shared" si="1"/>
        <v>30000</v>
      </c>
      <c r="G25" s="460" t="s">
        <v>1477</v>
      </c>
      <c r="H25" s="462" t="s">
        <v>993</v>
      </c>
      <c r="I25" s="462" t="str">
        <f>VLOOKUP(H25,Presupuesto!$B$11:$C$565,2,0)</f>
        <v>EQUIPOS VARIOS DE OFICINA</v>
      </c>
      <c r="J25" s="462" t="str">
        <f t="shared" si="0"/>
        <v>Estudiantes y Graduados</v>
      </c>
      <c r="K25" s="462" t="s">
        <v>398</v>
      </c>
      <c r="L25" s="509"/>
    </row>
    <row r="26" spans="2:12" x14ac:dyDescent="0.25">
      <c r="B26" s="385"/>
      <c r="C26" s="533" t="s">
        <v>1602</v>
      </c>
      <c r="D26" s="457">
        <v>4</v>
      </c>
      <c r="E26" s="459">
        <v>1000</v>
      </c>
      <c r="F26" s="459">
        <f t="shared" si="1"/>
        <v>4000</v>
      </c>
      <c r="G26" s="460" t="s">
        <v>1477</v>
      </c>
      <c r="H26" s="462" t="s">
        <v>993</v>
      </c>
      <c r="I26" s="462" t="str">
        <f>VLOOKUP(H26,Presupuesto!$B$11:$C$565,2,0)</f>
        <v>EQUIPOS VARIOS DE OFICINA</v>
      </c>
      <c r="J26" s="462" t="str">
        <f t="shared" si="0"/>
        <v>Estudiantes y Graduados</v>
      </c>
      <c r="K26" s="462" t="s">
        <v>398</v>
      </c>
      <c r="L26" s="509"/>
    </row>
    <row r="27" spans="2:12" x14ac:dyDescent="0.25">
      <c r="B27" s="385"/>
      <c r="C27" s="533" t="s">
        <v>1603</v>
      </c>
      <c r="D27" s="457">
        <v>1</v>
      </c>
      <c r="E27" s="459">
        <v>30000</v>
      </c>
      <c r="F27" s="459">
        <f t="shared" si="1"/>
        <v>30000</v>
      </c>
      <c r="G27" s="460" t="s">
        <v>1477</v>
      </c>
      <c r="H27" s="462" t="s">
        <v>993</v>
      </c>
      <c r="I27" s="462" t="str">
        <f>VLOOKUP(H27,Presupuesto!$B$11:$C$565,2,0)</f>
        <v>EQUIPOS VARIOS DE OFICINA</v>
      </c>
      <c r="J27" s="462" t="str">
        <f t="shared" si="0"/>
        <v>Estudiantes y Graduados</v>
      </c>
      <c r="K27" s="462" t="s">
        <v>398</v>
      </c>
      <c r="L27" s="509"/>
    </row>
    <row r="28" spans="2:12" x14ac:dyDescent="0.25">
      <c r="B28" s="385"/>
      <c r="C28" s="533" t="s">
        <v>1604</v>
      </c>
      <c r="D28" s="457">
        <v>10</v>
      </c>
      <c r="E28" s="459">
        <v>400</v>
      </c>
      <c r="F28" s="459">
        <f t="shared" si="1"/>
        <v>4000</v>
      </c>
      <c r="G28" s="460" t="s">
        <v>1477</v>
      </c>
      <c r="H28" s="462" t="s">
        <v>993</v>
      </c>
      <c r="I28" s="462" t="str">
        <f>VLOOKUP(H28,Presupuesto!$B$11:$C$565,2,0)</f>
        <v>EQUIPOS VARIOS DE OFICINA</v>
      </c>
      <c r="J28" s="462" t="str">
        <f t="shared" si="0"/>
        <v>Estudiantes y Graduados</v>
      </c>
      <c r="K28" s="462" t="s">
        <v>398</v>
      </c>
      <c r="L28" s="509"/>
    </row>
    <row r="29" spans="2:12" x14ac:dyDescent="0.25">
      <c r="B29" s="385"/>
      <c r="C29" s="534" t="s">
        <v>1605</v>
      </c>
      <c r="D29" s="457">
        <v>40</v>
      </c>
      <c r="E29" s="459">
        <v>4000</v>
      </c>
      <c r="F29" s="459">
        <f t="shared" si="1"/>
        <v>160000</v>
      </c>
      <c r="G29" s="460" t="s">
        <v>1477</v>
      </c>
      <c r="H29" s="462" t="s">
        <v>993</v>
      </c>
      <c r="I29" s="462" t="str">
        <f>VLOOKUP(H29,Presupuesto!$B$11:$C$565,2,0)</f>
        <v>EQUIPOS VARIOS DE OFICINA</v>
      </c>
      <c r="J29" s="462" t="str">
        <f t="shared" si="0"/>
        <v>Estudiantes y Graduados</v>
      </c>
      <c r="K29" s="462" t="s">
        <v>398</v>
      </c>
      <c r="L29" s="509"/>
    </row>
    <row r="30" spans="2:12" x14ac:dyDescent="0.25">
      <c r="B30" s="385"/>
      <c r="C30" s="529" t="s">
        <v>74</v>
      </c>
      <c r="D30" s="457"/>
      <c r="E30" s="459">
        <v>8000</v>
      </c>
      <c r="F30" s="459">
        <f t="shared" ref="F30:F51" si="2">D30*E30</f>
        <v>0</v>
      </c>
      <c r="G30" s="460"/>
      <c r="H30" s="462" t="s">
        <v>1021</v>
      </c>
      <c r="I30" s="462" t="str">
        <f>VLOOKUP(H30,Presupuesto!$B$11:$C$565,2,0)</f>
        <v>EQUIPO DE COMPUTACION</v>
      </c>
      <c r="J30" s="462" t="str">
        <f t="shared" si="0"/>
        <v>Estudiantes y Graduados</v>
      </c>
      <c r="K30" s="462" t="s">
        <v>398</v>
      </c>
      <c r="L30" s="509"/>
    </row>
    <row r="31" spans="2:12" x14ac:dyDescent="0.25">
      <c r="B31" s="385"/>
      <c r="C31" s="529" t="s">
        <v>75</v>
      </c>
      <c r="D31" s="457"/>
      <c r="E31" s="459">
        <v>5000</v>
      </c>
      <c r="F31" s="459">
        <f t="shared" si="2"/>
        <v>0</v>
      </c>
      <c r="G31" s="460"/>
      <c r="H31" s="462" t="s">
        <v>1021</v>
      </c>
      <c r="I31" s="462" t="str">
        <f>VLOOKUP(H31,Presupuesto!$B$11:$C$565,2,0)</f>
        <v>EQUIPO DE COMPUTACION</v>
      </c>
      <c r="J31" s="462" t="str">
        <f t="shared" si="0"/>
        <v>Estudiantes y Graduados</v>
      </c>
      <c r="K31" s="462" t="s">
        <v>398</v>
      </c>
      <c r="L31" s="509"/>
    </row>
    <row r="32" spans="2:12" x14ac:dyDescent="0.25">
      <c r="B32" s="385"/>
      <c r="C32" s="529" t="s">
        <v>35</v>
      </c>
      <c r="D32" s="457"/>
      <c r="E32" s="459">
        <v>13000</v>
      </c>
      <c r="F32" s="459">
        <f t="shared" si="2"/>
        <v>0</v>
      </c>
      <c r="G32" s="460"/>
      <c r="H32" s="462" t="s">
        <v>1007</v>
      </c>
      <c r="I32" s="462" t="str">
        <f>VLOOKUP(H32,Presupuesto!$B$11:$C$565,2,0)</f>
        <v>EQUIPO DE TRANSPORTE TRACCION Y ELEVACION</v>
      </c>
      <c r="J32" s="462" t="str">
        <f t="shared" si="0"/>
        <v>Estudiantes y Graduados</v>
      </c>
      <c r="K32" s="462" t="s">
        <v>398</v>
      </c>
      <c r="L32" s="509"/>
    </row>
    <row r="33" spans="2:12" x14ac:dyDescent="0.25">
      <c r="B33" s="385"/>
      <c r="C33" s="529" t="s">
        <v>76</v>
      </c>
      <c r="D33" s="457"/>
      <c r="E33" s="459">
        <v>15000</v>
      </c>
      <c r="F33" s="459">
        <f t="shared" si="2"/>
        <v>0</v>
      </c>
      <c r="G33" s="460"/>
      <c r="H33" s="462" t="s">
        <v>1007</v>
      </c>
      <c r="I33" s="462" t="str">
        <f>VLOOKUP(H33,Presupuesto!$B$11:$C$565,2,0)</f>
        <v>EQUIPO DE TRANSPORTE TRACCION Y ELEVACION</v>
      </c>
      <c r="J33" s="462" t="str">
        <f t="shared" si="0"/>
        <v>Estudiantes y Graduados</v>
      </c>
      <c r="K33" s="462" t="s">
        <v>398</v>
      </c>
      <c r="L33" s="509"/>
    </row>
    <row r="34" spans="2:12" x14ac:dyDescent="0.25">
      <c r="B34" s="385"/>
      <c r="C34" s="529" t="s">
        <v>77</v>
      </c>
      <c r="D34" s="457"/>
      <c r="E34" s="459">
        <v>10000</v>
      </c>
      <c r="F34" s="459">
        <f t="shared" si="2"/>
        <v>0</v>
      </c>
      <c r="G34" s="460"/>
      <c r="H34" s="462" t="s">
        <v>1007</v>
      </c>
      <c r="I34" s="462" t="str">
        <f>VLOOKUP(H34,Presupuesto!$B$11:$C$565,2,0)</f>
        <v>EQUIPO DE TRANSPORTE TRACCION Y ELEVACION</v>
      </c>
      <c r="J34" s="462" t="str">
        <f t="shared" si="0"/>
        <v>Estudiantes y Graduados</v>
      </c>
      <c r="K34" s="462" t="s">
        <v>406</v>
      </c>
      <c r="L34" s="509"/>
    </row>
    <row r="35" spans="2:12" x14ac:dyDescent="0.25">
      <c r="B35" s="385"/>
      <c r="C35" s="532" t="s">
        <v>1606</v>
      </c>
      <c r="D35" s="457">
        <v>5</v>
      </c>
      <c r="E35" s="459">
        <v>30000</v>
      </c>
      <c r="F35" s="459">
        <f t="shared" si="2"/>
        <v>150000</v>
      </c>
      <c r="G35" s="460" t="s">
        <v>1477</v>
      </c>
      <c r="H35" s="462" t="s">
        <v>344</v>
      </c>
      <c r="I35" s="462" t="str">
        <f>VLOOKUP(H35,Presupuesto!$B$11:$C$565,2,0)</f>
        <v>APLICACIONES INFORMATICAS (45100-00)</v>
      </c>
      <c r="J35" s="462"/>
      <c r="K35" s="462"/>
      <c r="L35" s="509"/>
    </row>
    <row r="36" spans="2:12" x14ac:dyDescent="0.25">
      <c r="B36" s="385"/>
      <c r="C36" s="532" t="s">
        <v>1607</v>
      </c>
      <c r="D36" s="457">
        <v>8</v>
      </c>
      <c r="E36" s="459">
        <v>100000</v>
      </c>
      <c r="F36" s="459">
        <f t="shared" si="2"/>
        <v>800000</v>
      </c>
      <c r="G36" s="460" t="s">
        <v>1477</v>
      </c>
      <c r="H36" s="462" t="s">
        <v>344</v>
      </c>
      <c r="I36" s="462" t="str">
        <f>VLOOKUP(H36,Presupuesto!$B$11:$C$565,2,0)</f>
        <v>APLICACIONES INFORMATICAS (45100-00)</v>
      </c>
      <c r="J36" s="462"/>
      <c r="K36" s="462"/>
      <c r="L36" s="509"/>
    </row>
    <row r="37" spans="2:12" x14ac:dyDescent="0.25">
      <c r="B37" s="385"/>
      <c r="C37" s="533" t="s">
        <v>1608</v>
      </c>
      <c r="D37" s="457">
        <v>1</v>
      </c>
      <c r="E37" s="459">
        <v>160000</v>
      </c>
      <c r="F37" s="459">
        <f t="shared" si="2"/>
        <v>160000</v>
      </c>
      <c r="G37" s="460" t="s">
        <v>1477</v>
      </c>
      <c r="H37" s="462" t="s">
        <v>344</v>
      </c>
      <c r="I37" s="462" t="str">
        <f>VLOOKUP(H37,Presupuesto!$B$11:$C$565,2,0)</f>
        <v>APLICACIONES INFORMATICAS (45100-00)</v>
      </c>
      <c r="J37" s="462"/>
      <c r="K37" s="462"/>
      <c r="L37" s="509"/>
    </row>
    <row r="38" spans="2:12" x14ac:dyDescent="0.25">
      <c r="B38" s="385"/>
      <c r="C38" s="533" t="s">
        <v>1609</v>
      </c>
      <c r="D38" s="457">
        <v>4</v>
      </c>
      <c r="E38" s="459">
        <v>15000</v>
      </c>
      <c r="F38" s="459">
        <f t="shared" si="2"/>
        <v>60000</v>
      </c>
      <c r="G38" s="460" t="s">
        <v>1477</v>
      </c>
      <c r="H38" s="462" t="s">
        <v>344</v>
      </c>
      <c r="I38" s="462" t="str">
        <f>VLOOKUP(H38,Presupuesto!$B$11:$C$565,2,0)</f>
        <v>APLICACIONES INFORMATICAS (45100-00)</v>
      </c>
      <c r="J38" s="462"/>
      <c r="K38" s="462"/>
      <c r="L38" s="509"/>
    </row>
    <row r="39" spans="2:12" ht="31.5" x14ac:dyDescent="0.25">
      <c r="B39" s="385"/>
      <c r="C39" s="535" t="s">
        <v>1610</v>
      </c>
      <c r="D39" s="457">
        <v>1</v>
      </c>
      <c r="E39" s="459">
        <v>50000</v>
      </c>
      <c r="F39" s="459">
        <f t="shared" si="2"/>
        <v>50000</v>
      </c>
      <c r="G39" s="460" t="s">
        <v>1477</v>
      </c>
      <c r="H39" s="462" t="s">
        <v>344</v>
      </c>
      <c r="I39" s="462" t="str">
        <f>VLOOKUP(H39,Presupuesto!$B$11:$C$565,2,0)</f>
        <v>APLICACIONES INFORMATICAS (45100-00)</v>
      </c>
      <c r="J39" s="462"/>
      <c r="K39" s="462"/>
      <c r="L39" s="509"/>
    </row>
    <row r="40" spans="2:12" ht="78.75" x14ac:dyDescent="0.25">
      <c r="B40" s="385"/>
      <c r="C40" s="535" t="s">
        <v>1611</v>
      </c>
      <c r="D40" s="457">
        <v>9</v>
      </c>
      <c r="E40" s="459">
        <v>37800</v>
      </c>
      <c r="F40" s="459">
        <f t="shared" si="2"/>
        <v>340200</v>
      </c>
      <c r="G40" s="460" t="s">
        <v>1477</v>
      </c>
      <c r="H40" s="462" t="s">
        <v>344</v>
      </c>
      <c r="I40" s="462" t="str">
        <f>VLOOKUP(H40,Presupuesto!$B$11:$C$565,2,0)</f>
        <v>APLICACIONES INFORMATICAS (45100-00)</v>
      </c>
      <c r="J40" s="462"/>
      <c r="K40" s="462"/>
      <c r="L40" s="509"/>
    </row>
    <row r="41" spans="2:12" x14ac:dyDescent="0.25">
      <c r="B41" s="385"/>
      <c r="C41" s="533" t="s">
        <v>1612</v>
      </c>
      <c r="D41" s="457">
        <v>1100</v>
      </c>
      <c r="E41" s="459">
        <v>300</v>
      </c>
      <c r="F41" s="459">
        <f t="shared" si="2"/>
        <v>330000</v>
      </c>
      <c r="G41" s="460" t="s">
        <v>1477</v>
      </c>
      <c r="H41" s="462" t="s">
        <v>344</v>
      </c>
      <c r="I41" s="462" t="str">
        <f>VLOOKUP(H41,Presupuesto!$B$11:$C$565,2,0)</f>
        <v>APLICACIONES INFORMATICAS (45100-00)</v>
      </c>
      <c r="J41" s="462"/>
      <c r="K41" s="462"/>
      <c r="L41" s="509"/>
    </row>
    <row r="42" spans="2:12" x14ac:dyDescent="0.25">
      <c r="B42" s="385"/>
      <c r="C42" s="533" t="s">
        <v>1613</v>
      </c>
      <c r="D42" s="457">
        <v>1</v>
      </c>
      <c r="E42" s="459">
        <v>1000000</v>
      </c>
      <c r="F42" s="459">
        <f t="shared" si="2"/>
        <v>1000000</v>
      </c>
      <c r="G42" s="460" t="s">
        <v>1477</v>
      </c>
      <c r="H42" s="462" t="s">
        <v>344</v>
      </c>
      <c r="I42" s="462" t="str">
        <f>VLOOKUP(H42,Presupuesto!$B$11:$C$565,2,0)</f>
        <v>APLICACIONES INFORMATICAS (45100-00)</v>
      </c>
      <c r="J42" s="462"/>
      <c r="K42" s="462"/>
      <c r="L42" s="509"/>
    </row>
    <row r="43" spans="2:12" x14ac:dyDescent="0.25">
      <c r="C43" s="529" t="s">
        <v>78</v>
      </c>
      <c r="D43" s="457"/>
      <c r="E43" s="459">
        <v>10000</v>
      </c>
      <c r="F43" s="459">
        <f t="shared" si="2"/>
        <v>0</v>
      </c>
      <c r="G43" s="460"/>
      <c r="H43" s="462" t="s">
        <v>1053</v>
      </c>
      <c r="I43" s="462" t="str">
        <f>VLOOKUP(H43,Presupuesto!$B$11:$C$565,2,0)</f>
        <v>APLICACIONES INFORMATICAS</v>
      </c>
      <c r="J43" s="462" t="str">
        <f t="shared" si="0"/>
        <v>Estudiantes y Graduados</v>
      </c>
      <c r="K43" s="462" t="s">
        <v>402</v>
      </c>
      <c r="L43" s="509"/>
    </row>
    <row r="44" spans="2:12" x14ac:dyDescent="0.25">
      <c r="C44" s="529" t="s">
        <v>79</v>
      </c>
      <c r="D44" s="457"/>
      <c r="E44" s="459">
        <v>2000</v>
      </c>
      <c r="F44" s="459">
        <f t="shared" si="2"/>
        <v>0</v>
      </c>
      <c r="G44" s="460"/>
      <c r="H44" s="462" t="s">
        <v>1021</v>
      </c>
      <c r="I44" s="462" t="str">
        <f>VLOOKUP(H44,Presupuesto!$B$11:$C$565,2,0)</f>
        <v>EQUIPO DE COMPUTACION</v>
      </c>
      <c r="J44" s="462" t="str">
        <f t="shared" si="0"/>
        <v>Estudiantes y Graduados</v>
      </c>
      <c r="K44" s="462" t="s">
        <v>398</v>
      </c>
      <c r="L44" s="509"/>
    </row>
    <row r="45" spans="2:12" x14ac:dyDescent="0.25">
      <c r="C45" s="533" t="s">
        <v>1614</v>
      </c>
      <c r="D45" s="457">
        <v>6</v>
      </c>
      <c r="E45" s="459">
        <v>2000</v>
      </c>
      <c r="F45" s="459">
        <f t="shared" si="2"/>
        <v>12000</v>
      </c>
      <c r="G45" s="460" t="s">
        <v>1477</v>
      </c>
      <c r="H45" s="462" t="s">
        <v>341</v>
      </c>
      <c r="I45" s="462" t="str">
        <f>VLOOKUP(H45,Presupuesto!$B$11:$C$565,2,0)</f>
        <v>EQUIPOS PARA COMPUTACION</v>
      </c>
      <c r="J45" s="462"/>
      <c r="K45" s="462"/>
      <c r="L45" s="509"/>
    </row>
    <row r="46" spans="2:12" x14ac:dyDescent="0.25">
      <c r="C46" s="529" t="s">
        <v>80</v>
      </c>
      <c r="D46" s="457"/>
      <c r="E46" s="459">
        <v>1500</v>
      </c>
      <c r="F46" s="459">
        <f t="shared" si="2"/>
        <v>0</v>
      </c>
      <c r="G46" s="460"/>
      <c r="H46" s="462" t="s">
        <v>953</v>
      </c>
      <c r="I46" s="462" t="str">
        <f>VLOOKUP(H46,Presupuesto!$B$11:$C$565,2,0)</f>
        <v>UTILES Y MATERIALES ELECTRICOS</v>
      </c>
      <c r="J46" s="462" t="str">
        <f t="shared" si="0"/>
        <v>Estudiantes y Graduados</v>
      </c>
      <c r="K46" s="462" t="s">
        <v>398</v>
      </c>
      <c r="L46" s="509"/>
    </row>
    <row r="47" spans="2:12" x14ac:dyDescent="0.25">
      <c r="C47" s="529" t="s">
        <v>81</v>
      </c>
      <c r="D47" s="457"/>
      <c r="E47" s="459">
        <v>1500</v>
      </c>
      <c r="F47" s="459">
        <f t="shared" si="2"/>
        <v>0</v>
      </c>
      <c r="G47" s="460"/>
      <c r="H47" s="462" t="s">
        <v>1021</v>
      </c>
      <c r="I47" s="462" t="str">
        <f>VLOOKUP(H47,Presupuesto!$B$11:$C$565,2,0)</f>
        <v>EQUIPO DE COMPUTACION</v>
      </c>
      <c r="J47" s="462" t="str">
        <f t="shared" si="0"/>
        <v>Estudiantes y Graduados</v>
      </c>
      <c r="K47" s="462" t="s">
        <v>398</v>
      </c>
      <c r="L47" s="509"/>
    </row>
    <row r="48" spans="2:12" x14ac:dyDescent="0.25">
      <c r="C48" s="533" t="s">
        <v>1615</v>
      </c>
      <c r="D48" s="457">
        <v>1</v>
      </c>
      <c r="E48" s="459">
        <v>150000</v>
      </c>
      <c r="F48" s="459">
        <f t="shared" si="2"/>
        <v>150000</v>
      </c>
      <c r="G48" s="460" t="s">
        <v>1477</v>
      </c>
      <c r="H48" s="462" t="s">
        <v>341</v>
      </c>
      <c r="I48" s="462" t="str">
        <f>VLOOKUP(H48,Presupuesto!$B$11:$C$565,2,0)</f>
        <v>EQUIPOS PARA COMPUTACION</v>
      </c>
      <c r="J48" s="462"/>
      <c r="K48" s="462"/>
      <c r="L48" s="509"/>
    </row>
    <row r="49" spans="2:12" ht="31.5" x14ac:dyDescent="0.25">
      <c r="C49" s="535" t="s">
        <v>1616</v>
      </c>
      <c r="D49" s="457">
        <v>20</v>
      </c>
      <c r="E49" s="459">
        <v>30000</v>
      </c>
      <c r="F49" s="459">
        <f t="shared" si="2"/>
        <v>600000</v>
      </c>
      <c r="G49" s="460" t="s">
        <v>1477</v>
      </c>
      <c r="H49" s="462" t="s">
        <v>341</v>
      </c>
      <c r="I49" s="462" t="str">
        <f>VLOOKUP(H49,Presupuesto!$B$11:$C$565,2,0)</f>
        <v>EQUIPOS PARA COMPUTACION</v>
      </c>
      <c r="J49" s="462"/>
      <c r="K49" s="462"/>
      <c r="L49" s="509"/>
    </row>
    <row r="50" spans="2:12" x14ac:dyDescent="0.25">
      <c r="C50" s="529" t="s">
        <v>82</v>
      </c>
      <c r="D50" s="457"/>
      <c r="E50" s="459">
        <v>500</v>
      </c>
      <c r="F50" s="459">
        <f t="shared" si="2"/>
        <v>0</v>
      </c>
      <c r="G50" s="460"/>
      <c r="H50" s="462" t="s">
        <v>962</v>
      </c>
      <c r="I50" s="462" t="str">
        <f>VLOOKUP(H50,Presupuesto!$B$11:$C$565,2,0)</f>
        <v>OTROS RESPUESTOS Y ACCESORIOS MENORES</v>
      </c>
      <c r="J50" s="462" t="str">
        <f t="shared" si="0"/>
        <v>Estudiantes y Graduados</v>
      </c>
      <c r="K50" s="462" t="s">
        <v>398</v>
      </c>
      <c r="L50" s="509"/>
    </row>
    <row r="51" spans="2:12" ht="16.5" thickBot="1" x14ac:dyDescent="0.3">
      <c r="B51" s="385"/>
      <c r="C51" s="536" t="s">
        <v>83</v>
      </c>
      <c r="D51" s="467"/>
      <c r="E51" s="469">
        <v>20</v>
      </c>
      <c r="F51" s="469">
        <f t="shared" si="2"/>
        <v>0</v>
      </c>
      <c r="G51" s="470"/>
      <c r="H51" s="472" t="s">
        <v>962</v>
      </c>
      <c r="I51" s="472" t="str">
        <f>VLOOKUP(H51,Presupuesto!$B$11:$C$565,2,0)</f>
        <v>OTROS RESPUESTOS Y ACCESORIOS MENORES</v>
      </c>
      <c r="J51" s="472" t="str">
        <f t="shared" si="0"/>
        <v>Estudiantes y Graduados</v>
      </c>
      <c r="K51" s="472" t="s">
        <v>397</v>
      </c>
      <c r="L51" s="521"/>
    </row>
    <row r="52" spans="2:12" x14ac:dyDescent="0.25">
      <c r="B52" s="385"/>
      <c r="F52" s="385"/>
      <c r="G52" s="386"/>
      <c r="H52" s="386"/>
      <c r="I52" s="386"/>
    </row>
    <row r="53" spans="2:12" ht="16.5" thickBot="1" x14ac:dyDescent="0.3"/>
    <row r="54" spans="2:12" ht="16.5" thickBot="1" x14ac:dyDescent="0.3">
      <c r="C54" s="524" t="s">
        <v>43</v>
      </c>
      <c r="D54" s="376">
        <f>SUM(F61:F93)</f>
        <v>1456000</v>
      </c>
      <c r="F54" s="382"/>
      <c r="G54" s="381"/>
      <c r="H54" s="382"/>
      <c r="I54" s="382"/>
    </row>
    <row r="55" spans="2:12" x14ac:dyDescent="0.25">
      <c r="C55" s="382"/>
      <c r="D55" s="384"/>
      <c r="E55" s="385"/>
      <c r="F55" s="385"/>
      <c r="G55" s="385"/>
      <c r="H55" s="386"/>
      <c r="I55" s="386"/>
      <c r="J55" s="386"/>
      <c r="K55" s="476"/>
    </row>
    <row r="56" spans="2:12" x14ac:dyDescent="0.25">
      <c r="C56" s="382"/>
      <c r="D56" s="384"/>
      <c r="E56" s="385"/>
      <c r="F56" s="385"/>
      <c r="G56" s="385"/>
      <c r="H56" s="386"/>
      <c r="I56" s="386"/>
      <c r="J56" s="386"/>
      <c r="K56" s="476"/>
    </row>
    <row r="57" spans="2:12" x14ac:dyDescent="0.25">
      <c r="C57" s="113" t="s">
        <v>395</v>
      </c>
      <c r="D57" s="243" t="s">
        <v>1883</v>
      </c>
      <c r="E57" s="385"/>
      <c r="F57" s="385"/>
      <c r="G57" s="385"/>
      <c r="H57" s="386"/>
      <c r="I57" s="386"/>
      <c r="J57" s="386"/>
      <c r="K57" s="476"/>
    </row>
    <row r="58" spans="2:12" x14ac:dyDescent="0.25">
      <c r="C58" s="383" t="str">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Calidad'!$E:$F,2,FALSE),IFERROR(VLOOKUP(D57,'Gestión del Conocimiento'!$E:$F,2,FALSE),IFERROR(VLOOKUP(D57,'Gobernabilidad y Procesos...'!$E:$F,2,FALSE),IFERROR(VLOOKUP(D57,'Gestión del Talento Humano'!$E:$F,2,FALSE),IFERROR(VLOOKUP(D57,'Internacionalización de la E.S.'!$E:$F,2,FALSE),IFERROR(VLOOKUP(D57,'Cultura de Innovación Insti...'!$E:$F,2,FALSE),VLOOKUP(D57,'Lo Esencial de la Reforma Univ.'!$E:$F,2,0))))))))))))))</f>
        <v>10.a.7.1 Mejorar los servicios de tecnología educativa en las diferentes aulas</v>
      </c>
      <c r="D58" s="384"/>
      <c r="E58" s="385"/>
      <c r="F58" s="385"/>
      <c r="G58" s="385"/>
      <c r="H58" s="386"/>
      <c r="I58" s="386"/>
      <c r="J58" s="386"/>
      <c r="K58" s="476"/>
    </row>
    <row r="59" spans="2:12" x14ac:dyDescent="0.25">
      <c r="F59" s="385"/>
      <c r="G59" s="386"/>
      <c r="H59" s="386"/>
      <c r="I59" s="386"/>
    </row>
    <row r="60" spans="2:12" ht="48" thickBot="1" x14ac:dyDescent="0.3">
      <c r="C60" s="525" t="s">
        <v>44</v>
      </c>
      <c r="D60" s="525" t="s">
        <v>55</v>
      </c>
      <c r="E60" s="525" t="s">
        <v>57</v>
      </c>
      <c r="F60" s="526" t="s">
        <v>27</v>
      </c>
      <c r="G60" s="526" t="s">
        <v>134</v>
      </c>
      <c r="H60" s="525" t="s">
        <v>46</v>
      </c>
      <c r="I60" s="525" t="s">
        <v>135</v>
      </c>
      <c r="J60" s="525" t="s">
        <v>413</v>
      </c>
      <c r="K60" s="525" t="s">
        <v>414</v>
      </c>
      <c r="L60" s="525" t="s">
        <v>469</v>
      </c>
    </row>
    <row r="61" spans="2:12" x14ac:dyDescent="0.25">
      <c r="C61" s="527" t="s">
        <v>1346</v>
      </c>
      <c r="D61" s="453"/>
      <c r="E61" s="446">
        <f>HLOOKUP($C61,$CB$2:$CE$3,2,0)</f>
        <v>15000</v>
      </c>
      <c r="F61" s="447">
        <f>D61*E61</f>
        <v>0</v>
      </c>
      <c r="G61" s="448"/>
      <c r="H61" s="451" t="s">
        <v>1021</v>
      </c>
      <c r="I61" s="451" t="str">
        <f>VLOOKUP(H61,Presupuesto!$B$11:$C$565,2,0)</f>
        <v>EQUIPO DE COMPUTACION</v>
      </c>
      <c r="J61" s="450" t="s">
        <v>1377</v>
      </c>
      <c r="K61" s="451" t="s">
        <v>397</v>
      </c>
      <c r="L61" s="506"/>
    </row>
    <row r="62" spans="2:12" x14ac:dyDescent="0.25">
      <c r="C62" s="528" t="s">
        <v>1344</v>
      </c>
      <c r="D62" s="457">
        <v>7</v>
      </c>
      <c r="E62" s="513">
        <f>HLOOKUP($C62,$CB$2:$CE$3,2,0)</f>
        <v>35000</v>
      </c>
      <c r="F62" s="459">
        <f>D62*E62</f>
        <v>245000</v>
      </c>
      <c r="G62" s="460" t="s">
        <v>1477</v>
      </c>
      <c r="H62" s="462" t="s">
        <v>1021</v>
      </c>
      <c r="I62" s="462" t="str">
        <f>VLOOKUP(H62,Presupuesto!$B$11:$C$565,2,0)</f>
        <v>EQUIPO DE COMPUTACION</v>
      </c>
      <c r="J62" s="462" t="str">
        <f t="shared" ref="J62:J93" si="3">$J$19</f>
        <v>Estudiantes y Graduados</v>
      </c>
      <c r="K62" s="462" t="s">
        <v>415</v>
      </c>
      <c r="L62" s="509"/>
    </row>
    <row r="63" spans="2:12" x14ac:dyDescent="0.25">
      <c r="C63" s="529" t="s">
        <v>73</v>
      </c>
      <c r="D63" s="457">
        <v>2</v>
      </c>
      <c r="E63" s="513">
        <v>20000</v>
      </c>
      <c r="F63" s="459">
        <f>D63*E63</f>
        <v>40000</v>
      </c>
      <c r="G63" s="460" t="s">
        <v>1477</v>
      </c>
      <c r="H63" s="462" t="s">
        <v>993</v>
      </c>
      <c r="I63" s="462" t="str">
        <f>VLOOKUP(H63,Presupuesto!$B$11:$C$565,2,0)</f>
        <v>EQUIPOS VARIOS DE OFICINA</v>
      </c>
      <c r="J63" s="462" t="str">
        <f t="shared" si="3"/>
        <v>Estudiantes y Graduados</v>
      </c>
      <c r="K63" s="462" t="s">
        <v>398</v>
      </c>
      <c r="L63" s="509"/>
    </row>
    <row r="64" spans="2:12" x14ac:dyDescent="0.25">
      <c r="C64" s="530" t="s">
        <v>1617</v>
      </c>
      <c r="D64" s="457"/>
      <c r="E64" s="537">
        <v>400000</v>
      </c>
      <c r="F64" s="459">
        <f>D64*E64</f>
        <v>0</v>
      </c>
      <c r="G64" s="460" t="s">
        <v>1477</v>
      </c>
      <c r="H64" s="462" t="s">
        <v>1021</v>
      </c>
      <c r="I64" s="462" t="str">
        <f>VLOOKUP(H64,Presupuesto!$B$11:$C$565,2,0)</f>
        <v>EQUIPO DE COMPUTACION</v>
      </c>
      <c r="J64" s="462"/>
      <c r="K64" s="462"/>
      <c r="L64" s="509"/>
    </row>
    <row r="65" spans="3:12" x14ac:dyDescent="0.25">
      <c r="C65" s="532" t="s">
        <v>1599</v>
      </c>
      <c r="D65" s="457"/>
      <c r="E65" s="513">
        <v>8000</v>
      </c>
      <c r="F65" s="459">
        <f>D65*E65</f>
        <v>0</v>
      </c>
      <c r="G65" s="460" t="s">
        <v>1477</v>
      </c>
      <c r="H65" s="462" t="s">
        <v>993</v>
      </c>
      <c r="I65" s="462" t="str">
        <f>VLOOKUP(H65,Presupuesto!$B$11:$C$565,2,0)</f>
        <v>EQUIPOS VARIOS DE OFICINA</v>
      </c>
      <c r="J65" s="462" t="str">
        <f t="shared" si="3"/>
        <v>Estudiantes y Graduados</v>
      </c>
      <c r="K65" s="462" t="s">
        <v>398</v>
      </c>
      <c r="L65" s="509"/>
    </row>
    <row r="66" spans="3:12" x14ac:dyDescent="0.25">
      <c r="C66" s="533" t="s">
        <v>1600</v>
      </c>
      <c r="D66" s="457"/>
      <c r="E66" s="513">
        <v>1000000</v>
      </c>
      <c r="F66" s="459">
        <f t="shared" ref="F66:F93" si="4">D66*E66</f>
        <v>0</v>
      </c>
      <c r="G66" s="460" t="s">
        <v>1477</v>
      </c>
      <c r="H66" s="462" t="s">
        <v>993</v>
      </c>
      <c r="I66" s="462" t="str">
        <f>VLOOKUP(H66,Presupuesto!$B$11:$C$565,2,0)</f>
        <v>EQUIPOS VARIOS DE OFICINA</v>
      </c>
      <c r="J66" s="462" t="str">
        <f t="shared" si="3"/>
        <v>Estudiantes y Graduados</v>
      </c>
      <c r="K66" s="462" t="s">
        <v>398</v>
      </c>
      <c r="L66" s="509"/>
    </row>
    <row r="67" spans="3:12" x14ac:dyDescent="0.25">
      <c r="C67" s="533" t="s">
        <v>1601</v>
      </c>
      <c r="D67" s="457"/>
      <c r="E67" s="513">
        <v>30000</v>
      </c>
      <c r="F67" s="459">
        <f t="shared" si="4"/>
        <v>0</v>
      </c>
      <c r="G67" s="460" t="s">
        <v>1477</v>
      </c>
      <c r="H67" s="462" t="s">
        <v>993</v>
      </c>
      <c r="I67" s="462" t="str">
        <f>VLOOKUP(H67,Presupuesto!$B$11:$C$565,2,0)</f>
        <v>EQUIPOS VARIOS DE OFICINA</v>
      </c>
      <c r="J67" s="462" t="str">
        <f t="shared" si="3"/>
        <v>Estudiantes y Graduados</v>
      </c>
      <c r="K67" s="462" t="s">
        <v>398</v>
      </c>
      <c r="L67" s="509"/>
    </row>
    <row r="68" spans="3:12" x14ac:dyDescent="0.25">
      <c r="C68" s="533" t="s">
        <v>1602</v>
      </c>
      <c r="D68" s="457"/>
      <c r="E68" s="513">
        <v>1000</v>
      </c>
      <c r="F68" s="459">
        <f t="shared" si="4"/>
        <v>0</v>
      </c>
      <c r="G68" s="460" t="s">
        <v>1477</v>
      </c>
      <c r="H68" s="462" t="s">
        <v>993</v>
      </c>
      <c r="I68" s="462" t="str">
        <f>VLOOKUP(H68,Presupuesto!$B$11:$C$565,2,0)</f>
        <v>EQUIPOS VARIOS DE OFICINA</v>
      </c>
      <c r="J68" s="462" t="str">
        <f t="shared" si="3"/>
        <v>Estudiantes y Graduados</v>
      </c>
      <c r="K68" s="462" t="s">
        <v>398</v>
      </c>
      <c r="L68" s="509"/>
    </row>
    <row r="69" spans="3:12" x14ac:dyDescent="0.25">
      <c r="C69" s="533" t="s">
        <v>1603</v>
      </c>
      <c r="D69" s="457"/>
      <c r="E69" s="513">
        <v>30000</v>
      </c>
      <c r="F69" s="459">
        <f t="shared" si="4"/>
        <v>0</v>
      </c>
      <c r="G69" s="460" t="s">
        <v>1477</v>
      </c>
      <c r="H69" s="462" t="s">
        <v>993</v>
      </c>
      <c r="I69" s="462" t="str">
        <f>VLOOKUP(H69,Presupuesto!$B$11:$C$565,2,0)</f>
        <v>EQUIPOS VARIOS DE OFICINA</v>
      </c>
      <c r="J69" s="462" t="str">
        <f t="shared" si="3"/>
        <v>Estudiantes y Graduados</v>
      </c>
      <c r="K69" s="462" t="s">
        <v>398</v>
      </c>
      <c r="L69" s="509"/>
    </row>
    <row r="70" spans="3:12" x14ac:dyDescent="0.25">
      <c r="C70" s="533" t="s">
        <v>1604</v>
      </c>
      <c r="D70" s="457"/>
      <c r="E70" s="513">
        <v>400</v>
      </c>
      <c r="F70" s="459">
        <f t="shared" si="4"/>
        <v>0</v>
      </c>
      <c r="G70" s="460" t="s">
        <v>1477</v>
      </c>
      <c r="H70" s="462" t="s">
        <v>993</v>
      </c>
      <c r="I70" s="462" t="str">
        <f>VLOOKUP(H70,Presupuesto!$B$11:$C$565,2,0)</f>
        <v>EQUIPOS VARIOS DE OFICINA</v>
      </c>
      <c r="J70" s="462" t="str">
        <f t="shared" si="3"/>
        <v>Estudiantes y Graduados</v>
      </c>
      <c r="K70" s="462" t="s">
        <v>398</v>
      </c>
      <c r="L70" s="509"/>
    </row>
    <row r="71" spans="3:12" x14ac:dyDescent="0.25">
      <c r="C71" s="534" t="s">
        <v>1605</v>
      </c>
      <c r="D71" s="457"/>
      <c r="E71" s="513">
        <v>4000</v>
      </c>
      <c r="F71" s="459">
        <f t="shared" si="4"/>
        <v>0</v>
      </c>
      <c r="G71" s="460" t="s">
        <v>1477</v>
      </c>
      <c r="H71" s="462" t="s">
        <v>993</v>
      </c>
      <c r="I71" s="462" t="str">
        <f>VLOOKUP(H71,Presupuesto!$B$11:$C$565,2,0)</f>
        <v>EQUIPOS VARIOS DE OFICINA</v>
      </c>
      <c r="J71" s="462" t="str">
        <f t="shared" si="3"/>
        <v>Estudiantes y Graduados</v>
      </c>
      <c r="K71" s="462" t="s">
        <v>398</v>
      </c>
      <c r="L71" s="509"/>
    </row>
    <row r="72" spans="3:12" x14ac:dyDescent="0.25">
      <c r="C72" s="529" t="s">
        <v>74</v>
      </c>
      <c r="D72" s="457">
        <v>2</v>
      </c>
      <c r="E72" s="513">
        <v>8000</v>
      </c>
      <c r="F72" s="459">
        <f t="shared" si="4"/>
        <v>16000</v>
      </c>
      <c r="G72" s="460" t="s">
        <v>1477</v>
      </c>
      <c r="H72" s="462" t="s">
        <v>1021</v>
      </c>
      <c r="I72" s="462" t="str">
        <f>VLOOKUP(H72,Presupuesto!$B$11:$C$565,2,0)</f>
        <v>EQUIPO DE COMPUTACION</v>
      </c>
      <c r="J72" s="462" t="str">
        <f t="shared" si="3"/>
        <v>Estudiantes y Graduados</v>
      </c>
      <c r="K72" s="462" t="s">
        <v>398</v>
      </c>
      <c r="L72" s="509"/>
    </row>
    <row r="73" spans="3:12" x14ac:dyDescent="0.25">
      <c r="C73" s="529" t="s">
        <v>75</v>
      </c>
      <c r="D73" s="457">
        <v>1</v>
      </c>
      <c r="E73" s="513">
        <v>5000</v>
      </c>
      <c r="F73" s="459">
        <f t="shared" si="4"/>
        <v>5000</v>
      </c>
      <c r="G73" s="460" t="s">
        <v>1477</v>
      </c>
      <c r="H73" s="462" t="s">
        <v>1021</v>
      </c>
      <c r="I73" s="462" t="str">
        <f>VLOOKUP(H73,Presupuesto!$B$11:$C$565,2,0)</f>
        <v>EQUIPO DE COMPUTACION</v>
      </c>
      <c r="J73" s="462" t="str">
        <f t="shared" si="3"/>
        <v>Estudiantes y Graduados</v>
      </c>
      <c r="K73" s="462" t="s">
        <v>398</v>
      </c>
      <c r="L73" s="509"/>
    </row>
    <row r="74" spans="3:12" x14ac:dyDescent="0.25">
      <c r="C74" s="529" t="s">
        <v>35</v>
      </c>
      <c r="D74" s="457">
        <v>10</v>
      </c>
      <c r="E74" s="513">
        <v>13000</v>
      </c>
      <c r="F74" s="459">
        <f t="shared" si="4"/>
        <v>130000</v>
      </c>
      <c r="G74" s="460" t="s">
        <v>1477</v>
      </c>
      <c r="H74" s="462" t="s">
        <v>1007</v>
      </c>
      <c r="I74" s="462" t="str">
        <f>VLOOKUP(H74,Presupuesto!$B$11:$C$565,2,0)</f>
        <v>EQUIPO DE TRANSPORTE TRACCION Y ELEVACION</v>
      </c>
      <c r="J74" s="462" t="str">
        <f t="shared" si="3"/>
        <v>Estudiantes y Graduados</v>
      </c>
      <c r="K74" s="462" t="s">
        <v>398</v>
      </c>
      <c r="L74" s="509"/>
    </row>
    <row r="75" spans="3:12" x14ac:dyDescent="0.25">
      <c r="C75" s="529" t="s">
        <v>76</v>
      </c>
      <c r="D75" s="457">
        <v>10</v>
      </c>
      <c r="E75" s="513">
        <v>15000</v>
      </c>
      <c r="F75" s="459">
        <f t="shared" si="4"/>
        <v>150000</v>
      </c>
      <c r="G75" s="460" t="s">
        <v>1477</v>
      </c>
      <c r="H75" s="462" t="s">
        <v>1007</v>
      </c>
      <c r="I75" s="462" t="str">
        <f>VLOOKUP(H75,Presupuesto!$B$11:$C$565,2,0)</f>
        <v>EQUIPO DE TRANSPORTE TRACCION Y ELEVACION</v>
      </c>
      <c r="J75" s="462" t="str">
        <f t="shared" si="3"/>
        <v>Estudiantes y Graduados</v>
      </c>
      <c r="K75" s="462" t="s">
        <v>398</v>
      </c>
      <c r="L75" s="509"/>
    </row>
    <row r="76" spans="3:12" x14ac:dyDescent="0.25">
      <c r="C76" s="529" t="s">
        <v>77</v>
      </c>
      <c r="D76" s="457"/>
      <c r="E76" s="513">
        <v>10000</v>
      </c>
      <c r="F76" s="459">
        <f t="shared" si="4"/>
        <v>0</v>
      </c>
      <c r="G76" s="460"/>
      <c r="H76" s="462" t="s">
        <v>1007</v>
      </c>
      <c r="I76" s="462" t="str">
        <f>VLOOKUP(H76,Presupuesto!$B$11:$C$565,2,0)</f>
        <v>EQUIPO DE TRANSPORTE TRACCION Y ELEVACION</v>
      </c>
      <c r="J76" s="462" t="str">
        <f t="shared" si="3"/>
        <v>Estudiantes y Graduados</v>
      </c>
      <c r="K76" s="462" t="s">
        <v>406</v>
      </c>
      <c r="L76" s="509"/>
    </row>
    <row r="77" spans="3:12" x14ac:dyDescent="0.25">
      <c r="C77" s="530" t="s">
        <v>1696</v>
      </c>
      <c r="D77" s="457">
        <v>2</v>
      </c>
      <c r="E77" s="513">
        <v>60000</v>
      </c>
      <c r="F77" s="459">
        <f t="shared" si="4"/>
        <v>120000</v>
      </c>
      <c r="G77" s="460" t="s">
        <v>1477</v>
      </c>
      <c r="H77" s="462" t="s">
        <v>344</v>
      </c>
      <c r="I77" s="462" t="str">
        <f>VLOOKUP(H77,Presupuesto!$B$11:$C$565,2,0)</f>
        <v>APLICACIONES INFORMATICAS (45100-00)</v>
      </c>
      <c r="J77" s="462"/>
      <c r="K77" s="462"/>
      <c r="L77" s="509"/>
    </row>
    <row r="78" spans="3:12" x14ac:dyDescent="0.25">
      <c r="C78" s="530" t="s">
        <v>1697</v>
      </c>
      <c r="D78" s="457">
        <v>1</v>
      </c>
      <c r="E78" s="513">
        <v>20000</v>
      </c>
      <c r="F78" s="459">
        <f t="shared" si="4"/>
        <v>20000</v>
      </c>
      <c r="G78" s="460" t="s">
        <v>1477</v>
      </c>
      <c r="H78" s="462" t="s">
        <v>344</v>
      </c>
      <c r="I78" s="462" t="str">
        <f>VLOOKUP(H78,Presupuesto!$B$11:$C$565,2,0)</f>
        <v>APLICACIONES INFORMATICAS (45100-00)</v>
      </c>
      <c r="J78" s="462"/>
      <c r="K78" s="462"/>
      <c r="L78" s="509"/>
    </row>
    <row r="79" spans="3:12" x14ac:dyDescent="0.25">
      <c r="C79" s="530" t="s">
        <v>1698</v>
      </c>
      <c r="D79" s="457">
        <v>1</v>
      </c>
      <c r="E79" s="513">
        <v>17000</v>
      </c>
      <c r="F79" s="459">
        <f t="shared" si="4"/>
        <v>17000</v>
      </c>
      <c r="G79" s="460" t="s">
        <v>1477</v>
      </c>
      <c r="H79" s="462" t="s">
        <v>344</v>
      </c>
      <c r="I79" s="462" t="str">
        <f>VLOOKUP(H79,Presupuesto!$B$11:$C$565,2,0)</f>
        <v>APLICACIONES INFORMATICAS (45100-00)</v>
      </c>
      <c r="J79" s="462"/>
      <c r="K79" s="462"/>
      <c r="L79" s="509"/>
    </row>
    <row r="80" spans="3:12" x14ac:dyDescent="0.25">
      <c r="C80" s="533" t="s">
        <v>1609</v>
      </c>
      <c r="D80" s="457"/>
      <c r="E80" s="513">
        <v>15000</v>
      </c>
      <c r="F80" s="459">
        <f t="shared" si="4"/>
        <v>0</v>
      </c>
      <c r="G80" s="460" t="s">
        <v>1477</v>
      </c>
      <c r="H80" s="462" t="s">
        <v>344</v>
      </c>
      <c r="I80" s="462" t="str">
        <f>VLOOKUP(H80,Presupuesto!$B$11:$C$565,2,0)</f>
        <v>APLICACIONES INFORMATICAS (45100-00)</v>
      </c>
      <c r="J80" s="462"/>
      <c r="K80" s="462"/>
      <c r="L80" s="509"/>
    </row>
    <row r="81" spans="3:12" ht="31.5" x14ac:dyDescent="0.25">
      <c r="C81" s="535" t="s">
        <v>1610</v>
      </c>
      <c r="D81" s="457"/>
      <c r="E81" s="513">
        <v>50000</v>
      </c>
      <c r="F81" s="459">
        <f t="shared" si="4"/>
        <v>0</v>
      </c>
      <c r="G81" s="460" t="s">
        <v>1477</v>
      </c>
      <c r="H81" s="462" t="s">
        <v>344</v>
      </c>
      <c r="I81" s="462" t="str">
        <f>VLOOKUP(H81,Presupuesto!$B$11:$C$565,2,0)</f>
        <v>APLICACIONES INFORMATICAS (45100-00)</v>
      </c>
      <c r="J81" s="462"/>
      <c r="K81" s="462"/>
      <c r="L81" s="509"/>
    </row>
    <row r="82" spans="3:12" ht="78.75" x14ac:dyDescent="0.25">
      <c r="C82" s="535" t="s">
        <v>1611</v>
      </c>
      <c r="D82" s="457"/>
      <c r="E82" s="513">
        <v>37800</v>
      </c>
      <c r="F82" s="459">
        <f t="shared" si="4"/>
        <v>0</v>
      </c>
      <c r="G82" s="460" t="s">
        <v>1477</v>
      </c>
      <c r="H82" s="462" t="s">
        <v>344</v>
      </c>
      <c r="I82" s="462" t="str">
        <f>VLOOKUP(H82,Presupuesto!$B$11:$C$565,2,0)</f>
        <v>APLICACIONES INFORMATICAS (45100-00)</v>
      </c>
      <c r="J82" s="462"/>
      <c r="K82" s="462"/>
      <c r="L82" s="509"/>
    </row>
    <row r="83" spans="3:12" x14ac:dyDescent="0.25">
      <c r="C83" s="533" t="s">
        <v>1612</v>
      </c>
      <c r="D83" s="457"/>
      <c r="E83" s="513">
        <v>300</v>
      </c>
      <c r="F83" s="459">
        <f t="shared" si="4"/>
        <v>0</v>
      </c>
      <c r="G83" s="460" t="s">
        <v>1477</v>
      </c>
      <c r="H83" s="462" t="s">
        <v>344</v>
      </c>
      <c r="I83" s="462" t="str">
        <f>VLOOKUP(H83,Presupuesto!$B$11:$C$565,2,0)</f>
        <v>APLICACIONES INFORMATICAS (45100-00)</v>
      </c>
      <c r="J83" s="462"/>
      <c r="K83" s="462"/>
      <c r="L83" s="509"/>
    </row>
    <row r="84" spans="3:12" x14ac:dyDescent="0.25">
      <c r="C84" s="533" t="s">
        <v>1613</v>
      </c>
      <c r="D84" s="457"/>
      <c r="E84" s="513">
        <v>1000000</v>
      </c>
      <c r="F84" s="459">
        <f t="shared" si="4"/>
        <v>0</v>
      </c>
      <c r="G84" s="460" t="s">
        <v>1477</v>
      </c>
      <c r="H84" s="462" t="s">
        <v>344</v>
      </c>
      <c r="I84" s="462" t="str">
        <f>VLOOKUP(H84,Presupuesto!$B$11:$C$565,2,0)</f>
        <v>APLICACIONES INFORMATICAS (45100-00)</v>
      </c>
      <c r="J84" s="462"/>
      <c r="K84" s="462"/>
      <c r="L84" s="509"/>
    </row>
    <row r="85" spans="3:12" x14ac:dyDescent="0.25">
      <c r="C85" s="529" t="s">
        <v>78</v>
      </c>
      <c r="D85" s="457">
        <v>10</v>
      </c>
      <c r="E85" s="513">
        <v>10000</v>
      </c>
      <c r="F85" s="459">
        <f t="shared" si="4"/>
        <v>100000</v>
      </c>
      <c r="G85" s="460" t="s">
        <v>1477</v>
      </c>
      <c r="H85" s="462" t="s">
        <v>1053</v>
      </c>
      <c r="I85" s="462" t="str">
        <f>VLOOKUP(H85,Presupuesto!$B$11:$C$565,2,0)</f>
        <v>APLICACIONES INFORMATICAS</v>
      </c>
      <c r="J85" s="462" t="str">
        <f t="shared" si="3"/>
        <v>Estudiantes y Graduados</v>
      </c>
      <c r="K85" s="462" t="s">
        <v>402</v>
      </c>
      <c r="L85" s="509"/>
    </row>
    <row r="86" spans="3:12" x14ac:dyDescent="0.25">
      <c r="C86" s="529" t="s">
        <v>79</v>
      </c>
      <c r="D86" s="457">
        <v>4</v>
      </c>
      <c r="E86" s="513">
        <v>2000</v>
      </c>
      <c r="F86" s="459">
        <f t="shared" si="4"/>
        <v>8000</v>
      </c>
      <c r="G86" s="460" t="s">
        <v>1477</v>
      </c>
      <c r="H86" s="462" t="s">
        <v>1021</v>
      </c>
      <c r="I86" s="462" t="str">
        <f>VLOOKUP(H86,Presupuesto!$B$11:$C$565,2,0)</f>
        <v>EQUIPO DE COMPUTACION</v>
      </c>
      <c r="J86" s="462" t="str">
        <f t="shared" si="3"/>
        <v>Estudiantes y Graduados</v>
      </c>
      <c r="K86" s="462" t="s">
        <v>398</v>
      </c>
      <c r="L86" s="509"/>
    </row>
    <row r="87" spans="3:12" ht="31.5" x14ac:dyDescent="0.25">
      <c r="C87" s="538" t="s">
        <v>1703</v>
      </c>
      <c r="D87" s="457">
        <v>10</v>
      </c>
      <c r="E87" s="513">
        <v>20000</v>
      </c>
      <c r="F87" s="459">
        <f t="shared" si="4"/>
        <v>200000</v>
      </c>
      <c r="G87" s="460" t="s">
        <v>1477</v>
      </c>
      <c r="H87" s="462" t="s">
        <v>953</v>
      </c>
      <c r="I87" s="462" t="str">
        <f>VLOOKUP(H87,Presupuesto!$B$11:$C$565,2,0)</f>
        <v>UTILES Y MATERIALES ELECTRICOS</v>
      </c>
      <c r="J87" s="462"/>
      <c r="K87" s="462"/>
      <c r="L87" s="509"/>
    </row>
    <row r="88" spans="3:12" x14ac:dyDescent="0.25">
      <c r="C88" s="529" t="s">
        <v>80</v>
      </c>
      <c r="D88" s="457">
        <v>10</v>
      </c>
      <c r="E88" s="513">
        <v>1500</v>
      </c>
      <c r="F88" s="459">
        <f t="shared" si="4"/>
        <v>15000</v>
      </c>
      <c r="G88" s="460" t="s">
        <v>1477</v>
      </c>
      <c r="H88" s="462" t="s">
        <v>953</v>
      </c>
      <c r="I88" s="462" t="str">
        <f>VLOOKUP(H88,Presupuesto!$B$11:$C$565,2,0)</f>
        <v>UTILES Y MATERIALES ELECTRICOS</v>
      </c>
      <c r="J88" s="462" t="str">
        <f t="shared" si="3"/>
        <v>Estudiantes y Graduados</v>
      </c>
      <c r="K88" s="462" t="s">
        <v>398</v>
      </c>
      <c r="L88" s="509"/>
    </row>
    <row r="89" spans="3:12" x14ac:dyDescent="0.25">
      <c r="C89" s="530" t="s">
        <v>1702</v>
      </c>
      <c r="D89" s="457">
        <v>2</v>
      </c>
      <c r="E89" s="513">
        <v>30000</v>
      </c>
      <c r="F89" s="459">
        <f t="shared" si="4"/>
        <v>60000</v>
      </c>
      <c r="G89" s="460" t="s">
        <v>1477</v>
      </c>
      <c r="H89" s="462" t="s">
        <v>1021</v>
      </c>
      <c r="I89" s="462" t="str">
        <f>VLOOKUP(H89,Presupuesto!$B$11:$C$565,2,0)</f>
        <v>EQUIPO DE COMPUTACION</v>
      </c>
      <c r="J89" s="462" t="str">
        <f t="shared" si="3"/>
        <v>Estudiantes y Graduados</v>
      </c>
      <c r="K89" s="462" t="s">
        <v>398</v>
      </c>
      <c r="L89" s="509"/>
    </row>
    <row r="90" spans="3:12" x14ac:dyDescent="0.25">
      <c r="C90" s="533" t="s">
        <v>1615</v>
      </c>
      <c r="D90" s="457"/>
      <c r="E90" s="513">
        <v>150000</v>
      </c>
      <c r="F90" s="459">
        <f t="shared" si="4"/>
        <v>0</v>
      </c>
      <c r="G90" s="460"/>
      <c r="H90" s="462" t="s">
        <v>341</v>
      </c>
      <c r="I90" s="462" t="str">
        <f>VLOOKUP(H90,Presupuesto!$B$11:$C$565,2,0)</f>
        <v>EQUIPOS PARA COMPUTACION</v>
      </c>
      <c r="J90" s="462"/>
      <c r="K90" s="462"/>
      <c r="L90" s="509"/>
    </row>
    <row r="91" spans="3:12" x14ac:dyDescent="0.25">
      <c r="C91" s="530" t="s">
        <v>1699</v>
      </c>
      <c r="D91" s="457">
        <v>1</v>
      </c>
      <c r="E91" s="539">
        <v>50000</v>
      </c>
      <c r="F91" s="459">
        <f t="shared" si="4"/>
        <v>50000</v>
      </c>
      <c r="G91" s="460" t="s">
        <v>1477</v>
      </c>
      <c r="H91" s="462" t="s">
        <v>962</v>
      </c>
      <c r="I91" s="462" t="str">
        <f>VLOOKUP(H91,Presupuesto!$B$11:$C$565,2,0)</f>
        <v>OTROS RESPUESTOS Y ACCESORIOS MENORES</v>
      </c>
      <c r="J91" s="462"/>
      <c r="K91" s="462"/>
      <c r="L91" s="509"/>
    </row>
    <row r="92" spans="3:12" x14ac:dyDescent="0.25">
      <c r="C92" s="530" t="s">
        <v>1700</v>
      </c>
      <c r="D92" s="457">
        <v>4</v>
      </c>
      <c r="E92" s="539">
        <v>20000</v>
      </c>
      <c r="F92" s="459">
        <f t="shared" si="4"/>
        <v>80000</v>
      </c>
      <c r="G92" s="460" t="s">
        <v>1477</v>
      </c>
      <c r="H92" s="462" t="s">
        <v>340</v>
      </c>
      <c r="I92" s="462" t="str">
        <f>VLOOKUP(H92,Presupuesto!$B$11:$C$565,2,0)</f>
        <v>EQUIPO DE COMUNICACIàN Y SE¥ALAMIENTO</v>
      </c>
      <c r="J92" s="462" t="str">
        <f t="shared" si="3"/>
        <v>Estudiantes y Graduados</v>
      </c>
      <c r="K92" s="462" t="s">
        <v>398</v>
      </c>
      <c r="L92" s="509"/>
    </row>
    <row r="93" spans="3:12" ht="16.5" thickBot="1" x14ac:dyDescent="0.3">
      <c r="C93" s="540" t="s">
        <v>1701</v>
      </c>
      <c r="D93" s="467">
        <v>10</v>
      </c>
      <c r="E93" s="541">
        <v>20000</v>
      </c>
      <c r="F93" s="469">
        <f t="shared" si="4"/>
        <v>200000</v>
      </c>
      <c r="G93" s="470" t="s">
        <v>1477</v>
      </c>
      <c r="H93" s="472" t="s">
        <v>340</v>
      </c>
      <c r="I93" s="472" t="str">
        <f>VLOOKUP(H93,Presupuesto!$B$11:$C$565,2,0)</f>
        <v>EQUIPO DE COMUNICACIàN Y SE¥ALAMIENTO</v>
      </c>
      <c r="J93" s="472" t="str">
        <f t="shared" si="3"/>
        <v>Estudiantes y Graduados</v>
      </c>
      <c r="K93" s="472" t="s">
        <v>397</v>
      </c>
      <c r="L93" s="521"/>
    </row>
    <row r="95" spans="3:12" ht="16.5" thickBot="1" x14ac:dyDescent="0.3"/>
    <row r="96" spans="3:12" ht="16.5" thickBot="1" x14ac:dyDescent="0.3">
      <c r="C96" s="524" t="s">
        <v>43</v>
      </c>
      <c r="D96" s="376">
        <f>SUM(F103:F135)</f>
        <v>1729500</v>
      </c>
      <c r="F96" s="382"/>
      <c r="G96" s="381"/>
      <c r="H96" s="382"/>
      <c r="I96" s="382"/>
    </row>
    <row r="97" spans="3:12" x14ac:dyDescent="0.25">
      <c r="C97" s="382"/>
      <c r="D97" s="384"/>
      <c r="E97" s="385"/>
      <c r="F97" s="385"/>
      <c r="G97" s="385"/>
      <c r="H97" s="386"/>
      <c r="I97" s="386"/>
      <c r="J97" s="386"/>
      <c r="K97" s="476"/>
    </row>
    <row r="98" spans="3:12" x14ac:dyDescent="0.25">
      <c r="C98" s="382"/>
      <c r="D98" s="384"/>
      <c r="E98" s="385"/>
      <c r="F98" s="385"/>
      <c r="G98" s="385"/>
      <c r="H98" s="386"/>
      <c r="I98" s="386"/>
      <c r="J98" s="386"/>
      <c r="K98" s="476"/>
    </row>
    <row r="99" spans="3:12" x14ac:dyDescent="0.25">
      <c r="C99" s="113" t="s">
        <v>395</v>
      </c>
      <c r="D99" s="114" t="s">
        <v>1692</v>
      </c>
      <c r="E99" s="385"/>
      <c r="F99" s="385"/>
      <c r="G99" s="385"/>
      <c r="H99" s="386"/>
      <c r="I99" s="386"/>
      <c r="J99" s="386"/>
      <c r="K99" s="476"/>
    </row>
    <row r="100" spans="3:12" x14ac:dyDescent="0.25">
      <c r="C100" s="383" t="str">
        <f>IFERROR(VLOOKUP(D99,'Desarrollo e Innov. Curricular'!$E:$F,2,FALSE),IFERROR(VLOOKUP(D99,'Investigación Científica'!$E:$F,2,FALSE),IFERROR(VLOOKUP(D99,'Vinculación Univ. Sociedad'!$E:$F,2,FALSE),IFERROR(VLOOKUP(D99,'Docencia y Profesorado Universi'!$E:$F,2,FALSE),IFERROR(VLOOKUP(D99,'Estudiantes y Graduados'!$E:$F,2,FALSE),IFERROR(VLOOKUP(D99,'Gestion Administrativa'!$E:$F,2,FALSE),IFERROR(VLOOKUP(D99,'Gestión Académica'!$E:$F,2,FALSE),IFERROR(VLOOKUP(D99,'Aseguramiento de la Calidad'!$E:$F,2,FALSE),IFERROR(VLOOKUP(D99,'Gestión del Conocimiento'!$E:$F,2,FALSE),IFERROR(VLOOKUP(D99,'Gobernabilidad y Procesos...'!$E:$F,2,FALSE),IFERROR(VLOOKUP(D99,'Gestión del Talento Humano'!$E:$F,2,FALSE),IFERROR(VLOOKUP(D99,'Internacionalización de la E.S.'!$E:$F,2,FALSE),IFERROR(VLOOKUP(D99,'Cultura de Innovación Insti...'!$E:$F,2,FALSE),VLOOKUP(D99,'Lo Esencial de la Reforma Univ.'!$E:$F,2,0))))))))))))))</f>
        <v>8.a.1.1 Mejoramiento y expansión de Laboratorios de Computación.</v>
      </c>
      <c r="D100" s="384"/>
      <c r="E100" s="385"/>
      <c r="F100" s="385"/>
      <c r="G100" s="385"/>
      <c r="H100" s="386"/>
      <c r="I100" s="386"/>
      <c r="J100" s="386"/>
      <c r="K100" s="476"/>
    </row>
    <row r="101" spans="3:12" x14ac:dyDescent="0.25">
      <c r="F101" s="385"/>
      <c r="G101" s="386"/>
      <c r="H101" s="386"/>
      <c r="I101" s="386"/>
    </row>
    <row r="102" spans="3:12" ht="48" thickBot="1" x14ac:dyDescent="0.3">
      <c r="C102" s="525" t="s">
        <v>44</v>
      </c>
      <c r="D102" s="525" t="s">
        <v>55</v>
      </c>
      <c r="E102" s="525" t="s">
        <v>57</v>
      </c>
      <c r="F102" s="526" t="s">
        <v>27</v>
      </c>
      <c r="G102" s="526" t="s">
        <v>134</v>
      </c>
      <c r="H102" s="525" t="s">
        <v>46</v>
      </c>
      <c r="I102" s="525" t="s">
        <v>135</v>
      </c>
      <c r="J102" s="525" t="s">
        <v>413</v>
      </c>
      <c r="K102" s="525" t="s">
        <v>414</v>
      </c>
      <c r="L102" s="525" t="s">
        <v>469</v>
      </c>
    </row>
    <row r="103" spans="3:12" x14ac:dyDescent="0.25">
      <c r="C103" s="527" t="s">
        <v>1346</v>
      </c>
      <c r="D103" s="453"/>
      <c r="E103" s="446">
        <f>HLOOKUP($C103,$CB$2:$CE$3,2,0)</f>
        <v>15000</v>
      </c>
      <c r="F103" s="447">
        <f>D103*E103</f>
        <v>0</v>
      </c>
      <c r="G103" s="448"/>
      <c r="H103" s="451" t="s">
        <v>1021</v>
      </c>
      <c r="I103" s="451" t="str">
        <f>VLOOKUP(H103,Presupuesto!$B$11:$C$565,2,0)</f>
        <v>EQUIPO DE COMPUTACION</v>
      </c>
      <c r="J103" s="450" t="s">
        <v>1377</v>
      </c>
      <c r="K103" s="451" t="s">
        <v>397</v>
      </c>
      <c r="L103" s="506"/>
    </row>
    <row r="104" spans="3:12" x14ac:dyDescent="0.25">
      <c r="C104" s="528" t="s">
        <v>1344</v>
      </c>
      <c r="D104" s="457">
        <v>15</v>
      </c>
      <c r="E104" s="513">
        <v>15000</v>
      </c>
      <c r="F104" s="459">
        <f>D104*E104</f>
        <v>225000</v>
      </c>
      <c r="G104" s="460" t="s">
        <v>1477</v>
      </c>
      <c r="H104" s="462" t="s">
        <v>1021</v>
      </c>
      <c r="I104" s="462" t="str">
        <f>VLOOKUP(H104,Presupuesto!$B$11:$C$565,2,0)</f>
        <v>EQUIPO DE COMPUTACION</v>
      </c>
      <c r="J104" s="462" t="str">
        <f t="shared" ref="J104:J135" si="5">$J$19</f>
        <v>Estudiantes y Graduados</v>
      </c>
      <c r="K104" s="462" t="s">
        <v>415</v>
      </c>
      <c r="L104" s="509"/>
    </row>
    <row r="105" spans="3:12" x14ac:dyDescent="0.25">
      <c r="C105" s="529" t="s">
        <v>73</v>
      </c>
      <c r="D105" s="457">
        <v>5</v>
      </c>
      <c r="E105" s="513">
        <v>35000</v>
      </c>
      <c r="F105" s="459">
        <f>D105*E105</f>
        <v>175000</v>
      </c>
      <c r="G105" s="460" t="s">
        <v>1477</v>
      </c>
      <c r="H105" s="462" t="s">
        <v>1021</v>
      </c>
      <c r="I105" s="462" t="str">
        <f>VLOOKUP(H105,Presupuesto!$B$11:$C$565,2,0)</f>
        <v>EQUIPO DE COMPUTACION</v>
      </c>
      <c r="J105" s="462" t="str">
        <f t="shared" si="5"/>
        <v>Estudiantes y Graduados</v>
      </c>
      <c r="K105" s="462" t="s">
        <v>398</v>
      </c>
      <c r="L105" s="509"/>
    </row>
    <row r="106" spans="3:12" x14ac:dyDescent="0.25">
      <c r="C106" s="530" t="s">
        <v>1617</v>
      </c>
      <c r="D106" s="457"/>
      <c r="E106" s="537">
        <v>400000</v>
      </c>
      <c r="F106" s="459">
        <f>D106*E106</f>
        <v>0</v>
      </c>
      <c r="G106" s="460" t="s">
        <v>1477</v>
      </c>
      <c r="H106" s="462" t="s">
        <v>1021</v>
      </c>
      <c r="I106" s="462" t="str">
        <f>VLOOKUP(H106,Presupuesto!$B$11:$C$565,2,0)</f>
        <v>EQUIPO DE COMPUTACION</v>
      </c>
      <c r="J106" s="462"/>
      <c r="K106" s="462"/>
      <c r="L106" s="509"/>
    </row>
    <row r="107" spans="3:12" x14ac:dyDescent="0.25">
      <c r="C107" s="532" t="s">
        <v>1599</v>
      </c>
      <c r="D107" s="457"/>
      <c r="E107" s="513">
        <v>8000</v>
      </c>
      <c r="F107" s="459">
        <f>D107*E107</f>
        <v>0</v>
      </c>
      <c r="G107" s="460" t="s">
        <v>1477</v>
      </c>
      <c r="H107" s="462" t="s">
        <v>993</v>
      </c>
      <c r="I107" s="462" t="str">
        <f>VLOOKUP(H107,Presupuesto!$B$11:$C$565,2,0)</f>
        <v>EQUIPOS VARIOS DE OFICINA</v>
      </c>
      <c r="J107" s="462" t="str">
        <f t="shared" si="5"/>
        <v>Estudiantes y Graduados</v>
      </c>
      <c r="K107" s="462" t="s">
        <v>398</v>
      </c>
      <c r="L107" s="509"/>
    </row>
    <row r="108" spans="3:12" x14ac:dyDescent="0.25">
      <c r="C108" s="533" t="s">
        <v>1600</v>
      </c>
      <c r="D108" s="457"/>
      <c r="E108" s="513">
        <v>1000000</v>
      </c>
      <c r="F108" s="459">
        <f t="shared" ref="F108:F135" si="6">D108*E108</f>
        <v>0</v>
      </c>
      <c r="G108" s="460" t="s">
        <v>1477</v>
      </c>
      <c r="H108" s="462" t="s">
        <v>993</v>
      </c>
      <c r="I108" s="462" t="str">
        <f>VLOOKUP(H108,Presupuesto!$B$11:$C$565,2,0)</f>
        <v>EQUIPOS VARIOS DE OFICINA</v>
      </c>
      <c r="J108" s="462" t="str">
        <f t="shared" si="5"/>
        <v>Estudiantes y Graduados</v>
      </c>
      <c r="K108" s="462" t="s">
        <v>398</v>
      </c>
      <c r="L108" s="509"/>
    </row>
    <row r="109" spans="3:12" x14ac:dyDescent="0.25">
      <c r="C109" s="533" t="s">
        <v>1601</v>
      </c>
      <c r="D109" s="457"/>
      <c r="E109" s="513">
        <v>30000</v>
      </c>
      <c r="F109" s="459">
        <f t="shared" si="6"/>
        <v>0</v>
      </c>
      <c r="G109" s="460" t="s">
        <v>1477</v>
      </c>
      <c r="H109" s="462" t="s">
        <v>993</v>
      </c>
      <c r="I109" s="462" t="str">
        <f>VLOOKUP(H109,Presupuesto!$B$11:$C$565,2,0)</f>
        <v>EQUIPOS VARIOS DE OFICINA</v>
      </c>
      <c r="J109" s="462" t="str">
        <f t="shared" si="5"/>
        <v>Estudiantes y Graduados</v>
      </c>
      <c r="K109" s="462" t="s">
        <v>398</v>
      </c>
      <c r="L109" s="509"/>
    </row>
    <row r="110" spans="3:12" x14ac:dyDescent="0.25">
      <c r="C110" s="533" t="s">
        <v>1602</v>
      </c>
      <c r="D110" s="457"/>
      <c r="E110" s="513">
        <v>1000</v>
      </c>
      <c r="F110" s="459">
        <f t="shared" si="6"/>
        <v>0</v>
      </c>
      <c r="G110" s="460" t="s">
        <v>1477</v>
      </c>
      <c r="H110" s="462" t="s">
        <v>993</v>
      </c>
      <c r="I110" s="462" t="str">
        <f>VLOOKUP(H110,Presupuesto!$B$11:$C$565,2,0)</f>
        <v>EQUIPOS VARIOS DE OFICINA</v>
      </c>
      <c r="J110" s="462" t="str">
        <f t="shared" si="5"/>
        <v>Estudiantes y Graduados</v>
      </c>
      <c r="K110" s="462" t="s">
        <v>398</v>
      </c>
      <c r="L110" s="509"/>
    </row>
    <row r="111" spans="3:12" x14ac:dyDescent="0.25">
      <c r="C111" s="533" t="s">
        <v>1603</v>
      </c>
      <c r="D111" s="457"/>
      <c r="E111" s="513">
        <v>30000</v>
      </c>
      <c r="F111" s="459">
        <f t="shared" si="6"/>
        <v>0</v>
      </c>
      <c r="G111" s="460" t="s">
        <v>1477</v>
      </c>
      <c r="H111" s="462" t="s">
        <v>993</v>
      </c>
      <c r="I111" s="462" t="str">
        <f>VLOOKUP(H111,Presupuesto!$B$11:$C$565,2,0)</f>
        <v>EQUIPOS VARIOS DE OFICINA</v>
      </c>
      <c r="J111" s="462" t="str">
        <f t="shared" si="5"/>
        <v>Estudiantes y Graduados</v>
      </c>
      <c r="K111" s="462" t="s">
        <v>398</v>
      </c>
      <c r="L111" s="509"/>
    </row>
    <row r="112" spans="3:12" x14ac:dyDescent="0.25">
      <c r="C112" s="533" t="s">
        <v>1604</v>
      </c>
      <c r="D112" s="457"/>
      <c r="E112" s="513">
        <v>400</v>
      </c>
      <c r="F112" s="459">
        <f t="shared" si="6"/>
        <v>0</v>
      </c>
      <c r="G112" s="460" t="s">
        <v>1477</v>
      </c>
      <c r="H112" s="462" t="s">
        <v>993</v>
      </c>
      <c r="I112" s="462" t="str">
        <f>VLOOKUP(H112,Presupuesto!$B$11:$C$565,2,0)</f>
        <v>EQUIPOS VARIOS DE OFICINA</v>
      </c>
      <c r="J112" s="462" t="str">
        <f t="shared" si="5"/>
        <v>Estudiantes y Graduados</v>
      </c>
      <c r="K112" s="462" t="s">
        <v>398</v>
      </c>
      <c r="L112" s="509"/>
    </row>
    <row r="113" spans="3:12" x14ac:dyDescent="0.25">
      <c r="C113" s="534" t="s">
        <v>1605</v>
      </c>
      <c r="D113" s="457"/>
      <c r="E113" s="513">
        <v>4000</v>
      </c>
      <c r="F113" s="459">
        <f t="shared" si="6"/>
        <v>0</v>
      </c>
      <c r="G113" s="460" t="s">
        <v>1477</v>
      </c>
      <c r="H113" s="462" t="s">
        <v>993</v>
      </c>
      <c r="I113" s="462" t="str">
        <f>VLOOKUP(H113,Presupuesto!$B$11:$C$565,2,0)</f>
        <v>EQUIPOS VARIOS DE OFICINA</v>
      </c>
      <c r="J113" s="462" t="str">
        <f t="shared" si="5"/>
        <v>Estudiantes y Graduados</v>
      </c>
      <c r="K113" s="462" t="s">
        <v>398</v>
      </c>
      <c r="L113" s="509"/>
    </row>
    <row r="114" spans="3:12" x14ac:dyDescent="0.25">
      <c r="C114" s="529" t="s">
        <v>74</v>
      </c>
      <c r="D114" s="457"/>
      <c r="E114" s="513">
        <v>8000</v>
      </c>
      <c r="F114" s="459">
        <f t="shared" si="6"/>
        <v>0</v>
      </c>
      <c r="G114" s="460" t="s">
        <v>1477</v>
      </c>
      <c r="H114" s="462" t="s">
        <v>1021</v>
      </c>
      <c r="I114" s="462" t="str">
        <f>VLOOKUP(H114,Presupuesto!$B$11:$C$565,2,0)</f>
        <v>EQUIPO DE COMPUTACION</v>
      </c>
      <c r="J114" s="462" t="str">
        <f t="shared" si="5"/>
        <v>Estudiantes y Graduados</v>
      </c>
      <c r="K114" s="462" t="s">
        <v>398</v>
      </c>
      <c r="L114" s="509"/>
    </row>
    <row r="115" spans="3:12" x14ac:dyDescent="0.25">
      <c r="C115" s="529" t="s">
        <v>75</v>
      </c>
      <c r="D115" s="457"/>
      <c r="E115" s="513">
        <v>5000</v>
      </c>
      <c r="F115" s="459">
        <f t="shared" si="6"/>
        <v>0</v>
      </c>
      <c r="G115" s="460" t="s">
        <v>1477</v>
      </c>
      <c r="H115" s="462" t="s">
        <v>1021</v>
      </c>
      <c r="I115" s="462" t="str">
        <f>VLOOKUP(H115,Presupuesto!$B$11:$C$565,2,0)</f>
        <v>EQUIPO DE COMPUTACION</v>
      </c>
      <c r="J115" s="462" t="str">
        <f t="shared" si="5"/>
        <v>Estudiantes y Graduados</v>
      </c>
      <c r="K115" s="462" t="s">
        <v>398</v>
      </c>
      <c r="L115" s="509"/>
    </row>
    <row r="116" spans="3:12" x14ac:dyDescent="0.25">
      <c r="C116" s="529" t="s">
        <v>35</v>
      </c>
      <c r="D116" s="457">
        <v>5</v>
      </c>
      <c r="E116" s="513">
        <v>13000</v>
      </c>
      <c r="F116" s="459">
        <f t="shared" si="6"/>
        <v>65000</v>
      </c>
      <c r="G116" s="460" t="s">
        <v>1477</v>
      </c>
      <c r="H116" s="462" t="s">
        <v>1007</v>
      </c>
      <c r="I116" s="462" t="str">
        <f>VLOOKUP(H116,Presupuesto!$B$11:$C$565,2,0)</f>
        <v>EQUIPO DE TRANSPORTE TRACCION Y ELEVACION</v>
      </c>
      <c r="J116" s="462" t="str">
        <f t="shared" si="5"/>
        <v>Estudiantes y Graduados</v>
      </c>
      <c r="K116" s="462" t="s">
        <v>398</v>
      </c>
      <c r="L116" s="509"/>
    </row>
    <row r="117" spans="3:12" x14ac:dyDescent="0.25">
      <c r="C117" s="529" t="s">
        <v>76</v>
      </c>
      <c r="D117" s="457">
        <v>3</v>
      </c>
      <c r="E117" s="513">
        <v>15000</v>
      </c>
      <c r="F117" s="459">
        <f t="shared" si="6"/>
        <v>45000</v>
      </c>
      <c r="G117" s="460" t="s">
        <v>1477</v>
      </c>
      <c r="H117" s="462" t="s">
        <v>1007</v>
      </c>
      <c r="I117" s="462" t="str">
        <f>VLOOKUP(H117,Presupuesto!$B$11:$C$565,2,0)</f>
        <v>EQUIPO DE TRANSPORTE TRACCION Y ELEVACION</v>
      </c>
      <c r="J117" s="462" t="str">
        <f t="shared" si="5"/>
        <v>Estudiantes y Graduados</v>
      </c>
      <c r="K117" s="462" t="s">
        <v>398</v>
      </c>
      <c r="L117" s="509"/>
    </row>
    <row r="118" spans="3:12" x14ac:dyDescent="0.25">
      <c r="C118" s="529" t="s">
        <v>77</v>
      </c>
      <c r="D118" s="457"/>
      <c r="E118" s="513">
        <v>10000</v>
      </c>
      <c r="F118" s="459">
        <f t="shared" si="6"/>
        <v>0</v>
      </c>
      <c r="G118" s="460"/>
      <c r="H118" s="462" t="s">
        <v>1007</v>
      </c>
      <c r="I118" s="462" t="str">
        <f>VLOOKUP(H118,Presupuesto!$B$11:$C$565,2,0)</f>
        <v>EQUIPO DE TRANSPORTE TRACCION Y ELEVACION</v>
      </c>
      <c r="J118" s="462" t="str">
        <f t="shared" si="5"/>
        <v>Estudiantes y Graduados</v>
      </c>
      <c r="K118" s="462" t="s">
        <v>406</v>
      </c>
      <c r="L118" s="509"/>
    </row>
    <row r="119" spans="3:12" x14ac:dyDescent="0.25">
      <c r="C119" s="530" t="s">
        <v>1696</v>
      </c>
      <c r="D119" s="457"/>
      <c r="E119" s="513">
        <v>60000</v>
      </c>
      <c r="F119" s="459">
        <f t="shared" si="6"/>
        <v>0</v>
      </c>
      <c r="G119" s="460" t="s">
        <v>1477</v>
      </c>
      <c r="H119" s="462" t="s">
        <v>344</v>
      </c>
      <c r="I119" s="462" t="str">
        <f>VLOOKUP(H119,Presupuesto!$B$11:$C$565,2,0)</f>
        <v>APLICACIONES INFORMATICAS (45100-00)</v>
      </c>
      <c r="J119" s="462"/>
      <c r="K119" s="462"/>
      <c r="L119" s="509"/>
    </row>
    <row r="120" spans="3:12" x14ac:dyDescent="0.25">
      <c r="C120" s="530" t="s">
        <v>1697</v>
      </c>
      <c r="D120" s="457"/>
      <c r="E120" s="513">
        <v>20000</v>
      </c>
      <c r="F120" s="459">
        <f t="shared" si="6"/>
        <v>0</v>
      </c>
      <c r="G120" s="460" t="s">
        <v>1477</v>
      </c>
      <c r="H120" s="462" t="s">
        <v>344</v>
      </c>
      <c r="I120" s="462" t="str">
        <f>VLOOKUP(H120,Presupuesto!$B$11:$C$565,2,0)</f>
        <v>APLICACIONES INFORMATICAS (45100-00)</v>
      </c>
      <c r="J120" s="462"/>
      <c r="K120" s="462"/>
      <c r="L120" s="509"/>
    </row>
    <row r="121" spans="3:12" x14ac:dyDescent="0.25">
      <c r="C121" s="530" t="s">
        <v>1698</v>
      </c>
      <c r="D121" s="457"/>
      <c r="E121" s="513">
        <v>17000</v>
      </c>
      <c r="F121" s="459">
        <f t="shared" si="6"/>
        <v>0</v>
      </c>
      <c r="G121" s="460" t="s">
        <v>1477</v>
      </c>
      <c r="H121" s="462" t="s">
        <v>344</v>
      </c>
      <c r="I121" s="462" t="str">
        <f>VLOOKUP(H121,Presupuesto!$B$11:$C$565,2,0)</f>
        <v>APLICACIONES INFORMATICAS (45100-00)</v>
      </c>
      <c r="J121" s="462"/>
      <c r="K121" s="462"/>
      <c r="L121" s="509"/>
    </row>
    <row r="122" spans="3:12" x14ac:dyDescent="0.25">
      <c r="C122" s="533" t="s">
        <v>1609</v>
      </c>
      <c r="D122" s="457"/>
      <c r="E122" s="513">
        <v>15000</v>
      </c>
      <c r="F122" s="459">
        <f t="shared" si="6"/>
        <v>0</v>
      </c>
      <c r="G122" s="460" t="s">
        <v>1477</v>
      </c>
      <c r="H122" s="462" t="s">
        <v>344</v>
      </c>
      <c r="I122" s="462" t="str">
        <f>VLOOKUP(H122,Presupuesto!$B$11:$C$565,2,0)</f>
        <v>APLICACIONES INFORMATICAS (45100-00)</v>
      </c>
      <c r="J122" s="462"/>
      <c r="K122" s="462"/>
      <c r="L122" s="509"/>
    </row>
    <row r="123" spans="3:12" ht="31.5" x14ac:dyDescent="0.25">
      <c r="C123" s="535" t="s">
        <v>1610</v>
      </c>
      <c r="D123" s="457"/>
      <c r="E123" s="513">
        <v>50000</v>
      </c>
      <c r="F123" s="459">
        <f t="shared" si="6"/>
        <v>0</v>
      </c>
      <c r="G123" s="460" t="s">
        <v>1477</v>
      </c>
      <c r="H123" s="462" t="s">
        <v>344</v>
      </c>
      <c r="I123" s="462" t="str">
        <f>VLOOKUP(H123,Presupuesto!$B$11:$C$565,2,0)</f>
        <v>APLICACIONES INFORMATICAS (45100-00)</v>
      </c>
      <c r="J123" s="462"/>
      <c r="K123" s="462"/>
      <c r="L123" s="509"/>
    </row>
    <row r="124" spans="3:12" ht="78.75" x14ac:dyDescent="0.25">
      <c r="C124" s="535" t="s">
        <v>1611</v>
      </c>
      <c r="D124" s="457"/>
      <c r="E124" s="513">
        <v>37800</v>
      </c>
      <c r="F124" s="459">
        <f t="shared" si="6"/>
        <v>0</v>
      </c>
      <c r="G124" s="460" t="s">
        <v>1477</v>
      </c>
      <c r="H124" s="462" t="s">
        <v>344</v>
      </c>
      <c r="I124" s="462" t="str">
        <f>VLOOKUP(H124,Presupuesto!$B$11:$C$565,2,0)</f>
        <v>APLICACIONES INFORMATICAS (45100-00)</v>
      </c>
      <c r="J124" s="462"/>
      <c r="K124" s="462"/>
      <c r="L124" s="509"/>
    </row>
    <row r="125" spans="3:12" x14ac:dyDescent="0.25">
      <c r="C125" s="533" t="s">
        <v>1612</v>
      </c>
      <c r="D125" s="457"/>
      <c r="E125" s="513">
        <v>300</v>
      </c>
      <c r="F125" s="459">
        <f t="shared" si="6"/>
        <v>0</v>
      </c>
      <c r="G125" s="460" t="s">
        <v>1477</v>
      </c>
      <c r="H125" s="462" t="s">
        <v>344</v>
      </c>
      <c r="I125" s="462" t="str">
        <f>VLOOKUP(H125,Presupuesto!$B$11:$C$565,2,0)</f>
        <v>APLICACIONES INFORMATICAS (45100-00)</v>
      </c>
      <c r="J125" s="462"/>
      <c r="K125" s="462"/>
      <c r="L125" s="509"/>
    </row>
    <row r="126" spans="3:12" x14ac:dyDescent="0.25">
      <c r="C126" s="533" t="s">
        <v>1613</v>
      </c>
      <c r="D126" s="457"/>
      <c r="E126" s="513">
        <v>1000000</v>
      </c>
      <c r="F126" s="459">
        <f t="shared" si="6"/>
        <v>0</v>
      </c>
      <c r="G126" s="460" t="s">
        <v>1477</v>
      </c>
      <c r="H126" s="462" t="s">
        <v>344</v>
      </c>
      <c r="I126" s="462" t="str">
        <f>VLOOKUP(H126,Presupuesto!$B$11:$C$565,2,0)</f>
        <v>APLICACIONES INFORMATICAS (45100-00)</v>
      </c>
      <c r="J126" s="462"/>
      <c r="K126" s="462"/>
      <c r="L126" s="509"/>
    </row>
    <row r="127" spans="3:12" x14ac:dyDescent="0.25">
      <c r="C127" s="529" t="s">
        <v>78</v>
      </c>
      <c r="D127" s="457">
        <v>105</v>
      </c>
      <c r="E127" s="513">
        <v>10000</v>
      </c>
      <c r="F127" s="459">
        <f t="shared" si="6"/>
        <v>1050000</v>
      </c>
      <c r="G127" s="460" t="s">
        <v>1477</v>
      </c>
      <c r="H127" s="462" t="s">
        <v>1053</v>
      </c>
      <c r="I127" s="462" t="str">
        <f>VLOOKUP(H127,Presupuesto!$B$11:$C$565,2,0)</f>
        <v>APLICACIONES INFORMATICAS</v>
      </c>
      <c r="J127" s="462" t="str">
        <f t="shared" si="5"/>
        <v>Estudiantes y Graduados</v>
      </c>
      <c r="K127" s="462" t="s">
        <v>402</v>
      </c>
      <c r="L127" s="509"/>
    </row>
    <row r="128" spans="3:12" x14ac:dyDescent="0.25">
      <c r="C128" s="529" t="s">
        <v>79</v>
      </c>
      <c r="D128" s="457">
        <v>3</v>
      </c>
      <c r="E128" s="513">
        <v>2000</v>
      </c>
      <c r="F128" s="459">
        <f t="shared" si="6"/>
        <v>6000</v>
      </c>
      <c r="G128" s="460" t="s">
        <v>1477</v>
      </c>
      <c r="H128" s="462" t="s">
        <v>1021</v>
      </c>
      <c r="I128" s="462" t="str">
        <f>VLOOKUP(H128,Presupuesto!$B$11:$C$565,2,0)</f>
        <v>EQUIPO DE COMPUTACION</v>
      </c>
      <c r="J128" s="462" t="str">
        <f t="shared" si="5"/>
        <v>Estudiantes y Graduados</v>
      </c>
      <c r="K128" s="462" t="s">
        <v>398</v>
      </c>
      <c r="L128" s="509"/>
    </row>
    <row r="129" spans="3:12" x14ac:dyDescent="0.25">
      <c r="C129" s="529" t="s">
        <v>81</v>
      </c>
      <c r="D129" s="457">
        <v>6</v>
      </c>
      <c r="E129" s="513">
        <v>1500</v>
      </c>
      <c r="F129" s="459">
        <f t="shared" si="6"/>
        <v>9000</v>
      </c>
      <c r="G129" s="460" t="s">
        <v>1477</v>
      </c>
      <c r="H129" s="462" t="s">
        <v>1021</v>
      </c>
      <c r="I129" s="462" t="str">
        <f>VLOOKUP(H129,Presupuesto!$B$11:$C$565,2,0)</f>
        <v>EQUIPO DE COMPUTACION</v>
      </c>
      <c r="J129" s="462"/>
      <c r="K129" s="462"/>
      <c r="L129" s="509"/>
    </row>
    <row r="130" spans="3:12" x14ac:dyDescent="0.25">
      <c r="C130" s="529" t="s">
        <v>80</v>
      </c>
      <c r="D130" s="457">
        <v>100</v>
      </c>
      <c r="E130" s="513">
        <v>1500</v>
      </c>
      <c r="F130" s="459">
        <f t="shared" si="6"/>
        <v>150000</v>
      </c>
      <c r="G130" s="460" t="s">
        <v>1477</v>
      </c>
      <c r="H130" s="462" t="s">
        <v>953</v>
      </c>
      <c r="I130" s="462" t="str">
        <f>VLOOKUP(H130,Presupuesto!$B$11:$C$565,2,0)</f>
        <v>UTILES Y MATERIALES ELECTRICOS</v>
      </c>
      <c r="J130" s="462" t="str">
        <f t="shared" si="5"/>
        <v>Estudiantes y Graduados</v>
      </c>
      <c r="K130" s="462" t="s">
        <v>398</v>
      </c>
      <c r="L130" s="509"/>
    </row>
    <row r="131" spans="3:12" x14ac:dyDescent="0.25">
      <c r="C131" s="530" t="s">
        <v>1702</v>
      </c>
      <c r="D131" s="457"/>
      <c r="E131" s="513">
        <v>30000</v>
      </c>
      <c r="F131" s="459">
        <f t="shared" si="6"/>
        <v>0</v>
      </c>
      <c r="G131" s="460" t="s">
        <v>1477</v>
      </c>
      <c r="H131" s="462" t="s">
        <v>1021</v>
      </c>
      <c r="I131" s="462" t="str">
        <f>VLOOKUP(H131,Presupuesto!$B$11:$C$565,2,0)</f>
        <v>EQUIPO DE COMPUTACION</v>
      </c>
      <c r="J131" s="462" t="str">
        <f t="shared" si="5"/>
        <v>Estudiantes y Graduados</v>
      </c>
      <c r="K131" s="462" t="s">
        <v>398</v>
      </c>
      <c r="L131" s="509"/>
    </row>
    <row r="132" spans="3:12" x14ac:dyDescent="0.25">
      <c r="C132" s="533" t="s">
        <v>1615</v>
      </c>
      <c r="D132" s="457"/>
      <c r="E132" s="513">
        <v>150000</v>
      </c>
      <c r="F132" s="459">
        <f t="shared" si="6"/>
        <v>0</v>
      </c>
      <c r="G132" s="460"/>
      <c r="H132" s="462" t="s">
        <v>341</v>
      </c>
      <c r="I132" s="462" t="str">
        <f>VLOOKUP(H132,Presupuesto!$B$11:$C$565,2,0)</f>
        <v>EQUIPOS PARA COMPUTACION</v>
      </c>
      <c r="J132" s="462"/>
      <c r="K132" s="462"/>
      <c r="L132" s="509"/>
    </row>
    <row r="133" spans="3:12" x14ac:dyDescent="0.25">
      <c r="C133" s="530" t="s">
        <v>1699</v>
      </c>
      <c r="D133" s="457"/>
      <c r="E133" s="539">
        <v>50000</v>
      </c>
      <c r="F133" s="459">
        <f t="shared" si="6"/>
        <v>0</v>
      </c>
      <c r="G133" s="460" t="s">
        <v>1477</v>
      </c>
      <c r="H133" s="462" t="s">
        <v>962</v>
      </c>
      <c r="I133" s="462" t="str">
        <f>VLOOKUP(H133,Presupuesto!$B$11:$C$565,2,0)</f>
        <v>OTROS RESPUESTOS Y ACCESORIOS MENORES</v>
      </c>
      <c r="J133" s="462"/>
      <c r="K133" s="462"/>
      <c r="L133" s="509"/>
    </row>
    <row r="134" spans="3:12" x14ac:dyDescent="0.25">
      <c r="C134" s="529" t="s">
        <v>82</v>
      </c>
      <c r="D134" s="457">
        <v>5</v>
      </c>
      <c r="E134" s="539">
        <v>500</v>
      </c>
      <c r="F134" s="459">
        <f t="shared" si="6"/>
        <v>2500</v>
      </c>
      <c r="G134" s="460" t="s">
        <v>1477</v>
      </c>
      <c r="H134" s="462" t="s">
        <v>962</v>
      </c>
      <c r="I134" s="462" t="str">
        <f>VLOOKUP(H134,Presupuesto!$B$11:$C$565,2,0)</f>
        <v>OTROS RESPUESTOS Y ACCESORIOS MENORES</v>
      </c>
      <c r="J134" s="462" t="str">
        <f t="shared" si="5"/>
        <v>Estudiantes y Graduados</v>
      </c>
      <c r="K134" s="462" t="s">
        <v>398</v>
      </c>
      <c r="L134" s="509"/>
    </row>
    <row r="135" spans="3:12" ht="16.5" thickBot="1" x14ac:dyDescent="0.3">
      <c r="C135" s="536" t="s">
        <v>83</v>
      </c>
      <c r="D135" s="467">
        <v>100</v>
      </c>
      <c r="E135" s="541">
        <v>20</v>
      </c>
      <c r="F135" s="469">
        <f t="shared" si="6"/>
        <v>2000</v>
      </c>
      <c r="G135" s="470" t="s">
        <v>1477</v>
      </c>
      <c r="H135" s="472" t="s">
        <v>962</v>
      </c>
      <c r="I135" s="472" t="str">
        <f>VLOOKUP(H135,Presupuesto!$B$11:$C$565,2,0)</f>
        <v>OTROS RESPUESTOS Y ACCESORIOS MENORES</v>
      </c>
      <c r="J135" s="472" t="str">
        <f t="shared" si="5"/>
        <v>Estudiantes y Graduados</v>
      </c>
      <c r="K135" s="472" t="s">
        <v>397</v>
      </c>
      <c r="L135" s="521"/>
    </row>
    <row r="137" spans="3:12" ht="16.5" thickBot="1" x14ac:dyDescent="0.3"/>
    <row r="138" spans="3:12" ht="16.5" thickBot="1" x14ac:dyDescent="0.3">
      <c r="C138" s="524" t="s">
        <v>43</v>
      </c>
      <c r="D138" s="376">
        <f>SUM(F145:F179)</f>
        <v>2688000</v>
      </c>
      <c r="F138" s="382"/>
      <c r="G138" s="381"/>
      <c r="H138" s="382"/>
      <c r="I138" s="382"/>
    </row>
    <row r="139" spans="3:12" x14ac:dyDescent="0.25">
      <c r="C139" s="382"/>
      <c r="D139" s="384"/>
      <c r="E139" s="385"/>
      <c r="F139" s="385"/>
      <c r="G139" s="385"/>
      <c r="H139" s="386"/>
      <c r="I139" s="386"/>
      <c r="J139" s="386"/>
      <c r="K139" s="476"/>
    </row>
    <row r="140" spans="3:12" x14ac:dyDescent="0.25">
      <c r="C140" s="382"/>
      <c r="D140" s="384"/>
      <c r="E140" s="385"/>
      <c r="F140" s="385"/>
      <c r="G140" s="385"/>
      <c r="H140" s="386"/>
      <c r="I140" s="386"/>
      <c r="J140" s="386"/>
      <c r="K140" s="476"/>
    </row>
    <row r="141" spans="3:12" x14ac:dyDescent="0.25">
      <c r="C141" s="113" t="s">
        <v>395</v>
      </c>
      <c r="D141" s="243" t="s">
        <v>1839</v>
      </c>
      <c r="E141" s="385"/>
      <c r="F141" s="385"/>
      <c r="G141" s="385"/>
      <c r="H141" s="386"/>
      <c r="I141" s="386"/>
      <c r="J141" s="386"/>
      <c r="K141" s="476"/>
    </row>
    <row r="142" spans="3:12" x14ac:dyDescent="0.25">
      <c r="C142" s="383" t="str">
        <f>IFERROR(VLOOKUP(D141,'Desarrollo e Innov. Curricular'!$E:$F,2,FALSE),IFERROR(VLOOKUP(D141,'Investigación Científica'!$E:$F,2,FALSE),IFERROR(VLOOKUP(D141,'Vinculación Univ. Sociedad'!$E:$F,2,FALSE),IFERROR(VLOOKUP(D141,'Docencia y Profesorado Universi'!$E:$F,2,FALSE),IFERROR(VLOOKUP(D141,'Estudiantes y Graduados'!$E:$F,2,FALSE),IFERROR(VLOOKUP(D141,'Gestion Administrativa'!$E:$F,2,FALSE),IFERROR(VLOOKUP(D141,'Gestión Académica'!$E:$F,2,FALSE),IFERROR(VLOOKUP(D141,'Aseguramiento de la Calidad'!$E:$F,2,FALSE),IFERROR(VLOOKUP(D141,'Gestión del Conocimiento'!$E:$F,2,FALSE),IFERROR(VLOOKUP(D141,'Gobernabilidad y Procesos...'!$E:$F,2,FALSE),IFERROR(VLOOKUP(D141,'Gestión del Talento Humano'!$E:$F,2,FALSE),IFERROR(VLOOKUP(D141,'Internacionalización de la E.S.'!$E:$F,2,FALSE),IFERROR(VLOOKUP(D141,'Cultura de Innovación Insti...'!$E:$F,2,FALSE),VLOOKUP(D141,'Lo Esencial de la Reforma Univ.'!$E:$F,2,0))))))))))))))</f>
        <v>5.a.8.1 Fortalecer el sistema de bibliotecas y  crear un sistema virtual para la obtención de documentos y materiales de trabajo de las diferentes carreras</v>
      </c>
      <c r="D142" s="384"/>
      <c r="E142" s="385"/>
      <c r="F142" s="385"/>
      <c r="G142" s="385"/>
      <c r="H142" s="386"/>
      <c r="I142" s="386"/>
      <c r="J142" s="386"/>
      <c r="K142" s="476"/>
    </row>
    <row r="143" spans="3:12" x14ac:dyDescent="0.25">
      <c r="F143" s="385"/>
      <c r="G143" s="386"/>
      <c r="H143" s="386"/>
      <c r="I143" s="386"/>
    </row>
    <row r="144" spans="3:12" ht="48" thickBot="1" x14ac:dyDescent="0.3">
      <c r="C144" s="525" t="s">
        <v>44</v>
      </c>
      <c r="D144" s="525" t="s">
        <v>55</v>
      </c>
      <c r="E144" s="525" t="s">
        <v>57</v>
      </c>
      <c r="F144" s="526" t="s">
        <v>27</v>
      </c>
      <c r="G144" s="526" t="s">
        <v>134</v>
      </c>
      <c r="H144" s="525" t="s">
        <v>46</v>
      </c>
      <c r="I144" s="525" t="s">
        <v>135</v>
      </c>
      <c r="J144" s="525" t="s">
        <v>413</v>
      </c>
      <c r="K144" s="525" t="s">
        <v>414</v>
      </c>
      <c r="L144" s="525" t="s">
        <v>469</v>
      </c>
    </row>
    <row r="145" spans="3:12" x14ac:dyDescent="0.25">
      <c r="C145" s="527" t="s">
        <v>1346</v>
      </c>
      <c r="D145" s="453">
        <v>8</v>
      </c>
      <c r="E145" s="447">
        <f>HLOOKUP($C145,$CB$2:$CE$3,2,0)</f>
        <v>15000</v>
      </c>
      <c r="F145" s="447">
        <f>D145*E145</f>
        <v>120000</v>
      </c>
      <c r="G145" s="448" t="s">
        <v>1477</v>
      </c>
      <c r="H145" s="451" t="s">
        <v>1021</v>
      </c>
      <c r="I145" s="451" t="str">
        <f>VLOOKUP(H145,Presupuesto!$B$11:$C$565,2,0)</f>
        <v>EQUIPO DE COMPUTACION</v>
      </c>
      <c r="J145" s="450" t="s">
        <v>1377</v>
      </c>
      <c r="K145" s="451" t="s">
        <v>398</v>
      </c>
      <c r="L145" s="506"/>
    </row>
    <row r="146" spans="3:12" x14ac:dyDescent="0.25">
      <c r="C146" s="528" t="s">
        <v>1344</v>
      </c>
      <c r="D146" s="457">
        <v>8</v>
      </c>
      <c r="E146" s="459">
        <f>HLOOKUP($C146,$CB$2:$CE$3,2,0)</f>
        <v>35000</v>
      </c>
      <c r="F146" s="459">
        <f>D146*E146</f>
        <v>280000</v>
      </c>
      <c r="G146" s="460" t="s">
        <v>1477</v>
      </c>
      <c r="H146" s="462" t="s">
        <v>1021</v>
      </c>
      <c r="I146" s="462" t="str">
        <f>VLOOKUP(H146,Presupuesto!$B$11:$C$565,2,0)</f>
        <v>EQUIPO DE COMPUTACION</v>
      </c>
      <c r="J146" s="462" t="str">
        <f t="shared" ref="J146:J179" si="7">$J$19</f>
        <v>Estudiantes y Graduados</v>
      </c>
      <c r="K146" s="462" t="s">
        <v>398</v>
      </c>
      <c r="L146" s="509"/>
    </row>
    <row r="147" spans="3:12" x14ac:dyDescent="0.25">
      <c r="C147" s="529" t="s">
        <v>73</v>
      </c>
      <c r="D147" s="457">
        <v>10</v>
      </c>
      <c r="E147" s="459">
        <v>35000</v>
      </c>
      <c r="F147" s="459">
        <f>D147*E147</f>
        <v>350000</v>
      </c>
      <c r="G147" s="460" t="s">
        <v>1477</v>
      </c>
      <c r="H147" s="462" t="s">
        <v>993</v>
      </c>
      <c r="I147" s="462" t="str">
        <f>VLOOKUP(H147,Presupuesto!$B$11:$C$565,2,0)</f>
        <v>EQUIPOS VARIOS DE OFICINA</v>
      </c>
      <c r="J147" s="462" t="str">
        <f t="shared" si="7"/>
        <v>Estudiantes y Graduados</v>
      </c>
      <c r="K147" s="462" t="s">
        <v>398</v>
      </c>
      <c r="L147" s="509"/>
    </row>
    <row r="148" spans="3:12" x14ac:dyDescent="0.25">
      <c r="C148" s="530" t="s">
        <v>1617</v>
      </c>
      <c r="D148" s="457">
        <v>1</v>
      </c>
      <c r="E148" s="531">
        <v>400000</v>
      </c>
      <c r="F148" s="459">
        <f>D148*E148</f>
        <v>400000</v>
      </c>
      <c r="G148" s="460" t="s">
        <v>1477</v>
      </c>
      <c r="H148" s="462" t="s">
        <v>1021</v>
      </c>
      <c r="I148" s="462" t="str">
        <f>VLOOKUP(H148,Presupuesto!$B$11:$C$565,2,0)</f>
        <v>EQUIPO DE COMPUTACION</v>
      </c>
      <c r="J148" s="462" t="str">
        <f t="shared" si="7"/>
        <v>Estudiantes y Graduados</v>
      </c>
      <c r="K148" s="462" t="s">
        <v>398</v>
      </c>
      <c r="L148" s="509"/>
    </row>
    <row r="149" spans="3:12" x14ac:dyDescent="0.25">
      <c r="C149" s="532" t="s">
        <v>1599</v>
      </c>
      <c r="D149" s="457"/>
      <c r="E149" s="459">
        <v>8000</v>
      </c>
      <c r="F149" s="459">
        <f>D149*E149</f>
        <v>0</v>
      </c>
      <c r="G149" s="460" t="s">
        <v>1477</v>
      </c>
      <c r="H149" s="462" t="s">
        <v>993</v>
      </c>
      <c r="I149" s="462" t="str">
        <f>VLOOKUP(H149,Presupuesto!$B$11:$C$565,2,0)</f>
        <v>EQUIPOS VARIOS DE OFICINA</v>
      </c>
      <c r="J149" s="462" t="str">
        <f t="shared" si="7"/>
        <v>Estudiantes y Graduados</v>
      </c>
      <c r="K149" s="462" t="s">
        <v>398</v>
      </c>
      <c r="L149" s="509"/>
    </row>
    <row r="150" spans="3:12" x14ac:dyDescent="0.25">
      <c r="C150" s="533" t="s">
        <v>1600</v>
      </c>
      <c r="D150" s="457">
        <v>1</v>
      </c>
      <c r="E150" s="459">
        <v>1000000</v>
      </c>
      <c r="F150" s="459">
        <f t="shared" ref="F150:F179" si="8">D150*E150</f>
        <v>1000000</v>
      </c>
      <c r="G150" s="460" t="s">
        <v>1477</v>
      </c>
      <c r="H150" s="462" t="s">
        <v>993</v>
      </c>
      <c r="I150" s="462" t="str">
        <f>VLOOKUP(H150,Presupuesto!$B$11:$C$565,2,0)</f>
        <v>EQUIPOS VARIOS DE OFICINA</v>
      </c>
      <c r="J150" s="462" t="str">
        <f t="shared" si="7"/>
        <v>Estudiantes y Graduados</v>
      </c>
      <c r="K150" s="462" t="s">
        <v>398</v>
      </c>
      <c r="L150" s="509"/>
    </row>
    <row r="151" spans="3:12" x14ac:dyDescent="0.25">
      <c r="C151" s="533" t="s">
        <v>1601</v>
      </c>
      <c r="D151" s="457"/>
      <c r="E151" s="459">
        <v>30000</v>
      </c>
      <c r="F151" s="459">
        <f t="shared" si="8"/>
        <v>0</v>
      </c>
      <c r="G151" s="460" t="s">
        <v>1477</v>
      </c>
      <c r="H151" s="462" t="s">
        <v>993</v>
      </c>
      <c r="I151" s="462" t="str">
        <f>VLOOKUP(H151,Presupuesto!$B$11:$C$565,2,0)</f>
        <v>EQUIPOS VARIOS DE OFICINA</v>
      </c>
      <c r="J151" s="462" t="str">
        <f t="shared" si="7"/>
        <v>Estudiantes y Graduados</v>
      </c>
      <c r="K151" s="462" t="s">
        <v>398</v>
      </c>
      <c r="L151" s="509"/>
    </row>
    <row r="152" spans="3:12" x14ac:dyDescent="0.25">
      <c r="C152" s="533" t="s">
        <v>1602</v>
      </c>
      <c r="D152" s="457"/>
      <c r="E152" s="459">
        <v>1000</v>
      </c>
      <c r="F152" s="459">
        <f t="shared" si="8"/>
        <v>0</v>
      </c>
      <c r="G152" s="460" t="s">
        <v>1477</v>
      </c>
      <c r="H152" s="462" t="s">
        <v>993</v>
      </c>
      <c r="I152" s="462" t="str">
        <f>VLOOKUP(H152,Presupuesto!$B$11:$C$565,2,0)</f>
        <v>EQUIPOS VARIOS DE OFICINA</v>
      </c>
      <c r="J152" s="462" t="str">
        <f t="shared" si="7"/>
        <v>Estudiantes y Graduados</v>
      </c>
      <c r="K152" s="462" t="s">
        <v>398</v>
      </c>
      <c r="L152" s="509"/>
    </row>
    <row r="153" spans="3:12" x14ac:dyDescent="0.25">
      <c r="C153" s="533" t="s">
        <v>1603</v>
      </c>
      <c r="D153" s="457"/>
      <c r="E153" s="459">
        <v>30000</v>
      </c>
      <c r="F153" s="459">
        <f t="shared" si="8"/>
        <v>0</v>
      </c>
      <c r="G153" s="460" t="s">
        <v>1477</v>
      </c>
      <c r="H153" s="462" t="s">
        <v>993</v>
      </c>
      <c r="I153" s="462" t="str">
        <f>VLOOKUP(H153,Presupuesto!$B$11:$C$565,2,0)</f>
        <v>EQUIPOS VARIOS DE OFICINA</v>
      </c>
      <c r="J153" s="462" t="str">
        <f t="shared" si="7"/>
        <v>Estudiantes y Graduados</v>
      </c>
      <c r="K153" s="462" t="s">
        <v>398</v>
      </c>
      <c r="L153" s="509"/>
    </row>
    <row r="154" spans="3:12" x14ac:dyDescent="0.25">
      <c r="C154" s="533" t="s">
        <v>1604</v>
      </c>
      <c r="D154" s="457"/>
      <c r="E154" s="459">
        <v>400</v>
      </c>
      <c r="F154" s="459">
        <f t="shared" si="8"/>
        <v>0</v>
      </c>
      <c r="G154" s="460" t="s">
        <v>1477</v>
      </c>
      <c r="H154" s="462" t="s">
        <v>993</v>
      </c>
      <c r="I154" s="462" t="str">
        <f>VLOOKUP(H154,Presupuesto!$B$11:$C$565,2,0)</f>
        <v>EQUIPOS VARIOS DE OFICINA</v>
      </c>
      <c r="J154" s="462" t="str">
        <f t="shared" si="7"/>
        <v>Estudiantes y Graduados</v>
      </c>
      <c r="K154" s="462" t="s">
        <v>398</v>
      </c>
      <c r="L154" s="509"/>
    </row>
    <row r="155" spans="3:12" x14ac:dyDescent="0.25">
      <c r="C155" s="534" t="s">
        <v>1605</v>
      </c>
      <c r="D155" s="457"/>
      <c r="E155" s="459">
        <v>4000</v>
      </c>
      <c r="F155" s="459">
        <f t="shared" si="8"/>
        <v>0</v>
      </c>
      <c r="G155" s="460" t="s">
        <v>1477</v>
      </c>
      <c r="H155" s="462" t="s">
        <v>993</v>
      </c>
      <c r="I155" s="462" t="str">
        <f>VLOOKUP(H155,Presupuesto!$B$11:$C$565,2,0)</f>
        <v>EQUIPOS VARIOS DE OFICINA</v>
      </c>
      <c r="J155" s="462" t="str">
        <f t="shared" si="7"/>
        <v>Estudiantes y Graduados</v>
      </c>
      <c r="K155" s="462" t="s">
        <v>398</v>
      </c>
      <c r="L155" s="509"/>
    </row>
    <row r="156" spans="3:12" x14ac:dyDescent="0.25">
      <c r="C156" s="529" t="s">
        <v>74</v>
      </c>
      <c r="D156" s="457"/>
      <c r="E156" s="459">
        <v>8000</v>
      </c>
      <c r="F156" s="459">
        <f t="shared" si="8"/>
        <v>0</v>
      </c>
      <c r="G156" s="460"/>
      <c r="H156" s="462" t="s">
        <v>1021</v>
      </c>
      <c r="I156" s="462" t="str">
        <f>VLOOKUP(H156,Presupuesto!$B$11:$C$565,2,0)</f>
        <v>EQUIPO DE COMPUTACION</v>
      </c>
      <c r="J156" s="462" t="str">
        <f t="shared" si="7"/>
        <v>Estudiantes y Graduados</v>
      </c>
      <c r="K156" s="462" t="s">
        <v>398</v>
      </c>
      <c r="L156" s="509"/>
    </row>
    <row r="157" spans="3:12" x14ac:dyDescent="0.25">
      <c r="C157" s="529" t="s">
        <v>75</v>
      </c>
      <c r="D157" s="457"/>
      <c r="E157" s="459">
        <v>5000</v>
      </c>
      <c r="F157" s="459">
        <f t="shared" si="8"/>
        <v>0</v>
      </c>
      <c r="G157" s="460"/>
      <c r="H157" s="462" t="s">
        <v>1021</v>
      </c>
      <c r="I157" s="462" t="str">
        <f>VLOOKUP(H157,Presupuesto!$B$11:$C$565,2,0)</f>
        <v>EQUIPO DE COMPUTACION</v>
      </c>
      <c r="J157" s="462" t="str">
        <f t="shared" si="7"/>
        <v>Estudiantes y Graduados</v>
      </c>
      <c r="K157" s="462" t="s">
        <v>398</v>
      </c>
      <c r="L157" s="509"/>
    </row>
    <row r="158" spans="3:12" x14ac:dyDescent="0.25">
      <c r="C158" s="529" t="s">
        <v>35</v>
      </c>
      <c r="D158" s="457"/>
      <c r="E158" s="459">
        <v>13000</v>
      </c>
      <c r="F158" s="459">
        <f t="shared" si="8"/>
        <v>0</v>
      </c>
      <c r="G158" s="460"/>
      <c r="H158" s="462" t="s">
        <v>1007</v>
      </c>
      <c r="I158" s="462" t="str">
        <f>VLOOKUP(H158,Presupuesto!$B$11:$C$565,2,0)</f>
        <v>EQUIPO DE TRANSPORTE TRACCION Y ELEVACION</v>
      </c>
      <c r="J158" s="462" t="str">
        <f t="shared" si="7"/>
        <v>Estudiantes y Graduados</v>
      </c>
      <c r="K158" s="462" t="s">
        <v>398</v>
      </c>
      <c r="L158" s="509"/>
    </row>
    <row r="159" spans="3:12" x14ac:dyDescent="0.25">
      <c r="C159" s="529" t="s">
        <v>76</v>
      </c>
      <c r="D159" s="457"/>
      <c r="E159" s="459">
        <v>15000</v>
      </c>
      <c r="F159" s="459">
        <f t="shared" si="8"/>
        <v>0</v>
      </c>
      <c r="G159" s="460"/>
      <c r="H159" s="462" t="s">
        <v>1007</v>
      </c>
      <c r="I159" s="462" t="str">
        <f>VLOOKUP(H159,Presupuesto!$B$11:$C$565,2,0)</f>
        <v>EQUIPO DE TRANSPORTE TRACCION Y ELEVACION</v>
      </c>
      <c r="J159" s="462" t="str">
        <f t="shared" si="7"/>
        <v>Estudiantes y Graduados</v>
      </c>
      <c r="K159" s="462" t="s">
        <v>398</v>
      </c>
      <c r="L159" s="509"/>
    </row>
    <row r="160" spans="3:12" x14ac:dyDescent="0.25">
      <c r="C160" s="529" t="s">
        <v>77</v>
      </c>
      <c r="D160" s="457"/>
      <c r="E160" s="459">
        <v>10000</v>
      </c>
      <c r="F160" s="459">
        <f t="shared" si="8"/>
        <v>0</v>
      </c>
      <c r="G160" s="460"/>
      <c r="H160" s="462" t="s">
        <v>1007</v>
      </c>
      <c r="I160" s="462" t="str">
        <f>VLOOKUP(H160,Presupuesto!$B$11:$C$565,2,0)</f>
        <v>EQUIPO DE TRANSPORTE TRACCION Y ELEVACION</v>
      </c>
      <c r="J160" s="462" t="str">
        <f t="shared" si="7"/>
        <v>Estudiantes y Graduados</v>
      </c>
      <c r="K160" s="462" t="s">
        <v>398</v>
      </c>
      <c r="L160" s="509"/>
    </row>
    <row r="161" spans="3:12" x14ac:dyDescent="0.25">
      <c r="C161" s="532" t="s">
        <v>1606</v>
      </c>
      <c r="D161" s="457"/>
      <c r="E161" s="459">
        <v>30000</v>
      </c>
      <c r="F161" s="459">
        <f t="shared" si="8"/>
        <v>0</v>
      </c>
      <c r="G161" s="460" t="s">
        <v>1477</v>
      </c>
      <c r="H161" s="462" t="s">
        <v>344</v>
      </c>
      <c r="I161" s="462" t="str">
        <f>VLOOKUP(H161,Presupuesto!$B$11:$C$565,2,0)</f>
        <v>APLICACIONES INFORMATICAS (45100-00)</v>
      </c>
      <c r="J161" s="462" t="str">
        <f t="shared" si="7"/>
        <v>Estudiantes y Graduados</v>
      </c>
      <c r="K161" s="462" t="s">
        <v>398</v>
      </c>
      <c r="L161" s="509"/>
    </row>
    <row r="162" spans="3:12" x14ac:dyDescent="0.25">
      <c r="C162" s="532" t="s">
        <v>1607</v>
      </c>
      <c r="D162" s="457"/>
      <c r="E162" s="459">
        <v>100000</v>
      </c>
      <c r="F162" s="459">
        <f t="shared" si="8"/>
        <v>0</v>
      </c>
      <c r="G162" s="460" t="s">
        <v>1477</v>
      </c>
      <c r="H162" s="462" t="s">
        <v>344</v>
      </c>
      <c r="I162" s="462" t="str">
        <f>VLOOKUP(H162,Presupuesto!$B$11:$C$565,2,0)</f>
        <v>APLICACIONES INFORMATICAS (45100-00)</v>
      </c>
      <c r="J162" s="462" t="str">
        <f t="shared" si="7"/>
        <v>Estudiantes y Graduados</v>
      </c>
      <c r="K162" s="462" t="s">
        <v>398</v>
      </c>
      <c r="L162" s="509"/>
    </row>
    <row r="163" spans="3:12" x14ac:dyDescent="0.25">
      <c r="C163" s="533" t="s">
        <v>1608</v>
      </c>
      <c r="D163" s="457"/>
      <c r="E163" s="459">
        <v>160000</v>
      </c>
      <c r="F163" s="459">
        <f t="shared" si="8"/>
        <v>0</v>
      </c>
      <c r="G163" s="460" t="s">
        <v>1477</v>
      </c>
      <c r="H163" s="462" t="s">
        <v>344</v>
      </c>
      <c r="I163" s="462" t="str">
        <f>VLOOKUP(H163,Presupuesto!$B$11:$C$565,2,0)</f>
        <v>APLICACIONES INFORMATICAS (45100-00)</v>
      </c>
      <c r="J163" s="462" t="str">
        <f t="shared" si="7"/>
        <v>Estudiantes y Graduados</v>
      </c>
      <c r="K163" s="462" t="s">
        <v>398</v>
      </c>
      <c r="L163" s="509"/>
    </row>
    <row r="164" spans="3:12" x14ac:dyDescent="0.25">
      <c r="C164" s="533" t="s">
        <v>1609</v>
      </c>
      <c r="D164" s="457"/>
      <c r="E164" s="459">
        <v>15000</v>
      </c>
      <c r="F164" s="459">
        <f t="shared" si="8"/>
        <v>0</v>
      </c>
      <c r="G164" s="460" t="s">
        <v>1477</v>
      </c>
      <c r="H164" s="462" t="s">
        <v>344</v>
      </c>
      <c r="I164" s="462" t="str">
        <f>VLOOKUP(H164,Presupuesto!$B$11:$C$565,2,0)</f>
        <v>APLICACIONES INFORMATICAS (45100-00)</v>
      </c>
      <c r="J164" s="462" t="str">
        <f t="shared" si="7"/>
        <v>Estudiantes y Graduados</v>
      </c>
      <c r="K164" s="462" t="s">
        <v>398</v>
      </c>
      <c r="L164" s="509"/>
    </row>
    <row r="165" spans="3:12" ht="31.5" x14ac:dyDescent="0.25">
      <c r="C165" s="535" t="s">
        <v>1610</v>
      </c>
      <c r="D165" s="457"/>
      <c r="E165" s="459">
        <v>50000</v>
      </c>
      <c r="F165" s="459">
        <f t="shared" si="8"/>
        <v>0</v>
      </c>
      <c r="G165" s="460" t="s">
        <v>1477</v>
      </c>
      <c r="H165" s="462" t="s">
        <v>344</v>
      </c>
      <c r="I165" s="462" t="str">
        <f>VLOOKUP(H165,Presupuesto!$B$11:$C$565,2,0)</f>
        <v>APLICACIONES INFORMATICAS (45100-00)</v>
      </c>
      <c r="J165" s="462" t="str">
        <f t="shared" si="7"/>
        <v>Estudiantes y Graduados</v>
      </c>
      <c r="K165" s="462" t="s">
        <v>398</v>
      </c>
      <c r="L165" s="509"/>
    </row>
    <row r="166" spans="3:12" ht="78.75" x14ac:dyDescent="0.25">
      <c r="C166" s="535" t="s">
        <v>1611</v>
      </c>
      <c r="D166" s="457"/>
      <c r="E166" s="459">
        <v>37800</v>
      </c>
      <c r="F166" s="459">
        <f t="shared" si="8"/>
        <v>0</v>
      </c>
      <c r="G166" s="460" t="s">
        <v>1477</v>
      </c>
      <c r="H166" s="462" t="s">
        <v>344</v>
      </c>
      <c r="I166" s="462" t="str">
        <f>VLOOKUP(H166,Presupuesto!$B$11:$C$565,2,0)</f>
        <v>APLICACIONES INFORMATICAS (45100-00)</v>
      </c>
      <c r="J166" s="462" t="str">
        <f t="shared" si="7"/>
        <v>Estudiantes y Graduados</v>
      </c>
      <c r="K166" s="462" t="s">
        <v>398</v>
      </c>
      <c r="L166" s="509"/>
    </row>
    <row r="167" spans="3:12" x14ac:dyDescent="0.25">
      <c r="C167" s="533" t="s">
        <v>1612</v>
      </c>
      <c r="D167" s="457"/>
      <c r="E167" s="459">
        <v>300</v>
      </c>
      <c r="F167" s="459">
        <f t="shared" si="8"/>
        <v>0</v>
      </c>
      <c r="G167" s="460" t="s">
        <v>1477</v>
      </c>
      <c r="H167" s="462" t="s">
        <v>344</v>
      </c>
      <c r="I167" s="462" t="str">
        <f>VLOOKUP(H167,Presupuesto!$B$11:$C$565,2,0)</f>
        <v>APLICACIONES INFORMATICAS (45100-00)</v>
      </c>
      <c r="J167" s="462" t="str">
        <f t="shared" si="7"/>
        <v>Estudiantes y Graduados</v>
      </c>
      <c r="K167" s="462" t="s">
        <v>398</v>
      </c>
      <c r="L167" s="509"/>
    </row>
    <row r="168" spans="3:12" x14ac:dyDescent="0.25">
      <c r="C168" s="533" t="s">
        <v>1613</v>
      </c>
      <c r="D168" s="457"/>
      <c r="E168" s="459">
        <v>1000000</v>
      </c>
      <c r="F168" s="459">
        <f t="shared" si="8"/>
        <v>0</v>
      </c>
      <c r="G168" s="460" t="s">
        <v>1477</v>
      </c>
      <c r="H168" s="462" t="s">
        <v>344</v>
      </c>
      <c r="I168" s="462" t="str">
        <f>VLOOKUP(H168,Presupuesto!$B$11:$C$565,2,0)</f>
        <v>APLICACIONES INFORMATICAS (45100-00)</v>
      </c>
      <c r="J168" s="462" t="str">
        <f t="shared" si="7"/>
        <v>Estudiantes y Graduados</v>
      </c>
      <c r="K168" s="462" t="s">
        <v>398</v>
      </c>
      <c r="L168" s="509"/>
    </row>
    <row r="169" spans="3:12" x14ac:dyDescent="0.25">
      <c r="C169" s="529" t="s">
        <v>78</v>
      </c>
      <c r="D169" s="457">
        <v>10</v>
      </c>
      <c r="E169" s="459">
        <v>10000</v>
      </c>
      <c r="F169" s="459">
        <f t="shared" si="8"/>
        <v>100000</v>
      </c>
      <c r="G169" s="460" t="s">
        <v>1477</v>
      </c>
      <c r="H169" s="462" t="s">
        <v>1053</v>
      </c>
      <c r="I169" s="462" t="str">
        <f>VLOOKUP(H169,Presupuesto!$B$11:$C$565,2,0)</f>
        <v>APLICACIONES INFORMATICAS</v>
      </c>
      <c r="J169" s="462" t="str">
        <f t="shared" si="7"/>
        <v>Estudiantes y Graduados</v>
      </c>
      <c r="K169" s="462" t="s">
        <v>398</v>
      </c>
      <c r="L169" s="509"/>
    </row>
    <row r="170" spans="3:12" x14ac:dyDescent="0.25">
      <c r="C170" s="529" t="s">
        <v>1841</v>
      </c>
      <c r="D170" s="457">
        <v>15</v>
      </c>
      <c r="E170" s="459">
        <v>10000</v>
      </c>
      <c r="F170" s="459">
        <f t="shared" si="8"/>
        <v>150000</v>
      </c>
      <c r="G170" s="460" t="s">
        <v>1477</v>
      </c>
      <c r="H170" s="462" t="s">
        <v>1021</v>
      </c>
      <c r="I170" s="462" t="str">
        <f>VLOOKUP(H170,Presupuesto!$B$11:$C$565,2,0)</f>
        <v>EQUIPO DE COMPUTACION</v>
      </c>
      <c r="J170" s="462" t="str">
        <f t="shared" si="7"/>
        <v>Estudiantes y Graduados</v>
      </c>
      <c r="K170" s="462" t="s">
        <v>398</v>
      </c>
      <c r="L170" s="509"/>
    </row>
    <row r="171" spans="3:12" x14ac:dyDescent="0.25">
      <c r="C171" s="529" t="s">
        <v>1840</v>
      </c>
      <c r="D171" s="457">
        <v>4</v>
      </c>
      <c r="E171" s="459">
        <v>22000</v>
      </c>
      <c r="F171" s="459">
        <f t="shared" si="8"/>
        <v>88000</v>
      </c>
      <c r="G171" s="460" t="s">
        <v>1477</v>
      </c>
      <c r="H171" s="462" t="s">
        <v>344</v>
      </c>
      <c r="I171" s="462" t="str">
        <f>VLOOKUP(H171,Presupuesto!$B$11:$C$565,2,0)</f>
        <v>APLICACIONES INFORMATICAS (45100-00)</v>
      </c>
      <c r="J171" s="462" t="str">
        <f t="shared" si="7"/>
        <v>Estudiantes y Graduados</v>
      </c>
      <c r="K171" s="462" t="s">
        <v>398</v>
      </c>
      <c r="L171" s="509"/>
    </row>
    <row r="172" spans="3:12" x14ac:dyDescent="0.25">
      <c r="C172" s="529" t="s">
        <v>1842</v>
      </c>
      <c r="D172" s="457">
        <v>1</v>
      </c>
      <c r="E172" s="459">
        <v>200000</v>
      </c>
      <c r="F172" s="459">
        <f t="shared" si="8"/>
        <v>200000</v>
      </c>
      <c r="G172" s="460" t="s">
        <v>1477</v>
      </c>
      <c r="H172" s="462" t="s">
        <v>344</v>
      </c>
      <c r="I172" s="462" t="str">
        <f>VLOOKUP(H172,Presupuesto!$B$11:$C$565,2,0)</f>
        <v>APLICACIONES INFORMATICAS (45100-00)</v>
      </c>
      <c r="J172" s="462" t="str">
        <f t="shared" si="7"/>
        <v>Estudiantes y Graduados</v>
      </c>
      <c r="K172" s="462" t="s">
        <v>398</v>
      </c>
      <c r="L172" s="509"/>
    </row>
    <row r="173" spans="3:12" x14ac:dyDescent="0.25">
      <c r="C173" s="533" t="s">
        <v>1614</v>
      </c>
      <c r="D173" s="457"/>
      <c r="E173" s="459">
        <v>2000</v>
      </c>
      <c r="F173" s="459">
        <f t="shared" si="8"/>
        <v>0</v>
      </c>
      <c r="G173" s="460" t="s">
        <v>1477</v>
      </c>
      <c r="H173" s="462" t="s">
        <v>341</v>
      </c>
      <c r="I173" s="462" t="str">
        <f>VLOOKUP(H173,Presupuesto!$B$11:$C$565,2,0)</f>
        <v>EQUIPOS PARA COMPUTACION</v>
      </c>
      <c r="J173" s="462" t="str">
        <f t="shared" si="7"/>
        <v>Estudiantes y Graduados</v>
      </c>
      <c r="K173" s="462" t="s">
        <v>398</v>
      </c>
      <c r="L173" s="509"/>
    </row>
    <row r="174" spans="3:12" x14ac:dyDescent="0.25">
      <c r="C174" s="529" t="s">
        <v>80</v>
      </c>
      <c r="D174" s="457"/>
      <c r="E174" s="459">
        <v>1500</v>
      </c>
      <c r="F174" s="459">
        <f t="shared" si="8"/>
        <v>0</v>
      </c>
      <c r="G174" s="460"/>
      <c r="H174" s="462" t="s">
        <v>953</v>
      </c>
      <c r="I174" s="462" t="str">
        <f>VLOOKUP(H174,Presupuesto!$B$11:$C$565,2,0)</f>
        <v>UTILES Y MATERIALES ELECTRICOS</v>
      </c>
      <c r="J174" s="462" t="str">
        <f t="shared" si="7"/>
        <v>Estudiantes y Graduados</v>
      </c>
      <c r="K174" s="462" t="s">
        <v>398</v>
      </c>
      <c r="L174" s="509"/>
    </row>
    <row r="175" spans="3:12" x14ac:dyDescent="0.25">
      <c r="C175" s="529" t="s">
        <v>81</v>
      </c>
      <c r="D175" s="457"/>
      <c r="E175" s="459">
        <v>1500</v>
      </c>
      <c r="F175" s="459">
        <f t="shared" si="8"/>
        <v>0</v>
      </c>
      <c r="G175" s="460"/>
      <c r="H175" s="462" t="s">
        <v>1021</v>
      </c>
      <c r="I175" s="462" t="str">
        <f>VLOOKUP(H175,Presupuesto!$B$11:$C$565,2,0)</f>
        <v>EQUIPO DE COMPUTACION</v>
      </c>
      <c r="J175" s="462" t="str">
        <f t="shared" si="7"/>
        <v>Estudiantes y Graduados</v>
      </c>
      <c r="K175" s="462" t="s">
        <v>398</v>
      </c>
      <c r="L175" s="509"/>
    </row>
    <row r="176" spans="3:12" x14ac:dyDescent="0.25">
      <c r="C176" s="533" t="s">
        <v>1615</v>
      </c>
      <c r="D176" s="457"/>
      <c r="E176" s="459">
        <v>150000</v>
      </c>
      <c r="F176" s="459">
        <f t="shared" si="8"/>
        <v>0</v>
      </c>
      <c r="G176" s="460" t="s">
        <v>1477</v>
      </c>
      <c r="H176" s="462" t="s">
        <v>341</v>
      </c>
      <c r="I176" s="462" t="str">
        <f>VLOOKUP(H176,Presupuesto!$B$11:$C$565,2,0)</f>
        <v>EQUIPOS PARA COMPUTACION</v>
      </c>
      <c r="J176" s="462" t="str">
        <f t="shared" si="7"/>
        <v>Estudiantes y Graduados</v>
      </c>
      <c r="K176" s="462" t="s">
        <v>398</v>
      </c>
      <c r="L176" s="509"/>
    </row>
    <row r="177" spans="3:12" ht="31.5" x14ac:dyDescent="0.25">
      <c r="C177" s="535" t="s">
        <v>1616</v>
      </c>
      <c r="D177" s="457"/>
      <c r="E177" s="459">
        <v>30000</v>
      </c>
      <c r="F177" s="459">
        <f t="shared" si="8"/>
        <v>0</v>
      </c>
      <c r="G177" s="460" t="s">
        <v>1477</v>
      </c>
      <c r="H177" s="462" t="s">
        <v>341</v>
      </c>
      <c r="I177" s="462" t="str">
        <f>VLOOKUP(H177,Presupuesto!$B$11:$C$565,2,0)</f>
        <v>EQUIPOS PARA COMPUTACION</v>
      </c>
      <c r="J177" s="462" t="str">
        <f t="shared" si="7"/>
        <v>Estudiantes y Graduados</v>
      </c>
      <c r="K177" s="462" t="s">
        <v>398</v>
      </c>
      <c r="L177" s="509"/>
    </row>
    <row r="178" spans="3:12" x14ac:dyDescent="0.25">
      <c r="C178" s="529" t="s">
        <v>82</v>
      </c>
      <c r="D178" s="457"/>
      <c r="E178" s="459">
        <v>500</v>
      </c>
      <c r="F178" s="459">
        <f t="shared" si="8"/>
        <v>0</v>
      </c>
      <c r="G178" s="460"/>
      <c r="H178" s="462" t="s">
        <v>962</v>
      </c>
      <c r="I178" s="462" t="str">
        <f>VLOOKUP(H178,Presupuesto!$B$11:$C$565,2,0)</f>
        <v>OTROS RESPUESTOS Y ACCESORIOS MENORES</v>
      </c>
      <c r="J178" s="462" t="str">
        <f t="shared" si="7"/>
        <v>Estudiantes y Graduados</v>
      </c>
      <c r="K178" s="462" t="s">
        <v>398</v>
      </c>
      <c r="L178" s="509"/>
    </row>
    <row r="179" spans="3:12" ht="16.5" thickBot="1" x14ac:dyDescent="0.3">
      <c r="C179" s="536" t="s">
        <v>83</v>
      </c>
      <c r="D179" s="467"/>
      <c r="E179" s="469">
        <v>20</v>
      </c>
      <c r="F179" s="469">
        <f t="shared" si="8"/>
        <v>0</v>
      </c>
      <c r="G179" s="470"/>
      <c r="H179" s="472" t="s">
        <v>962</v>
      </c>
      <c r="I179" s="472" t="str">
        <f>VLOOKUP(H179,Presupuesto!$B$11:$C$565,2,0)</f>
        <v>OTROS RESPUESTOS Y ACCESORIOS MENORES</v>
      </c>
      <c r="J179" s="472" t="str">
        <f t="shared" si="7"/>
        <v>Estudiantes y Graduados</v>
      </c>
      <c r="K179" s="472" t="s">
        <v>398</v>
      </c>
      <c r="L179" s="521"/>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45:G179 G103:G135 G61:G93 G19:G51">
      <formula1>$R$2:$S$2</formula1>
    </dataValidation>
    <dataValidation type="list" allowBlank="1" showInputMessage="1" showErrorMessage="1" errorTitle="¡Ingreso Inválido!" error="Seleccione una opción de la lista." promptTitle="Dimensión Estratégica" prompt="Seleccione una opción de la lista." sqref="J61:J93 J103:J135 J19:J51 J145:J179">
      <formula1>$A$2:$N$2</formula1>
    </dataValidation>
    <dataValidation type="list" allowBlank="1" showInputMessage="1" showErrorMessage="1" errorTitle="¡Ingreso Inválido!" error="Seleccione una opción de la lista" promptTitle="Mes Requerido" prompt="Seleccione el mes en el que requiere el recurso." sqref="K61:K93 K103:K135 K19:K51 K145:K179">
      <formula1>$U$2:$AF$2</formula1>
    </dataValidation>
    <dataValidation type="list" allowBlank="1" showInputMessage="1" showErrorMessage="1" sqref="C145:C146 C103:C104 C19:C20 C61:C62">
      <formula1>$CB$2:$CE$2</formula1>
    </dataValidation>
    <dataValidation type="list" allowBlank="1" showInputMessage="1" showErrorMessage="1" errorTitle="¡Ingreso Inválido!" error="Verifique el valor ingresado" promptTitle="Objeto de Gasto" prompt="Ingrese el Objeto de Gasto" sqref="H85:H86 H145:H160 H174:H175 H178:H179 H134:H135 H127:H131 H103:H118 H50:H51 H46:H47 H19:H34 H61:H76 H88:H89 H43:H44 H169:H170">
      <formula1>$A$1:$UI$1</formula1>
    </dataValidation>
    <dataValidation type="list" allowBlank="1" showInputMessage="1" showErrorMessage="1" errorTitle="¡Ingreso Inválido!" error="Verifique el valor ingresado" promptTitle="Objeto de Gasto" prompt="Ingrese el Objeto de Gasto" sqref="H161:H168 H176:H177 H132:H133 H119:H126 H87 H48:H49 H45 H90:H93 H35:H42 H77:H84 H171:H173">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23"/>
  <sheetViews>
    <sheetView showGridLines="0" topLeftCell="B87" zoomScale="70" zoomScaleNormal="70" workbookViewId="0">
      <selection activeCell="D98" sqref="D98"/>
    </sheetView>
  </sheetViews>
  <sheetFormatPr baseColWidth="10" defaultColWidth="11.5703125" defaultRowHeight="15.75" x14ac:dyDescent="0.25"/>
  <cols>
    <col min="1" max="1" width="1.85546875" style="363" customWidth="1"/>
    <col min="2" max="2" width="7.85546875" style="363" customWidth="1"/>
    <col min="3" max="3" width="51.140625" style="363" customWidth="1"/>
    <col min="4" max="4" width="29.42578125" style="363" bestFit="1" customWidth="1"/>
    <col min="5" max="5" width="22.85546875" style="363" bestFit="1" customWidth="1"/>
    <col min="6" max="6" width="21.85546875" style="363" customWidth="1"/>
    <col min="7" max="7" width="16.5703125" style="368" customWidth="1"/>
    <col min="8" max="8" width="14.28515625" style="363" customWidth="1"/>
    <col min="9" max="9" width="40.28515625" style="363" customWidth="1"/>
    <col min="10" max="10" width="28.140625" style="363" bestFit="1" customWidth="1"/>
    <col min="11" max="11" width="19.85546875" style="363" bestFit="1" customWidth="1"/>
    <col min="12"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row>
    <row r="4" spans="1:555" ht="16.5" thickBot="1" x14ac:dyDescent="0.3"/>
    <row r="5" spans="1:555" ht="16.5" thickBot="1" x14ac:dyDescent="0.3">
      <c r="C5" s="375" t="s">
        <v>388</v>
      </c>
      <c r="D5" s="376">
        <f>SUMIF(C:C,$C$10,D:D)</f>
        <v>55748024.745000005</v>
      </c>
    </row>
    <row r="6" spans="1:555" x14ac:dyDescent="0.25">
      <c r="C6" s="377"/>
      <c r="D6" s="377"/>
      <c r="E6" s="377"/>
      <c r="F6" s="377"/>
      <c r="G6" s="378"/>
      <c r="H6" s="377"/>
      <c r="I6" s="377"/>
    </row>
    <row r="7" spans="1:555" x14ac:dyDescent="0.25">
      <c r="C7" s="377"/>
      <c r="D7" s="377"/>
      <c r="E7" s="377"/>
      <c r="F7" s="377"/>
      <c r="G7" s="378"/>
      <c r="H7" s="377"/>
      <c r="I7" s="377"/>
    </row>
    <row r="8" spans="1:555" x14ac:dyDescent="0.25">
      <c r="C8" s="377"/>
      <c r="D8" s="377"/>
      <c r="E8" s="377"/>
      <c r="F8" s="377"/>
      <c r="G8" s="378"/>
      <c r="H8" s="377"/>
      <c r="I8" s="377"/>
    </row>
    <row r="9" spans="1:555" ht="16.5" thickBot="1" x14ac:dyDescent="0.3">
      <c r="C9" s="377"/>
      <c r="D9" s="377"/>
      <c r="E9" s="377"/>
      <c r="F9" s="377"/>
      <c r="G9" s="378"/>
      <c r="H9" s="377"/>
      <c r="I9" s="377"/>
      <c r="K9" s="379"/>
    </row>
    <row r="10" spans="1:555" ht="16.5" thickBot="1" x14ac:dyDescent="0.3">
      <c r="C10" s="380" t="s">
        <v>53</v>
      </c>
      <c r="D10" s="376">
        <f>SUM(F17:F20)</f>
        <v>7990950</v>
      </c>
      <c r="F10" s="382"/>
      <c r="G10" s="381"/>
      <c r="H10" s="382"/>
      <c r="I10" s="382"/>
    </row>
    <row r="11" spans="1:555" x14ac:dyDescent="0.25">
      <c r="B11" s="385"/>
      <c r="C11" s="382"/>
      <c r="D11" s="384"/>
      <c r="E11" s="385"/>
      <c r="F11" s="385"/>
      <c r="G11" s="385"/>
      <c r="H11" s="386"/>
      <c r="I11" s="386"/>
      <c r="J11" s="386"/>
      <c r="K11" s="476"/>
    </row>
    <row r="12" spans="1:555" x14ac:dyDescent="0.25">
      <c r="B12" s="385"/>
      <c r="C12" s="382"/>
      <c r="D12" s="384"/>
      <c r="E12" s="385"/>
      <c r="F12" s="385"/>
      <c r="G12" s="385"/>
      <c r="H12" s="386"/>
      <c r="I12" s="386"/>
      <c r="J12" s="386"/>
      <c r="K12" s="476"/>
    </row>
    <row r="13" spans="1:555" x14ac:dyDescent="0.25">
      <c r="B13" s="385"/>
      <c r="C13" s="113" t="s">
        <v>395</v>
      </c>
      <c r="D13" s="114" t="s">
        <v>1672</v>
      </c>
      <c r="E13" s="385"/>
      <c r="F13" s="385"/>
      <c r="G13" s="385"/>
      <c r="H13" s="386"/>
      <c r="I13" s="386"/>
      <c r="J13" s="386"/>
      <c r="K13" s="476"/>
    </row>
    <row r="14" spans="1:555" x14ac:dyDescent="0.25">
      <c r="B14" s="385"/>
      <c r="C14" s="383"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5.a.1.1 Adquisicion de al menos 400 titulos o ediciones nuevas de material bibliografico impreso y renovacion de suscripciones electronicas de al menos 4 bases de datos.
Estas adquisiciones se haran en base a las necesidades manifiestas por los usuarios y previa consulta con la poblacion meta. 
</v>
      </c>
      <c r="D14" s="384"/>
      <c r="E14" s="385"/>
      <c r="F14" s="385"/>
      <c r="G14" s="385"/>
      <c r="H14" s="386"/>
      <c r="I14" s="386"/>
      <c r="J14" s="386"/>
      <c r="K14" s="476"/>
    </row>
    <row r="15" spans="1:555" ht="16.5" thickBot="1" x14ac:dyDescent="0.3">
      <c r="F15" s="385"/>
      <c r="G15" s="386"/>
      <c r="H15" s="386"/>
      <c r="I15" s="386"/>
    </row>
    <row r="16" spans="1:555" ht="32.25" thickBot="1" x14ac:dyDescent="0.3">
      <c r="C16" s="389" t="s">
        <v>44</v>
      </c>
      <c r="D16" s="389" t="s">
        <v>55</v>
      </c>
      <c r="E16" s="390" t="s">
        <v>57</v>
      </c>
      <c r="F16" s="391" t="s">
        <v>27</v>
      </c>
      <c r="G16" s="392" t="s">
        <v>134</v>
      </c>
      <c r="H16" s="390" t="s">
        <v>46</v>
      </c>
      <c r="I16" s="392" t="s">
        <v>135</v>
      </c>
      <c r="J16" s="392" t="s">
        <v>413</v>
      </c>
      <c r="K16" s="392" t="s">
        <v>414</v>
      </c>
    </row>
    <row r="17" spans="3:11" ht="31.5" x14ac:dyDescent="0.25">
      <c r="C17" s="424" t="s">
        <v>453</v>
      </c>
      <c r="D17" s="482">
        <v>10</v>
      </c>
      <c r="E17" s="483">
        <f>HLOOKUP(C17,$AH$2:$BU$3,2,0)</f>
        <v>4095</v>
      </c>
      <c r="F17" s="400">
        <f t="shared" ref="F17:F51" si="0">D17*E17</f>
        <v>40950</v>
      </c>
      <c r="G17" s="401" t="s">
        <v>132</v>
      </c>
      <c r="H17" s="402" t="s">
        <v>311</v>
      </c>
      <c r="I17" s="403" t="str">
        <f>VLOOKUP(H17,Presupuesto!$B$11:$C$565,2,0)</f>
        <v>VIATICOS AL EXTERIOR</v>
      </c>
      <c r="J17" s="404" t="s">
        <v>1377</v>
      </c>
      <c r="K17" s="405" t="s">
        <v>397</v>
      </c>
    </row>
    <row r="18" spans="3:11" ht="31.5" x14ac:dyDescent="0.25">
      <c r="C18" s="484" t="s">
        <v>1545</v>
      </c>
      <c r="D18" s="407">
        <v>2</v>
      </c>
      <c r="E18" s="485">
        <v>20000</v>
      </c>
      <c r="F18" s="400">
        <f t="shared" ref="F18:F24" si="1">D18*E18</f>
        <v>40000</v>
      </c>
      <c r="G18" s="401" t="s">
        <v>132</v>
      </c>
      <c r="H18" s="402" t="s">
        <v>762</v>
      </c>
      <c r="I18" s="403" t="str">
        <f>VLOOKUP(H18,Presupuesto!$B$11:$C$565,2,0)</f>
        <v>PASAJES AL EXTERIOR</v>
      </c>
      <c r="J18" s="405" t="str">
        <f t="shared" ref="J18:J50" si="2">$J$17</f>
        <v>Estudiantes y Graduados</v>
      </c>
      <c r="K18" s="405" t="s">
        <v>415</v>
      </c>
    </row>
    <row r="19" spans="3:11" x14ac:dyDescent="0.25">
      <c r="C19" s="406" t="s">
        <v>1546</v>
      </c>
      <c r="D19" s="486">
        <v>3800</v>
      </c>
      <c r="E19" s="485">
        <v>1300</v>
      </c>
      <c r="F19" s="400">
        <f t="shared" si="1"/>
        <v>4940000</v>
      </c>
      <c r="G19" s="401" t="s">
        <v>132</v>
      </c>
      <c r="H19" s="402" t="s">
        <v>1040</v>
      </c>
      <c r="I19" s="403" t="str">
        <f>VLOOKUP(H19,Presupuesto!$B$11:$C$565,2,0)</f>
        <v>LIBROS, REVISTAS Y OTROS ELEMENTOS COLECCIONABLES</v>
      </c>
      <c r="J19" s="405" t="str">
        <f t="shared" si="2"/>
        <v>Estudiantes y Graduados</v>
      </c>
      <c r="K19" s="405" t="s">
        <v>415</v>
      </c>
    </row>
    <row r="20" spans="3:11" x14ac:dyDescent="0.25">
      <c r="C20" s="406" t="s">
        <v>1547</v>
      </c>
      <c r="D20" s="486">
        <v>4</v>
      </c>
      <c r="E20" s="485">
        <v>742500</v>
      </c>
      <c r="F20" s="400">
        <f t="shared" si="1"/>
        <v>2970000</v>
      </c>
      <c r="G20" s="401" t="s">
        <v>132</v>
      </c>
      <c r="H20" s="402" t="s">
        <v>1040</v>
      </c>
      <c r="I20" s="403" t="str">
        <f>VLOOKUP(H20,Presupuesto!$B$11:$C$565,2,0)</f>
        <v>LIBROS, REVISTAS Y OTROS ELEMENTOS COLECCIONABLES</v>
      </c>
      <c r="J20" s="405" t="str">
        <f t="shared" si="2"/>
        <v>Estudiantes y Graduados</v>
      </c>
      <c r="K20" s="405" t="s">
        <v>415</v>
      </c>
    </row>
    <row r="21" spans="3:11" x14ac:dyDescent="0.25">
      <c r="C21" s="487"/>
      <c r="D21" s="488"/>
      <c r="E21" s="489"/>
      <c r="F21" s="489">
        <f t="shared" si="1"/>
        <v>0</v>
      </c>
      <c r="G21" s="490"/>
      <c r="H21" s="491"/>
      <c r="I21" s="403" t="e">
        <f>VLOOKUP(H21,Presupuesto!$B$11:$C$565,2,0)</f>
        <v>#N/A</v>
      </c>
      <c r="J21" s="405" t="str">
        <f t="shared" si="2"/>
        <v>Estudiantes y Graduados</v>
      </c>
      <c r="K21" s="405" t="s">
        <v>415</v>
      </c>
    </row>
    <row r="22" spans="3:11" x14ac:dyDescent="0.25">
      <c r="C22" s="487"/>
      <c r="D22" s="488"/>
      <c r="E22" s="489"/>
      <c r="F22" s="489">
        <f t="shared" si="1"/>
        <v>0</v>
      </c>
      <c r="G22" s="490"/>
      <c r="H22" s="491"/>
      <c r="I22" s="403" t="e">
        <f>VLOOKUP(H22,Presupuesto!$B$11:$C$565,2,0)</f>
        <v>#N/A</v>
      </c>
      <c r="J22" s="405" t="str">
        <f t="shared" si="2"/>
        <v>Estudiantes y Graduados</v>
      </c>
      <c r="K22" s="405" t="s">
        <v>404</v>
      </c>
    </row>
    <row r="23" spans="3:11" x14ac:dyDescent="0.25">
      <c r="C23" s="487"/>
      <c r="D23" s="488"/>
      <c r="E23" s="489"/>
      <c r="F23" s="489">
        <f t="shared" si="1"/>
        <v>0</v>
      </c>
      <c r="G23" s="490"/>
      <c r="H23" s="491"/>
      <c r="I23" s="403" t="e">
        <f>VLOOKUP(H23,Presupuesto!$B$11:$C$565,2,0)</f>
        <v>#N/A</v>
      </c>
      <c r="J23" s="405" t="str">
        <f t="shared" si="2"/>
        <v>Estudiantes y Graduados</v>
      </c>
      <c r="K23" s="405" t="s">
        <v>415</v>
      </c>
    </row>
    <row r="24" spans="3:11" x14ac:dyDescent="0.25">
      <c r="C24" s="487"/>
      <c r="D24" s="488"/>
      <c r="E24" s="489"/>
      <c r="F24" s="489">
        <f t="shared" si="1"/>
        <v>0</v>
      </c>
      <c r="G24" s="490"/>
      <c r="H24" s="491"/>
      <c r="I24" s="403" t="e">
        <f>VLOOKUP(H24,Presupuesto!$B$11:$C$565,2,0)</f>
        <v>#N/A</v>
      </c>
      <c r="J24" s="405" t="str">
        <f t="shared" si="2"/>
        <v>Estudiantes y Graduados</v>
      </c>
      <c r="K24" s="405" t="s">
        <v>415</v>
      </c>
    </row>
    <row r="25" spans="3:11" x14ac:dyDescent="0.25">
      <c r="C25" s="487"/>
      <c r="D25" s="488"/>
      <c r="E25" s="489"/>
      <c r="F25" s="489">
        <f t="shared" si="0"/>
        <v>0</v>
      </c>
      <c r="G25" s="490"/>
      <c r="H25" s="491"/>
      <c r="I25" s="403" t="e">
        <f>VLOOKUP(H25,Presupuesto!$B$11:$C$565,2,0)</f>
        <v>#N/A</v>
      </c>
      <c r="J25" s="405" t="str">
        <f t="shared" si="2"/>
        <v>Estudiantes y Graduados</v>
      </c>
      <c r="K25" s="405" t="s">
        <v>415</v>
      </c>
    </row>
    <row r="26" spans="3:11" x14ac:dyDescent="0.25">
      <c r="C26" s="487"/>
      <c r="D26" s="488"/>
      <c r="E26" s="489"/>
      <c r="F26" s="489">
        <f t="shared" si="0"/>
        <v>0</v>
      </c>
      <c r="G26" s="490"/>
      <c r="H26" s="491"/>
      <c r="I26" s="403" t="e">
        <f>VLOOKUP(H26,Presupuesto!$B$11:$C$565,2,0)</f>
        <v>#N/A</v>
      </c>
      <c r="J26" s="405" t="str">
        <f t="shared" si="2"/>
        <v>Estudiantes y Graduados</v>
      </c>
      <c r="K26" s="405" t="s">
        <v>415</v>
      </c>
    </row>
    <row r="27" spans="3:11" x14ac:dyDescent="0.25">
      <c r="C27" s="487"/>
      <c r="D27" s="488"/>
      <c r="E27" s="489"/>
      <c r="F27" s="489">
        <f t="shared" si="0"/>
        <v>0</v>
      </c>
      <c r="G27" s="490"/>
      <c r="H27" s="491"/>
      <c r="I27" s="403" t="e">
        <f>VLOOKUP(H27,Presupuesto!$B$11:$C$565,2,0)</f>
        <v>#N/A</v>
      </c>
      <c r="J27" s="405" t="str">
        <f t="shared" si="2"/>
        <v>Estudiantes y Graduados</v>
      </c>
      <c r="K27" s="405" t="s">
        <v>415</v>
      </c>
    </row>
    <row r="28" spans="3:11" x14ac:dyDescent="0.25">
      <c r="C28" s="487"/>
      <c r="D28" s="488"/>
      <c r="E28" s="489"/>
      <c r="F28" s="489">
        <f t="shared" si="0"/>
        <v>0</v>
      </c>
      <c r="G28" s="490"/>
      <c r="H28" s="491"/>
      <c r="I28" s="403" t="e">
        <f>VLOOKUP(H28,Presupuesto!$B$11:$C$565,2,0)</f>
        <v>#N/A</v>
      </c>
      <c r="J28" s="405" t="str">
        <f t="shared" si="2"/>
        <v>Estudiantes y Graduados</v>
      </c>
      <c r="K28" s="405" t="s">
        <v>415</v>
      </c>
    </row>
    <row r="29" spans="3:11" x14ac:dyDescent="0.25">
      <c r="C29" s="487"/>
      <c r="D29" s="488"/>
      <c r="E29" s="489"/>
      <c r="F29" s="489">
        <f t="shared" si="0"/>
        <v>0</v>
      </c>
      <c r="G29" s="490"/>
      <c r="H29" s="491"/>
      <c r="I29" s="403" t="e">
        <f>VLOOKUP(H29,Presupuesto!$B$11:$C$565,2,0)</f>
        <v>#N/A</v>
      </c>
      <c r="J29" s="405" t="str">
        <f t="shared" si="2"/>
        <v>Estudiantes y Graduados</v>
      </c>
      <c r="K29" s="405" t="s">
        <v>415</v>
      </c>
    </row>
    <row r="30" spans="3:11" x14ac:dyDescent="0.25">
      <c r="C30" s="487"/>
      <c r="D30" s="488"/>
      <c r="E30" s="489"/>
      <c r="F30" s="489">
        <f t="shared" si="0"/>
        <v>0</v>
      </c>
      <c r="G30" s="490"/>
      <c r="H30" s="491"/>
      <c r="I30" s="403" t="e">
        <f>VLOOKUP(H30,Presupuesto!$B$11:$C$565,2,0)</f>
        <v>#N/A</v>
      </c>
      <c r="J30" s="405" t="str">
        <f t="shared" si="2"/>
        <v>Estudiantes y Graduados</v>
      </c>
      <c r="K30" s="405" t="s">
        <v>415</v>
      </c>
    </row>
    <row r="31" spans="3:11" x14ac:dyDescent="0.25">
      <c r="C31" s="487"/>
      <c r="D31" s="488"/>
      <c r="E31" s="489"/>
      <c r="F31" s="489">
        <f t="shared" si="0"/>
        <v>0</v>
      </c>
      <c r="G31" s="490"/>
      <c r="H31" s="491"/>
      <c r="I31" s="403" t="e">
        <f>VLOOKUP(H31,Presupuesto!$B$11:$C$565,2,0)</f>
        <v>#N/A</v>
      </c>
      <c r="J31" s="405" t="str">
        <f t="shared" si="2"/>
        <v>Estudiantes y Graduados</v>
      </c>
      <c r="K31" s="405" t="s">
        <v>415</v>
      </c>
    </row>
    <row r="32" spans="3:11" x14ac:dyDescent="0.25">
      <c r="C32" s="487"/>
      <c r="D32" s="488"/>
      <c r="E32" s="489"/>
      <c r="F32" s="489">
        <f t="shared" si="0"/>
        <v>0</v>
      </c>
      <c r="G32" s="490"/>
      <c r="H32" s="491"/>
      <c r="I32" s="403" t="e">
        <f>VLOOKUP(H32,Presupuesto!$B$11:$C$565,2,0)</f>
        <v>#N/A</v>
      </c>
      <c r="J32" s="405" t="str">
        <f t="shared" si="2"/>
        <v>Estudiantes y Graduados</v>
      </c>
      <c r="K32" s="405" t="s">
        <v>415</v>
      </c>
    </row>
    <row r="33" spans="3:11" x14ac:dyDescent="0.25">
      <c r="C33" s="487"/>
      <c r="D33" s="488"/>
      <c r="E33" s="489"/>
      <c r="F33" s="489">
        <f t="shared" si="0"/>
        <v>0</v>
      </c>
      <c r="G33" s="490"/>
      <c r="H33" s="491"/>
      <c r="I33" s="403" t="e">
        <f>VLOOKUP(H33,Presupuesto!$B$11:$C$565,2,0)</f>
        <v>#N/A</v>
      </c>
      <c r="J33" s="405" t="str">
        <f t="shared" si="2"/>
        <v>Estudiantes y Graduados</v>
      </c>
      <c r="K33" s="405" t="s">
        <v>415</v>
      </c>
    </row>
    <row r="34" spans="3:11" x14ac:dyDescent="0.25">
      <c r="C34" s="487"/>
      <c r="D34" s="488"/>
      <c r="E34" s="489"/>
      <c r="F34" s="489">
        <f t="shared" si="0"/>
        <v>0</v>
      </c>
      <c r="G34" s="490"/>
      <c r="H34" s="491"/>
      <c r="I34" s="403" t="e">
        <f>VLOOKUP(H34,Presupuesto!$B$11:$C$565,2,0)</f>
        <v>#N/A</v>
      </c>
      <c r="J34" s="405" t="str">
        <f t="shared" si="2"/>
        <v>Estudiantes y Graduados</v>
      </c>
      <c r="K34" s="405" t="s">
        <v>415</v>
      </c>
    </row>
    <row r="35" spans="3:11" x14ac:dyDescent="0.25">
      <c r="C35" s="487"/>
      <c r="D35" s="488"/>
      <c r="E35" s="489"/>
      <c r="F35" s="489">
        <f t="shared" si="0"/>
        <v>0</v>
      </c>
      <c r="G35" s="490"/>
      <c r="H35" s="491"/>
      <c r="I35" s="403" t="e">
        <f>VLOOKUP(H35,Presupuesto!$B$11:$C$565,2,0)</f>
        <v>#N/A</v>
      </c>
      <c r="J35" s="405" t="str">
        <f t="shared" si="2"/>
        <v>Estudiantes y Graduados</v>
      </c>
      <c r="K35" s="405" t="s">
        <v>415</v>
      </c>
    </row>
    <row r="36" spans="3:11" x14ac:dyDescent="0.25">
      <c r="C36" s="487"/>
      <c r="D36" s="488"/>
      <c r="E36" s="489"/>
      <c r="F36" s="489">
        <f t="shared" si="0"/>
        <v>0</v>
      </c>
      <c r="G36" s="490"/>
      <c r="H36" s="491"/>
      <c r="I36" s="403" t="e">
        <f>VLOOKUP(H36,Presupuesto!$B$11:$C$565,2,0)</f>
        <v>#N/A</v>
      </c>
      <c r="J36" s="405" t="str">
        <f t="shared" si="2"/>
        <v>Estudiantes y Graduados</v>
      </c>
      <c r="K36" s="405" t="s">
        <v>415</v>
      </c>
    </row>
    <row r="37" spans="3:11" x14ac:dyDescent="0.25">
      <c r="C37" s="487"/>
      <c r="D37" s="488"/>
      <c r="E37" s="489"/>
      <c r="F37" s="489">
        <f t="shared" si="0"/>
        <v>0</v>
      </c>
      <c r="G37" s="490"/>
      <c r="H37" s="491"/>
      <c r="I37" s="403" t="e">
        <f>VLOOKUP(H37,Presupuesto!$B$11:$C$565,2,0)</f>
        <v>#N/A</v>
      </c>
      <c r="J37" s="405" t="str">
        <f t="shared" si="2"/>
        <v>Estudiantes y Graduados</v>
      </c>
      <c r="K37" s="405" t="s">
        <v>415</v>
      </c>
    </row>
    <row r="38" spans="3:11" x14ac:dyDescent="0.25">
      <c r="C38" s="487"/>
      <c r="D38" s="488"/>
      <c r="E38" s="489"/>
      <c r="F38" s="489">
        <f t="shared" si="0"/>
        <v>0</v>
      </c>
      <c r="G38" s="490"/>
      <c r="H38" s="491"/>
      <c r="I38" s="403" t="e">
        <f>VLOOKUP(H38,Presupuesto!$B$11:$C$565,2,0)</f>
        <v>#N/A</v>
      </c>
      <c r="J38" s="405" t="str">
        <f t="shared" si="2"/>
        <v>Estudiantes y Graduados</v>
      </c>
      <c r="K38" s="405" t="s">
        <v>415</v>
      </c>
    </row>
    <row r="39" spans="3:11" x14ac:dyDescent="0.25">
      <c r="C39" s="492"/>
      <c r="D39" s="488"/>
      <c r="E39" s="489"/>
      <c r="F39" s="489">
        <f t="shared" ref="F39:F45" si="3">D39*E39</f>
        <v>0</v>
      </c>
      <c r="G39" s="490"/>
      <c r="H39" s="493"/>
      <c r="I39" s="403" t="e">
        <f>VLOOKUP(H39,Presupuesto!$B$11:$C$565,2,0)</f>
        <v>#N/A</v>
      </c>
      <c r="J39" s="405" t="str">
        <f t="shared" si="2"/>
        <v>Estudiantes y Graduados</v>
      </c>
      <c r="K39" s="405" t="s">
        <v>415</v>
      </c>
    </row>
    <row r="40" spans="3:11" x14ac:dyDescent="0.25">
      <c r="C40" s="492"/>
      <c r="D40" s="488"/>
      <c r="E40" s="489"/>
      <c r="F40" s="489">
        <f t="shared" si="3"/>
        <v>0</v>
      </c>
      <c r="G40" s="490"/>
      <c r="H40" s="493"/>
      <c r="I40" s="403" t="e">
        <f>VLOOKUP(H40,Presupuesto!$B$11:$C$565,2,0)</f>
        <v>#N/A</v>
      </c>
      <c r="J40" s="405" t="str">
        <f t="shared" si="2"/>
        <v>Estudiantes y Graduados</v>
      </c>
      <c r="K40" s="405" t="s">
        <v>415</v>
      </c>
    </row>
    <row r="41" spans="3:11" x14ac:dyDescent="0.25">
      <c r="C41" s="492"/>
      <c r="D41" s="488"/>
      <c r="E41" s="489"/>
      <c r="F41" s="489">
        <f t="shared" si="3"/>
        <v>0</v>
      </c>
      <c r="G41" s="490"/>
      <c r="H41" s="493"/>
      <c r="I41" s="403" t="e">
        <f>VLOOKUP(H41,Presupuesto!$B$11:$C$565,2,0)</f>
        <v>#N/A</v>
      </c>
      <c r="J41" s="405" t="str">
        <f t="shared" si="2"/>
        <v>Estudiantes y Graduados</v>
      </c>
      <c r="K41" s="405" t="s">
        <v>415</v>
      </c>
    </row>
    <row r="42" spans="3:11" x14ac:dyDescent="0.25">
      <c r="C42" s="492"/>
      <c r="D42" s="488"/>
      <c r="E42" s="489"/>
      <c r="F42" s="489">
        <f t="shared" si="3"/>
        <v>0</v>
      </c>
      <c r="G42" s="490"/>
      <c r="H42" s="493"/>
      <c r="I42" s="403" t="e">
        <f>VLOOKUP(H42,Presupuesto!$B$11:$C$565,2,0)</f>
        <v>#N/A</v>
      </c>
      <c r="J42" s="405" t="str">
        <f t="shared" si="2"/>
        <v>Estudiantes y Graduados</v>
      </c>
      <c r="K42" s="405" t="s">
        <v>415</v>
      </c>
    </row>
    <row r="43" spans="3:11" x14ac:dyDescent="0.25">
      <c r="C43" s="492"/>
      <c r="D43" s="488"/>
      <c r="E43" s="489"/>
      <c r="F43" s="489">
        <f t="shared" si="3"/>
        <v>0</v>
      </c>
      <c r="G43" s="490"/>
      <c r="H43" s="493"/>
      <c r="I43" s="403" t="e">
        <f>VLOOKUP(H43,Presupuesto!$B$11:$C$565,2,0)</f>
        <v>#N/A</v>
      </c>
      <c r="J43" s="405" t="str">
        <f t="shared" si="2"/>
        <v>Estudiantes y Graduados</v>
      </c>
      <c r="K43" s="405" t="s">
        <v>415</v>
      </c>
    </row>
    <row r="44" spans="3:11" x14ac:dyDescent="0.25">
      <c r="C44" s="492"/>
      <c r="D44" s="488"/>
      <c r="E44" s="489"/>
      <c r="F44" s="489">
        <f t="shared" si="3"/>
        <v>0</v>
      </c>
      <c r="G44" s="490"/>
      <c r="H44" s="493"/>
      <c r="I44" s="403" t="e">
        <f>VLOOKUP(H44,Presupuesto!$B$11:$C$565,2,0)</f>
        <v>#N/A</v>
      </c>
      <c r="J44" s="405" t="str">
        <f t="shared" si="2"/>
        <v>Estudiantes y Graduados</v>
      </c>
      <c r="K44" s="405" t="s">
        <v>415</v>
      </c>
    </row>
    <row r="45" spans="3:11" x14ac:dyDescent="0.25">
      <c r="C45" s="492"/>
      <c r="D45" s="488"/>
      <c r="E45" s="489"/>
      <c r="F45" s="489">
        <f t="shared" si="3"/>
        <v>0</v>
      </c>
      <c r="G45" s="490"/>
      <c r="H45" s="493"/>
      <c r="I45" s="403" t="e">
        <f>VLOOKUP(H45,Presupuesto!$B$11:$C$565,2,0)</f>
        <v>#N/A</v>
      </c>
      <c r="J45" s="405" t="str">
        <f t="shared" si="2"/>
        <v>Estudiantes y Graduados</v>
      </c>
      <c r="K45" s="405" t="s">
        <v>415</v>
      </c>
    </row>
    <row r="46" spans="3:11" x14ac:dyDescent="0.25">
      <c r="C46" s="492"/>
      <c r="D46" s="488"/>
      <c r="E46" s="489"/>
      <c r="F46" s="489">
        <f t="shared" si="0"/>
        <v>0</v>
      </c>
      <c r="G46" s="490"/>
      <c r="H46" s="493"/>
      <c r="I46" s="403" t="e">
        <f>VLOOKUP(H46,Presupuesto!$B$11:$C$565,2,0)</f>
        <v>#N/A</v>
      </c>
      <c r="J46" s="405" t="str">
        <f t="shared" si="2"/>
        <v>Estudiantes y Graduados</v>
      </c>
      <c r="K46" s="405" t="s">
        <v>415</v>
      </c>
    </row>
    <row r="47" spans="3:11" x14ac:dyDescent="0.25">
      <c r="C47" s="494"/>
      <c r="D47" s="488"/>
      <c r="E47" s="489"/>
      <c r="F47" s="489">
        <f t="shared" si="0"/>
        <v>0</v>
      </c>
      <c r="G47" s="490"/>
      <c r="H47" s="495"/>
      <c r="I47" s="403" t="e">
        <f>VLOOKUP(H47,Presupuesto!$B$11:$C$565,2,0)</f>
        <v>#N/A</v>
      </c>
      <c r="J47" s="405" t="str">
        <f t="shared" si="2"/>
        <v>Estudiantes y Graduados</v>
      </c>
      <c r="K47" s="405" t="s">
        <v>406</v>
      </c>
    </row>
    <row r="48" spans="3:11" x14ac:dyDescent="0.25">
      <c r="C48" s="494"/>
      <c r="D48" s="488"/>
      <c r="E48" s="489"/>
      <c r="F48" s="489">
        <f t="shared" si="0"/>
        <v>0</v>
      </c>
      <c r="G48" s="490"/>
      <c r="H48" s="495"/>
      <c r="I48" s="403" t="e">
        <f>VLOOKUP(H48,Presupuesto!$B$11:$C$565,2,0)</f>
        <v>#N/A</v>
      </c>
      <c r="J48" s="405" t="str">
        <f t="shared" si="2"/>
        <v>Estudiantes y Graduados</v>
      </c>
      <c r="K48" s="405" t="s">
        <v>415</v>
      </c>
    </row>
    <row r="49" spans="3:11" x14ac:dyDescent="0.25">
      <c r="C49" s="494"/>
      <c r="D49" s="488"/>
      <c r="E49" s="489"/>
      <c r="F49" s="489">
        <f t="shared" si="0"/>
        <v>0</v>
      </c>
      <c r="G49" s="490"/>
      <c r="H49" s="495"/>
      <c r="I49" s="403" t="e">
        <f>VLOOKUP(H49,Presupuesto!$B$11:$C$565,2,0)</f>
        <v>#N/A</v>
      </c>
      <c r="J49" s="405" t="str">
        <f t="shared" si="2"/>
        <v>Estudiantes y Graduados</v>
      </c>
      <c r="K49" s="405" t="s">
        <v>415</v>
      </c>
    </row>
    <row r="50" spans="3:11" x14ac:dyDescent="0.25">
      <c r="C50" s="494"/>
      <c r="D50" s="488"/>
      <c r="E50" s="489"/>
      <c r="F50" s="489">
        <f t="shared" si="0"/>
        <v>0</v>
      </c>
      <c r="G50" s="490"/>
      <c r="H50" s="495"/>
      <c r="I50" s="403" t="e">
        <f>VLOOKUP(H50,Presupuesto!$B$11:$C$565,2,0)</f>
        <v>#N/A</v>
      </c>
      <c r="J50" s="405" t="str">
        <f t="shared" si="2"/>
        <v>Estudiantes y Graduados</v>
      </c>
      <c r="K50" s="405" t="s">
        <v>415</v>
      </c>
    </row>
    <row r="51" spans="3:11" ht="16.5" thickBot="1" x14ac:dyDescent="0.3">
      <c r="C51" s="496"/>
      <c r="D51" s="497"/>
      <c r="E51" s="498"/>
      <c r="F51" s="499">
        <f t="shared" si="0"/>
        <v>0</v>
      </c>
      <c r="G51" s="500"/>
      <c r="H51" s="501"/>
      <c r="I51" s="421" t="e">
        <f>VLOOKUP(H51,Presupuesto!$B$11:$C$565,2,0)</f>
        <v>#N/A</v>
      </c>
      <c r="J51" s="422" t="str">
        <f>$J$20</f>
        <v>Estudiantes y Graduados</v>
      </c>
      <c r="K51" s="423" t="s">
        <v>397</v>
      </c>
    </row>
    <row r="53" spans="3:11" ht="16.5" thickBot="1" x14ac:dyDescent="0.3">
      <c r="F53" s="480"/>
      <c r="G53" s="481"/>
      <c r="H53" s="480"/>
      <c r="I53" s="480"/>
    </row>
    <row r="54" spans="3:11" ht="16.5" thickBot="1" x14ac:dyDescent="0.3">
      <c r="C54" s="380" t="s">
        <v>53</v>
      </c>
      <c r="D54" s="376">
        <f>SUM(F61:F70)</f>
        <v>31061500</v>
      </c>
      <c r="F54" s="382"/>
      <c r="G54" s="381"/>
      <c r="H54" s="382"/>
      <c r="I54" s="382"/>
    </row>
    <row r="55" spans="3:11" x14ac:dyDescent="0.25">
      <c r="C55" s="382"/>
      <c r="D55" s="384"/>
      <c r="E55" s="385"/>
      <c r="F55" s="385"/>
      <c r="G55" s="385"/>
      <c r="H55" s="386"/>
      <c r="I55" s="386"/>
      <c r="J55" s="386"/>
      <c r="K55" s="476"/>
    </row>
    <row r="56" spans="3:11" x14ac:dyDescent="0.25">
      <c r="C56" s="382"/>
      <c r="D56" s="384"/>
      <c r="E56" s="385"/>
      <c r="F56" s="385"/>
      <c r="G56" s="385"/>
      <c r="H56" s="386"/>
      <c r="I56" s="386"/>
      <c r="J56" s="386"/>
      <c r="K56" s="476"/>
    </row>
    <row r="57" spans="3:11" x14ac:dyDescent="0.25">
      <c r="C57" s="113" t="s">
        <v>395</v>
      </c>
      <c r="D57" s="114" t="s">
        <v>1831</v>
      </c>
      <c r="E57" s="385"/>
      <c r="F57" s="385"/>
      <c r="G57" s="385"/>
      <c r="H57" s="386"/>
      <c r="I57" s="386"/>
      <c r="J57" s="386"/>
      <c r="K57" s="476"/>
    </row>
    <row r="58" spans="3:11" x14ac:dyDescent="0.25">
      <c r="C58" s="383" t="str">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Calidad'!$E:$F,2,FALSE),IFERROR(VLOOKUP(D57,'Gestión del Conocimiento'!$E:$F,2,FALSE),IFERROR(VLOOKUP(D57,'Gobernabilidad y Procesos...'!$E:$F,2,FALSE),IFERROR(VLOOKUP(D57,'Gestión del Talento Humano'!$E:$F,2,FALSE),IFERROR(VLOOKUP(D57,'Internacionalización de la E.S.'!$E:$F,2,FALSE),IFERROR(VLOOKUP(D57,'Cultura de Innovación Insti...'!$E:$F,2,FALSE),VLOOKUP(D57,'Lo Esencial de la Reforma Univ.'!$E:$F,2,0))))))))))))))</f>
        <v>5.a.4 .1 Ampliar y adecuar las áreas de lectura y de estudio para la satisfacción del estudiante de acuerdo al Plan de Desarrollo físico de la Universidad.</v>
      </c>
      <c r="D58" s="384"/>
      <c r="E58" s="385"/>
      <c r="F58" s="385"/>
      <c r="G58" s="385"/>
      <c r="H58" s="386"/>
      <c r="I58" s="386"/>
      <c r="J58" s="386"/>
      <c r="K58" s="476"/>
    </row>
    <row r="59" spans="3:11" ht="16.5" thickBot="1" x14ac:dyDescent="0.3">
      <c r="F59" s="385"/>
      <c r="G59" s="386"/>
      <c r="H59" s="386"/>
      <c r="I59" s="386"/>
    </row>
    <row r="60" spans="3:11" ht="32.25" thickBot="1" x14ac:dyDescent="0.3">
      <c r="C60" s="389" t="s">
        <v>44</v>
      </c>
      <c r="D60" s="389" t="s">
        <v>55</v>
      </c>
      <c r="E60" s="390" t="s">
        <v>57</v>
      </c>
      <c r="F60" s="391" t="s">
        <v>27</v>
      </c>
      <c r="G60" s="392" t="s">
        <v>134</v>
      </c>
      <c r="H60" s="390" t="s">
        <v>46</v>
      </c>
      <c r="I60" s="392" t="s">
        <v>135</v>
      </c>
      <c r="J60" s="392" t="s">
        <v>413</v>
      </c>
      <c r="K60" s="392" t="s">
        <v>414</v>
      </c>
    </row>
    <row r="61" spans="3:11" x14ac:dyDescent="0.25">
      <c r="C61" s="397" t="s">
        <v>444</v>
      </c>
      <c r="D61" s="482"/>
      <c r="E61" s="483">
        <f>HLOOKUP(C61,$AH$2:$BU$3,2,0)</f>
        <v>620</v>
      </c>
      <c r="F61" s="400">
        <f t="shared" ref="F61:F95" si="4">D61*E61</f>
        <v>0</v>
      </c>
      <c r="G61" s="401"/>
      <c r="H61" s="402"/>
      <c r="I61" s="403" t="e">
        <f>VLOOKUP(H61,Presupuesto!$B$11:$C$565,2,0)</f>
        <v>#N/A</v>
      </c>
      <c r="J61" s="404" t="s">
        <v>1375</v>
      </c>
      <c r="K61" s="405" t="s">
        <v>397</v>
      </c>
    </row>
    <row r="62" spans="3:11" x14ac:dyDescent="0.25">
      <c r="C62" s="406" t="s">
        <v>1548</v>
      </c>
      <c r="D62" s="486">
        <v>250</v>
      </c>
      <c r="E62" s="485">
        <v>4000</v>
      </c>
      <c r="F62" s="400">
        <f t="shared" si="4"/>
        <v>1000000</v>
      </c>
      <c r="G62" s="401" t="s">
        <v>1477</v>
      </c>
      <c r="H62" s="402" t="s">
        <v>990</v>
      </c>
      <c r="I62" s="403" t="str">
        <f>VLOOKUP(H62,Presupuesto!$B$11:$C$565,2,0)</f>
        <v>MUEBLES VARIOS DE OFICINA</v>
      </c>
      <c r="J62" s="405" t="str">
        <f t="shared" ref="J62:J94" si="5">$J$17</f>
        <v>Estudiantes y Graduados</v>
      </c>
      <c r="K62" s="405" t="s">
        <v>415</v>
      </c>
    </row>
    <row r="63" spans="3:11" x14ac:dyDescent="0.25">
      <c r="C63" s="406" t="s">
        <v>1549</v>
      </c>
      <c r="D63" s="486">
        <v>75</v>
      </c>
      <c r="E63" s="485">
        <v>20000</v>
      </c>
      <c r="F63" s="400">
        <f t="shared" si="4"/>
        <v>1500000</v>
      </c>
      <c r="G63" s="401" t="s">
        <v>1477</v>
      </c>
      <c r="H63" s="402" t="s">
        <v>990</v>
      </c>
      <c r="I63" s="403" t="str">
        <f>VLOOKUP(H63,Presupuesto!$B$11:$C$565,2,0)</f>
        <v>MUEBLES VARIOS DE OFICINA</v>
      </c>
      <c r="J63" s="405" t="str">
        <f t="shared" si="5"/>
        <v>Estudiantes y Graduados</v>
      </c>
      <c r="K63" s="405" t="s">
        <v>415</v>
      </c>
    </row>
    <row r="64" spans="3:11" x14ac:dyDescent="0.25">
      <c r="C64" s="406" t="s">
        <v>1550</v>
      </c>
      <c r="D64" s="486">
        <v>25</v>
      </c>
      <c r="E64" s="485">
        <v>12000</v>
      </c>
      <c r="F64" s="400">
        <f t="shared" si="4"/>
        <v>300000</v>
      </c>
      <c r="G64" s="401" t="s">
        <v>1477</v>
      </c>
      <c r="H64" s="402" t="s">
        <v>990</v>
      </c>
      <c r="I64" s="403" t="str">
        <f>VLOOKUP(H64,Presupuesto!$B$11:$C$565,2,0)</f>
        <v>MUEBLES VARIOS DE OFICINA</v>
      </c>
      <c r="J64" s="405" t="str">
        <f t="shared" si="5"/>
        <v>Estudiantes y Graduados</v>
      </c>
      <c r="K64" s="405" t="s">
        <v>415</v>
      </c>
    </row>
    <row r="65" spans="3:11" x14ac:dyDescent="0.25">
      <c r="C65" s="406" t="s">
        <v>1551</v>
      </c>
      <c r="D65" s="486">
        <v>12</v>
      </c>
      <c r="E65" s="485">
        <v>32000</v>
      </c>
      <c r="F65" s="400">
        <f t="shared" si="4"/>
        <v>384000</v>
      </c>
      <c r="G65" s="401" t="s">
        <v>1477</v>
      </c>
      <c r="H65" s="402" t="s">
        <v>990</v>
      </c>
      <c r="I65" s="403" t="str">
        <f>VLOOKUP(H65,Presupuesto!$B$11:$C$565,2,0)</f>
        <v>MUEBLES VARIOS DE OFICINA</v>
      </c>
      <c r="J65" s="405" t="str">
        <f t="shared" si="5"/>
        <v>Estudiantes y Graduados</v>
      </c>
      <c r="K65" s="405" t="s">
        <v>415</v>
      </c>
    </row>
    <row r="66" spans="3:11" x14ac:dyDescent="0.25">
      <c r="C66" s="406" t="s">
        <v>1552</v>
      </c>
      <c r="D66" s="486">
        <v>1000</v>
      </c>
      <c r="E66" s="485">
        <v>27000</v>
      </c>
      <c r="F66" s="400">
        <f t="shared" si="4"/>
        <v>27000000</v>
      </c>
      <c r="G66" s="401" t="s">
        <v>1477</v>
      </c>
      <c r="H66" s="402" t="s">
        <v>990</v>
      </c>
      <c r="I66" s="403" t="str">
        <f>VLOOKUP(H66,Presupuesto!$B$11:$C$565,2,0)</f>
        <v>MUEBLES VARIOS DE OFICINA</v>
      </c>
      <c r="J66" s="405" t="str">
        <f t="shared" si="5"/>
        <v>Estudiantes y Graduados</v>
      </c>
      <c r="K66" s="405" t="s">
        <v>404</v>
      </c>
    </row>
    <row r="67" spans="3:11" x14ac:dyDescent="0.25">
      <c r="C67" s="406" t="s">
        <v>1553</v>
      </c>
      <c r="D67" s="486">
        <v>7</v>
      </c>
      <c r="E67" s="485">
        <v>50000</v>
      </c>
      <c r="F67" s="400">
        <f t="shared" si="4"/>
        <v>350000</v>
      </c>
      <c r="G67" s="401" t="s">
        <v>1477</v>
      </c>
      <c r="H67" s="402" t="s">
        <v>990</v>
      </c>
      <c r="I67" s="403" t="str">
        <f>VLOOKUP(H67,Presupuesto!$B$11:$C$565,2,0)</f>
        <v>MUEBLES VARIOS DE OFICINA</v>
      </c>
      <c r="J67" s="405" t="str">
        <f t="shared" si="5"/>
        <v>Estudiantes y Graduados</v>
      </c>
      <c r="K67" s="405" t="s">
        <v>415</v>
      </c>
    </row>
    <row r="68" spans="3:11" x14ac:dyDescent="0.25">
      <c r="C68" s="406" t="s">
        <v>1554</v>
      </c>
      <c r="D68" s="486">
        <v>75</v>
      </c>
      <c r="E68" s="485">
        <v>2500</v>
      </c>
      <c r="F68" s="400">
        <f t="shared" si="4"/>
        <v>187500</v>
      </c>
      <c r="G68" s="401" t="s">
        <v>1477</v>
      </c>
      <c r="H68" s="402" t="s">
        <v>990</v>
      </c>
      <c r="I68" s="403" t="str">
        <f>VLOOKUP(H68,Presupuesto!$B$11:$C$565,2,0)</f>
        <v>MUEBLES VARIOS DE OFICINA</v>
      </c>
      <c r="J68" s="405" t="str">
        <f t="shared" si="5"/>
        <v>Estudiantes y Graduados</v>
      </c>
      <c r="K68" s="405" t="s">
        <v>415</v>
      </c>
    </row>
    <row r="69" spans="3:11" x14ac:dyDescent="0.25">
      <c r="C69" s="406" t="s">
        <v>1555</v>
      </c>
      <c r="D69" s="486">
        <v>20</v>
      </c>
      <c r="E69" s="485">
        <v>9500</v>
      </c>
      <c r="F69" s="400">
        <f t="shared" si="4"/>
        <v>190000</v>
      </c>
      <c r="G69" s="401" t="s">
        <v>1477</v>
      </c>
      <c r="H69" s="402" t="s">
        <v>990</v>
      </c>
      <c r="I69" s="403" t="str">
        <f>VLOOKUP(H69,Presupuesto!$B$11:$C$565,2,0)</f>
        <v>MUEBLES VARIOS DE OFICINA</v>
      </c>
      <c r="J69" s="405" t="str">
        <f t="shared" si="5"/>
        <v>Estudiantes y Graduados</v>
      </c>
      <c r="K69" s="405" t="s">
        <v>415</v>
      </c>
    </row>
    <row r="70" spans="3:11" x14ac:dyDescent="0.25">
      <c r="C70" s="406" t="s">
        <v>1556</v>
      </c>
      <c r="D70" s="486">
        <v>50</v>
      </c>
      <c r="E70" s="485">
        <v>3000</v>
      </c>
      <c r="F70" s="400">
        <f t="shared" si="4"/>
        <v>150000</v>
      </c>
      <c r="G70" s="401" t="s">
        <v>1477</v>
      </c>
      <c r="H70" s="402" t="s">
        <v>990</v>
      </c>
      <c r="I70" s="403" t="str">
        <f>VLOOKUP(H70,Presupuesto!$B$11:$C$565,2,0)</f>
        <v>MUEBLES VARIOS DE OFICINA</v>
      </c>
      <c r="J70" s="405" t="str">
        <f t="shared" si="5"/>
        <v>Estudiantes y Graduados</v>
      </c>
      <c r="K70" s="405" t="s">
        <v>415</v>
      </c>
    </row>
    <row r="71" spans="3:11" x14ac:dyDescent="0.25">
      <c r="C71" s="487"/>
      <c r="D71" s="488"/>
      <c r="E71" s="489"/>
      <c r="F71" s="489">
        <f t="shared" si="4"/>
        <v>0</v>
      </c>
      <c r="G71" s="490"/>
      <c r="H71" s="491"/>
      <c r="I71" s="403" t="e">
        <f>VLOOKUP(H71,Presupuesto!$B$11:$C$565,2,0)</f>
        <v>#N/A</v>
      </c>
      <c r="J71" s="405" t="str">
        <f t="shared" si="5"/>
        <v>Estudiantes y Graduados</v>
      </c>
      <c r="K71" s="405" t="s">
        <v>415</v>
      </c>
    </row>
    <row r="72" spans="3:11" x14ac:dyDescent="0.25">
      <c r="C72" s="487"/>
      <c r="D72" s="488"/>
      <c r="E72" s="489"/>
      <c r="F72" s="489">
        <f t="shared" si="4"/>
        <v>0</v>
      </c>
      <c r="G72" s="490"/>
      <c r="H72" s="491"/>
      <c r="I72" s="403" t="e">
        <f>VLOOKUP(H72,Presupuesto!$B$11:$C$565,2,0)</f>
        <v>#N/A</v>
      </c>
      <c r="J72" s="405" t="str">
        <f t="shared" si="5"/>
        <v>Estudiantes y Graduados</v>
      </c>
      <c r="K72" s="405" t="s">
        <v>415</v>
      </c>
    </row>
    <row r="73" spans="3:11" x14ac:dyDescent="0.25">
      <c r="C73" s="487"/>
      <c r="D73" s="488"/>
      <c r="E73" s="489"/>
      <c r="F73" s="489">
        <f t="shared" si="4"/>
        <v>0</v>
      </c>
      <c r="G73" s="490"/>
      <c r="H73" s="491"/>
      <c r="I73" s="403" t="e">
        <f>VLOOKUP(H73,Presupuesto!$B$11:$C$565,2,0)</f>
        <v>#N/A</v>
      </c>
      <c r="J73" s="405" t="str">
        <f t="shared" si="5"/>
        <v>Estudiantes y Graduados</v>
      </c>
      <c r="K73" s="405" t="s">
        <v>415</v>
      </c>
    </row>
    <row r="74" spans="3:11" x14ac:dyDescent="0.25">
      <c r="C74" s="487"/>
      <c r="D74" s="488"/>
      <c r="E74" s="489"/>
      <c r="F74" s="489">
        <f t="shared" si="4"/>
        <v>0</v>
      </c>
      <c r="G74" s="490"/>
      <c r="H74" s="491"/>
      <c r="I74" s="403" t="e">
        <f>VLOOKUP(H74,Presupuesto!$B$11:$C$565,2,0)</f>
        <v>#N/A</v>
      </c>
      <c r="J74" s="405" t="str">
        <f t="shared" si="5"/>
        <v>Estudiantes y Graduados</v>
      </c>
      <c r="K74" s="405" t="s">
        <v>415</v>
      </c>
    </row>
    <row r="75" spans="3:11" x14ac:dyDescent="0.25">
      <c r="C75" s="487"/>
      <c r="D75" s="488"/>
      <c r="E75" s="489"/>
      <c r="F75" s="489">
        <f t="shared" si="4"/>
        <v>0</v>
      </c>
      <c r="G75" s="490"/>
      <c r="H75" s="491"/>
      <c r="I75" s="403" t="e">
        <f>VLOOKUP(H75,Presupuesto!$B$11:$C$565,2,0)</f>
        <v>#N/A</v>
      </c>
      <c r="J75" s="405" t="str">
        <f t="shared" si="5"/>
        <v>Estudiantes y Graduados</v>
      </c>
      <c r="K75" s="405" t="s">
        <v>415</v>
      </c>
    </row>
    <row r="76" spans="3:11" x14ac:dyDescent="0.25">
      <c r="C76" s="487"/>
      <c r="D76" s="488"/>
      <c r="E76" s="489"/>
      <c r="F76" s="489">
        <f t="shared" si="4"/>
        <v>0</v>
      </c>
      <c r="G76" s="490"/>
      <c r="H76" s="491"/>
      <c r="I76" s="403" t="e">
        <f>VLOOKUP(H76,Presupuesto!$B$11:$C$565,2,0)</f>
        <v>#N/A</v>
      </c>
      <c r="J76" s="405" t="str">
        <f t="shared" si="5"/>
        <v>Estudiantes y Graduados</v>
      </c>
      <c r="K76" s="405" t="s">
        <v>415</v>
      </c>
    </row>
    <row r="77" spans="3:11" x14ac:dyDescent="0.25">
      <c r="C77" s="487"/>
      <c r="D77" s="488"/>
      <c r="E77" s="489"/>
      <c r="F77" s="489">
        <f t="shared" si="4"/>
        <v>0</v>
      </c>
      <c r="G77" s="490"/>
      <c r="H77" s="491"/>
      <c r="I77" s="403" t="e">
        <f>VLOOKUP(H77,Presupuesto!$B$11:$C$565,2,0)</f>
        <v>#N/A</v>
      </c>
      <c r="J77" s="405" t="str">
        <f t="shared" si="5"/>
        <v>Estudiantes y Graduados</v>
      </c>
      <c r="K77" s="405" t="s">
        <v>415</v>
      </c>
    </row>
    <row r="78" spans="3:11" x14ac:dyDescent="0.25">
      <c r="C78" s="487"/>
      <c r="D78" s="488"/>
      <c r="E78" s="489"/>
      <c r="F78" s="489">
        <f t="shared" si="4"/>
        <v>0</v>
      </c>
      <c r="G78" s="490"/>
      <c r="H78" s="491"/>
      <c r="I78" s="403" t="e">
        <f>VLOOKUP(H78,Presupuesto!$B$11:$C$565,2,0)</f>
        <v>#N/A</v>
      </c>
      <c r="J78" s="405" t="str">
        <f t="shared" si="5"/>
        <v>Estudiantes y Graduados</v>
      </c>
      <c r="K78" s="405" t="s">
        <v>415</v>
      </c>
    </row>
    <row r="79" spans="3:11" x14ac:dyDescent="0.25">
      <c r="C79" s="487"/>
      <c r="D79" s="488"/>
      <c r="E79" s="489"/>
      <c r="F79" s="489">
        <f t="shared" si="4"/>
        <v>0</v>
      </c>
      <c r="G79" s="490"/>
      <c r="H79" s="491"/>
      <c r="I79" s="403" t="e">
        <f>VLOOKUP(H79,Presupuesto!$B$11:$C$565,2,0)</f>
        <v>#N/A</v>
      </c>
      <c r="J79" s="405" t="str">
        <f t="shared" si="5"/>
        <v>Estudiantes y Graduados</v>
      </c>
      <c r="K79" s="405" t="s">
        <v>415</v>
      </c>
    </row>
    <row r="80" spans="3:11" x14ac:dyDescent="0.25">
      <c r="C80" s="487"/>
      <c r="D80" s="488"/>
      <c r="E80" s="489"/>
      <c r="F80" s="489">
        <f t="shared" si="4"/>
        <v>0</v>
      </c>
      <c r="G80" s="490"/>
      <c r="H80" s="491"/>
      <c r="I80" s="403" t="e">
        <f>VLOOKUP(H80,Presupuesto!$B$11:$C$565,2,0)</f>
        <v>#N/A</v>
      </c>
      <c r="J80" s="405" t="str">
        <f t="shared" si="5"/>
        <v>Estudiantes y Graduados</v>
      </c>
      <c r="K80" s="405" t="s">
        <v>415</v>
      </c>
    </row>
    <row r="81" spans="3:11" x14ac:dyDescent="0.25">
      <c r="C81" s="487"/>
      <c r="D81" s="488"/>
      <c r="E81" s="489"/>
      <c r="F81" s="489">
        <f t="shared" si="4"/>
        <v>0</v>
      </c>
      <c r="G81" s="490"/>
      <c r="H81" s="491"/>
      <c r="I81" s="403" t="e">
        <f>VLOOKUP(H81,Presupuesto!$B$11:$C$565,2,0)</f>
        <v>#N/A</v>
      </c>
      <c r="J81" s="405" t="str">
        <f t="shared" si="5"/>
        <v>Estudiantes y Graduados</v>
      </c>
      <c r="K81" s="405" t="s">
        <v>415</v>
      </c>
    </row>
    <row r="82" spans="3:11" x14ac:dyDescent="0.25">
      <c r="C82" s="487"/>
      <c r="D82" s="488"/>
      <c r="E82" s="489"/>
      <c r="F82" s="489">
        <f t="shared" si="4"/>
        <v>0</v>
      </c>
      <c r="G82" s="490"/>
      <c r="H82" s="491"/>
      <c r="I82" s="403" t="e">
        <f>VLOOKUP(H82,Presupuesto!$B$11:$C$565,2,0)</f>
        <v>#N/A</v>
      </c>
      <c r="J82" s="405" t="str">
        <f t="shared" si="5"/>
        <v>Estudiantes y Graduados</v>
      </c>
      <c r="K82" s="405" t="s">
        <v>415</v>
      </c>
    </row>
    <row r="83" spans="3:11" x14ac:dyDescent="0.25">
      <c r="C83" s="492"/>
      <c r="D83" s="488"/>
      <c r="E83" s="489"/>
      <c r="F83" s="489">
        <f t="shared" si="4"/>
        <v>0</v>
      </c>
      <c r="G83" s="490"/>
      <c r="H83" s="493"/>
      <c r="I83" s="403" t="e">
        <f>VLOOKUP(H83,Presupuesto!$B$11:$C$565,2,0)</f>
        <v>#N/A</v>
      </c>
      <c r="J83" s="405" t="str">
        <f t="shared" si="5"/>
        <v>Estudiantes y Graduados</v>
      </c>
      <c r="K83" s="405" t="s">
        <v>415</v>
      </c>
    </row>
    <row r="84" spans="3:11" x14ac:dyDescent="0.25">
      <c r="C84" s="492"/>
      <c r="D84" s="488"/>
      <c r="E84" s="489"/>
      <c r="F84" s="489">
        <f t="shared" si="4"/>
        <v>0</v>
      </c>
      <c r="G84" s="490"/>
      <c r="H84" s="493"/>
      <c r="I84" s="403" t="e">
        <f>VLOOKUP(H84,Presupuesto!$B$11:$C$565,2,0)</f>
        <v>#N/A</v>
      </c>
      <c r="J84" s="405" t="str">
        <f t="shared" si="5"/>
        <v>Estudiantes y Graduados</v>
      </c>
      <c r="K84" s="405" t="s">
        <v>415</v>
      </c>
    </row>
    <row r="85" spans="3:11" x14ac:dyDescent="0.25">
      <c r="C85" s="492"/>
      <c r="D85" s="488"/>
      <c r="E85" s="489"/>
      <c r="F85" s="489">
        <f t="shared" si="4"/>
        <v>0</v>
      </c>
      <c r="G85" s="490"/>
      <c r="H85" s="493"/>
      <c r="I85" s="403" t="e">
        <f>VLOOKUP(H85,Presupuesto!$B$11:$C$565,2,0)</f>
        <v>#N/A</v>
      </c>
      <c r="J85" s="405" t="str">
        <f t="shared" si="5"/>
        <v>Estudiantes y Graduados</v>
      </c>
      <c r="K85" s="405" t="s">
        <v>415</v>
      </c>
    </row>
    <row r="86" spans="3:11" x14ac:dyDescent="0.25">
      <c r="C86" s="492"/>
      <c r="D86" s="488"/>
      <c r="E86" s="489"/>
      <c r="F86" s="489">
        <f t="shared" si="4"/>
        <v>0</v>
      </c>
      <c r="G86" s="490"/>
      <c r="H86" s="493"/>
      <c r="I86" s="403" t="e">
        <f>VLOOKUP(H86,Presupuesto!$B$11:$C$565,2,0)</f>
        <v>#N/A</v>
      </c>
      <c r="J86" s="405" t="str">
        <f t="shared" si="5"/>
        <v>Estudiantes y Graduados</v>
      </c>
      <c r="K86" s="405" t="s">
        <v>415</v>
      </c>
    </row>
    <row r="87" spans="3:11" x14ac:dyDescent="0.25">
      <c r="C87" s="492"/>
      <c r="D87" s="488"/>
      <c r="E87" s="489"/>
      <c r="F87" s="489">
        <f t="shared" si="4"/>
        <v>0</v>
      </c>
      <c r="G87" s="490"/>
      <c r="H87" s="493"/>
      <c r="I87" s="403" t="e">
        <f>VLOOKUP(H87,Presupuesto!$B$11:$C$565,2,0)</f>
        <v>#N/A</v>
      </c>
      <c r="J87" s="405" t="str">
        <f t="shared" si="5"/>
        <v>Estudiantes y Graduados</v>
      </c>
      <c r="K87" s="405" t="s">
        <v>415</v>
      </c>
    </row>
    <row r="88" spans="3:11" x14ac:dyDescent="0.25">
      <c r="C88" s="492"/>
      <c r="D88" s="488"/>
      <c r="E88" s="489"/>
      <c r="F88" s="489">
        <f t="shared" si="4"/>
        <v>0</v>
      </c>
      <c r="G88" s="490"/>
      <c r="H88" s="493"/>
      <c r="I88" s="403" t="e">
        <f>VLOOKUP(H88,Presupuesto!$B$11:$C$565,2,0)</f>
        <v>#N/A</v>
      </c>
      <c r="J88" s="405" t="str">
        <f t="shared" si="5"/>
        <v>Estudiantes y Graduados</v>
      </c>
      <c r="K88" s="405" t="s">
        <v>415</v>
      </c>
    </row>
    <row r="89" spans="3:11" x14ac:dyDescent="0.25">
      <c r="C89" s="492"/>
      <c r="D89" s="488"/>
      <c r="E89" s="489"/>
      <c r="F89" s="489">
        <f t="shared" si="4"/>
        <v>0</v>
      </c>
      <c r="G89" s="490"/>
      <c r="H89" s="493"/>
      <c r="I89" s="403" t="e">
        <f>VLOOKUP(H89,Presupuesto!$B$11:$C$565,2,0)</f>
        <v>#N/A</v>
      </c>
      <c r="J89" s="405" t="str">
        <f t="shared" si="5"/>
        <v>Estudiantes y Graduados</v>
      </c>
      <c r="K89" s="405" t="s">
        <v>415</v>
      </c>
    </row>
    <row r="90" spans="3:11" x14ac:dyDescent="0.25">
      <c r="C90" s="492"/>
      <c r="D90" s="488"/>
      <c r="E90" s="489"/>
      <c r="F90" s="489">
        <f t="shared" si="4"/>
        <v>0</v>
      </c>
      <c r="G90" s="490"/>
      <c r="H90" s="493"/>
      <c r="I90" s="403" t="e">
        <f>VLOOKUP(H90,Presupuesto!$B$11:$C$565,2,0)</f>
        <v>#N/A</v>
      </c>
      <c r="J90" s="405" t="str">
        <f t="shared" si="5"/>
        <v>Estudiantes y Graduados</v>
      </c>
      <c r="K90" s="405" t="s">
        <v>415</v>
      </c>
    </row>
    <row r="91" spans="3:11" x14ac:dyDescent="0.25">
      <c r="C91" s="494"/>
      <c r="D91" s="488"/>
      <c r="E91" s="489"/>
      <c r="F91" s="489">
        <f t="shared" si="4"/>
        <v>0</v>
      </c>
      <c r="G91" s="490"/>
      <c r="H91" s="495"/>
      <c r="I91" s="403" t="e">
        <f>VLOOKUP(H91,Presupuesto!$B$11:$C$565,2,0)</f>
        <v>#N/A</v>
      </c>
      <c r="J91" s="405" t="str">
        <f t="shared" si="5"/>
        <v>Estudiantes y Graduados</v>
      </c>
      <c r="K91" s="405" t="s">
        <v>406</v>
      </c>
    </row>
    <row r="92" spans="3:11" x14ac:dyDescent="0.25">
      <c r="C92" s="494"/>
      <c r="D92" s="488"/>
      <c r="E92" s="489"/>
      <c r="F92" s="489">
        <f t="shared" si="4"/>
        <v>0</v>
      </c>
      <c r="G92" s="490"/>
      <c r="H92" s="495"/>
      <c r="I92" s="403" t="e">
        <f>VLOOKUP(H92,Presupuesto!$B$11:$C$565,2,0)</f>
        <v>#N/A</v>
      </c>
      <c r="J92" s="405" t="str">
        <f t="shared" si="5"/>
        <v>Estudiantes y Graduados</v>
      </c>
      <c r="K92" s="405" t="s">
        <v>415</v>
      </c>
    </row>
    <row r="93" spans="3:11" x14ac:dyDescent="0.25">
      <c r="C93" s="494"/>
      <c r="D93" s="488"/>
      <c r="E93" s="489"/>
      <c r="F93" s="489">
        <f t="shared" si="4"/>
        <v>0</v>
      </c>
      <c r="G93" s="490"/>
      <c r="H93" s="495"/>
      <c r="I93" s="403" t="e">
        <f>VLOOKUP(H93,Presupuesto!$B$11:$C$565,2,0)</f>
        <v>#N/A</v>
      </c>
      <c r="J93" s="405" t="str">
        <f t="shared" si="5"/>
        <v>Estudiantes y Graduados</v>
      </c>
      <c r="K93" s="405" t="s">
        <v>415</v>
      </c>
    </row>
    <row r="94" spans="3:11" x14ac:dyDescent="0.25">
      <c r="C94" s="494"/>
      <c r="D94" s="488"/>
      <c r="E94" s="489"/>
      <c r="F94" s="489">
        <f t="shared" si="4"/>
        <v>0</v>
      </c>
      <c r="G94" s="490"/>
      <c r="H94" s="495"/>
      <c r="I94" s="403" t="e">
        <f>VLOOKUP(H94,Presupuesto!$B$11:$C$565,2,0)</f>
        <v>#N/A</v>
      </c>
      <c r="J94" s="405" t="str">
        <f t="shared" si="5"/>
        <v>Estudiantes y Graduados</v>
      </c>
      <c r="K94" s="405" t="s">
        <v>415</v>
      </c>
    </row>
    <row r="95" spans="3:11" ht="16.5" thickBot="1" x14ac:dyDescent="0.3">
      <c r="C95" s="496"/>
      <c r="D95" s="497"/>
      <c r="E95" s="498"/>
      <c r="F95" s="499">
        <f t="shared" si="4"/>
        <v>0</v>
      </c>
      <c r="G95" s="500"/>
      <c r="H95" s="501"/>
      <c r="I95" s="421" t="e">
        <f>VLOOKUP(H95,Presupuesto!$B$11:$C$565,2,0)</f>
        <v>#N/A</v>
      </c>
      <c r="J95" s="422" t="str">
        <f>$J$20</f>
        <v>Estudiantes y Graduados</v>
      </c>
      <c r="K95" s="423" t="s">
        <v>397</v>
      </c>
    </row>
    <row r="97" spans="3:11" ht="16.5" thickBot="1" x14ac:dyDescent="0.3"/>
    <row r="98" spans="3:11" ht="16.5" thickBot="1" x14ac:dyDescent="0.3">
      <c r="C98" s="380" t="s">
        <v>53</v>
      </c>
      <c r="D98" s="376">
        <f>SUM(F105:F109)</f>
        <v>140000</v>
      </c>
      <c r="F98" s="382"/>
      <c r="G98" s="381"/>
      <c r="H98" s="382"/>
      <c r="I98" s="382"/>
    </row>
    <row r="99" spans="3:11" x14ac:dyDescent="0.25">
      <c r="C99" s="382"/>
      <c r="D99" s="384"/>
      <c r="E99" s="385"/>
      <c r="F99" s="385"/>
      <c r="G99" s="385"/>
      <c r="H99" s="386"/>
      <c r="I99" s="386"/>
      <c r="J99" s="386"/>
      <c r="K99" s="476"/>
    </row>
    <row r="100" spans="3:11" x14ac:dyDescent="0.25">
      <c r="C100" s="382"/>
      <c r="D100" s="384"/>
      <c r="E100" s="385"/>
      <c r="F100" s="385"/>
      <c r="G100" s="385"/>
      <c r="H100" s="386"/>
      <c r="I100" s="386"/>
      <c r="J100" s="386"/>
      <c r="K100" s="476"/>
    </row>
    <row r="101" spans="3:11" x14ac:dyDescent="0.25">
      <c r="C101" s="113" t="s">
        <v>395</v>
      </c>
      <c r="D101" s="114" t="s">
        <v>1850</v>
      </c>
      <c r="E101" s="385"/>
      <c r="F101" s="385"/>
      <c r="G101" s="385"/>
      <c r="H101" s="386"/>
      <c r="I101" s="386"/>
      <c r="J101" s="386"/>
      <c r="K101" s="476"/>
    </row>
    <row r="102" spans="3:11" x14ac:dyDescent="0.25">
      <c r="C102" s="383" t="str">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Calidad'!$E:$F,2,FALSE),IFERROR(VLOOKUP(D101,'Gestión del Conocimiento'!$E:$F,2,FALSE),IFERROR(VLOOKUP(D101,'Gobernabilidad y Procesos...'!$E:$F,2,FALSE),IFERROR(VLOOKUP(D101,'Gestión del Talento Humano'!$E:$F,2,FALSE),IFERROR(VLOOKUP(D101,'Internacionalización de la E.S.'!$E:$F,2,FALSE),IFERROR(VLOOKUP(D101,'Cultura de Innovación Insti...'!$E:$F,2,FALSE),VLOOKUP(D101,'Lo Esencial de la Reforma Univ.'!$E:$F,2,0))))))))))))))</f>
        <v xml:space="preserve">5.a.11.1 Promocion y difusion del Programa de fomento de la lectura, rescate de valores e identidad nacional entre la comunida universitaria. </v>
      </c>
      <c r="D102" s="384"/>
      <c r="E102" s="385"/>
      <c r="F102" s="385"/>
      <c r="G102" s="385"/>
      <c r="H102" s="386"/>
      <c r="I102" s="386"/>
      <c r="J102" s="386"/>
      <c r="K102" s="476"/>
    </row>
    <row r="103" spans="3:11" ht="16.5" thickBot="1" x14ac:dyDescent="0.3">
      <c r="F103" s="385"/>
      <c r="G103" s="386"/>
      <c r="H103" s="386"/>
      <c r="I103" s="386"/>
    </row>
    <row r="104" spans="3:11" ht="32.25" thickBot="1" x14ac:dyDescent="0.3">
      <c r="C104" s="389" t="s">
        <v>44</v>
      </c>
      <c r="D104" s="389" t="s">
        <v>55</v>
      </c>
      <c r="E104" s="390" t="s">
        <v>57</v>
      </c>
      <c r="F104" s="391" t="s">
        <v>27</v>
      </c>
      <c r="G104" s="392" t="s">
        <v>134</v>
      </c>
      <c r="H104" s="390" t="s">
        <v>46</v>
      </c>
      <c r="I104" s="392" t="s">
        <v>135</v>
      </c>
      <c r="J104" s="392" t="s">
        <v>413</v>
      </c>
      <c r="K104" s="392" t="s">
        <v>414</v>
      </c>
    </row>
    <row r="105" spans="3:11" x14ac:dyDescent="0.25">
      <c r="C105" s="397" t="s">
        <v>444</v>
      </c>
      <c r="D105" s="482"/>
      <c r="E105" s="483">
        <f>HLOOKUP(C105,$AH$2:$BU$3,2,0)</f>
        <v>620</v>
      </c>
      <c r="F105" s="400">
        <f t="shared" ref="F105:F109" si="6">D105*E105</f>
        <v>0</v>
      </c>
      <c r="G105" s="401"/>
      <c r="H105" s="402"/>
      <c r="I105" s="403" t="e">
        <f>VLOOKUP(H105,Presupuesto!$B$11:$C$565,2,0)</f>
        <v>#N/A</v>
      </c>
      <c r="J105" s="404" t="s">
        <v>1375</v>
      </c>
      <c r="K105" s="405" t="s">
        <v>397</v>
      </c>
    </row>
    <row r="106" spans="3:11" x14ac:dyDescent="0.25">
      <c r="C106" s="406" t="s">
        <v>1557</v>
      </c>
      <c r="D106" s="486">
        <v>1</v>
      </c>
      <c r="E106" s="485">
        <v>25000</v>
      </c>
      <c r="F106" s="400">
        <f t="shared" si="6"/>
        <v>25000</v>
      </c>
      <c r="G106" s="401" t="s">
        <v>132</v>
      </c>
      <c r="H106" s="402" t="s">
        <v>297</v>
      </c>
      <c r="I106" s="403" t="str">
        <f>VLOOKUP(H106,Presupuesto!$B$11:$C$565,2,0)</f>
        <v>IMPRENTA, PUBLIC. Y REPRODUC. (25300-00)</v>
      </c>
      <c r="J106" s="405" t="str">
        <f t="shared" ref="J106:J138" si="7">$J$17</f>
        <v>Estudiantes y Graduados</v>
      </c>
      <c r="K106" s="405" t="s">
        <v>415</v>
      </c>
    </row>
    <row r="107" spans="3:11" x14ac:dyDescent="0.25">
      <c r="C107" s="406" t="s">
        <v>1558</v>
      </c>
      <c r="D107" s="486">
        <v>1</v>
      </c>
      <c r="E107" s="485">
        <v>50000</v>
      </c>
      <c r="F107" s="400">
        <f t="shared" si="6"/>
        <v>50000</v>
      </c>
      <c r="G107" s="401" t="s">
        <v>132</v>
      </c>
      <c r="H107" s="402" t="s">
        <v>297</v>
      </c>
      <c r="I107" s="403" t="str">
        <f>VLOOKUP(H107,Presupuesto!$B$11:$C$565,2,0)</f>
        <v>IMPRENTA, PUBLIC. Y REPRODUC. (25300-00)</v>
      </c>
      <c r="J107" s="405" t="str">
        <f t="shared" si="7"/>
        <v>Estudiantes y Graduados</v>
      </c>
      <c r="K107" s="405" t="s">
        <v>415</v>
      </c>
    </row>
    <row r="108" spans="3:11" x14ac:dyDescent="0.25">
      <c r="C108" s="406" t="s">
        <v>1559</v>
      </c>
      <c r="D108" s="486">
        <v>5</v>
      </c>
      <c r="E108" s="485">
        <v>10000</v>
      </c>
      <c r="F108" s="400">
        <f t="shared" si="6"/>
        <v>50000</v>
      </c>
      <c r="G108" s="401" t="s">
        <v>132</v>
      </c>
      <c r="H108" s="402" t="s">
        <v>297</v>
      </c>
      <c r="I108" s="403" t="str">
        <f>VLOOKUP(H108,Presupuesto!$B$11:$C$565,2,0)</f>
        <v>IMPRENTA, PUBLIC. Y REPRODUC. (25300-00)</v>
      </c>
      <c r="J108" s="405" t="str">
        <f t="shared" si="7"/>
        <v>Estudiantes y Graduados</v>
      </c>
      <c r="K108" s="405" t="s">
        <v>415</v>
      </c>
    </row>
    <row r="109" spans="3:11" x14ac:dyDescent="0.25">
      <c r="C109" s="406" t="s">
        <v>1560</v>
      </c>
      <c r="D109" s="486">
        <v>1</v>
      </c>
      <c r="E109" s="485">
        <v>15000</v>
      </c>
      <c r="F109" s="400">
        <f t="shared" si="6"/>
        <v>15000</v>
      </c>
      <c r="G109" s="401" t="s">
        <v>132</v>
      </c>
      <c r="H109" s="402" t="s">
        <v>297</v>
      </c>
      <c r="I109" s="403" t="str">
        <f>VLOOKUP(H109,Presupuesto!$B$11:$C$565,2,0)</f>
        <v>IMPRENTA, PUBLIC. Y REPRODUC. (25300-00)</v>
      </c>
      <c r="J109" s="405" t="str">
        <f t="shared" si="7"/>
        <v>Estudiantes y Graduados</v>
      </c>
      <c r="K109" s="405" t="s">
        <v>415</v>
      </c>
    </row>
    <row r="110" spans="3:11" x14ac:dyDescent="0.25">
      <c r="C110" s="487"/>
      <c r="D110" s="488"/>
      <c r="E110" s="489"/>
      <c r="F110" s="489"/>
      <c r="G110" s="490"/>
      <c r="H110" s="491"/>
      <c r="I110" s="403" t="e">
        <f>VLOOKUP(H110,Presupuesto!$B$11:$C$565,2,0)</f>
        <v>#N/A</v>
      </c>
      <c r="J110" s="405" t="str">
        <f t="shared" si="7"/>
        <v>Estudiantes y Graduados</v>
      </c>
      <c r="K110" s="405" t="s">
        <v>404</v>
      </c>
    </row>
    <row r="111" spans="3:11" x14ac:dyDescent="0.25">
      <c r="C111" s="487"/>
      <c r="D111" s="488"/>
      <c r="E111" s="489"/>
      <c r="F111" s="489"/>
      <c r="G111" s="490"/>
      <c r="H111" s="491"/>
      <c r="I111" s="403" t="e">
        <f>VLOOKUP(H111,Presupuesto!$B$11:$C$565,2,0)</f>
        <v>#N/A</v>
      </c>
      <c r="J111" s="405" t="str">
        <f t="shared" si="7"/>
        <v>Estudiantes y Graduados</v>
      </c>
      <c r="K111" s="405" t="s">
        <v>415</v>
      </c>
    </row>
    <row r="112" spans="3:11" x14ac:dyDescent="0.25">
      <c r="C112" s="487"/>
      <c r="D112" s="488"/>
      <c r="E112" s="489"/>
      <c r="F112" s="489"/>
      <c r="G112" s="490"/>
      <c r="H112" s="491"/>
      <c r="I112" s="403" t="e">
        <f>VLOOKUP(H112,Presupuesto!$B$11:$C$565,2,0)</f>
        <v>#N/A</v>
      </c>
      <c r="J112" s="405" t="str">
        <f t="shared" si="7"/>
        <v>Estudiantes y Graduados</v>
      </c>
      <c r="K112" s="405" t="s">
        <v>415</v>
      </c>
    </row>
    <row r="113" spans="3:11" x14ac:dyDescent="0.25">
      <c r="C113" s="487"/>
      <c r="D113" s="488"/>
      <c r="E113" s="489"/>
      <c r="F113" s="489"/>
      <c r="G113" s="490"/>
      <c r="H113" s="491"/>
      <c r="I113" s="403" t="e">
        <f>VLOOKUP(H113,Presupuesto!$B$11:$C$565,2,0)</f>
        <v>#N/A</v>
      </c>
      <c r="J113" s="405" t="str">
        <f t="shared" si="7"/>
        <v>Estudiantes y Graduados</v>
      </c>
      <c r="K113" s="405" t="s">
        <v>415</v>
      </c>
    </row>
    <row r="114" spans="3:11" x14ac:dyDescent="0.25">
      <c r="C114" s="487"/>
      <c r="D114" s="488"/>
      <c r="E114" s="489"/>
      <c r="F114" s="489"/>
      <c r="G114" s="490"/>
      <c r="H114" s="491"/>
      <c r="I114" s="403" t="e">
        <f>VLOOKUP(H114,Presupuesto!$B$11:$C$565,2,0)</f>
        <v>#N/A</v>
      </c>
      <c r="J114" s="405" t="str">
        <f t="shared" si="7"/>
        <v>Estudiantes y Graduados</v>
      </c>
      <c r="K114" s="405" t="s">
        <v>415</v>
      </c>
    </row>
    <row r="115" spans="3:11" x14ac:dyDescent="0.25">
      <c r="C115" s="487"/>
      <c r="D115" s="488"/>
      <c r="E115" s="489"/>
      <c r="F115" s="489"/>
      <c r="G115" s="490"/>
      <c r="H115" s="491"/>
      <c r="I115" s="403" t="e">
        <f>VLOOKUP(H115,Presupuesto!$B$11:$C$565,2,0)</f>
        <v>#N/A</v>
      </c>
      <c r="J115" s="405" t="str">
        <f t="shared" si="7"/>
        <v>Estudiantes y Graduados</v>
      </c>
      <c r="K115" s="405" t="s">
        <v>415</v>
      </c>
    </row>
    <row r="116" spans="3:11" x14ac:dyDescent="0.25">
      <c r="C116" s="487"/>
      <c r="D116" s="488"/>
      <c r="E116" s="489"/>
      <c r="F116" s="489"/>
      <c r="G116" s="490"/>
      <c r="H116" s="491"/>
      <c r="I116" s="403" t="e">
        <f>VLOOKUP(H116,Presupuesto!$B$11:$C$565,2,0)</f>
        <v>#N/A</v>
      </c>
      <c r="J116" s="405" t="str">
        <f t="shared" si="7"/>
        <v>Estudiantes y Graduados</v>
      </c>
      <c r="K116" s="405" t="s">
        <v>415</v>
      </c>
    </row>
    <row r="117" spans="3:11" x14ac:dyDescent="0.25">
      <c r="C117" s="487"/>
      <c r="D117" s="488"/>
      <c r="E117" s="489"/>
      <c r="F117" s="489"/>
      <c r="G117" s="490"/>
      <c r="H117" s="491"/>
      <c r="I117" s="403" t="e">
        <f>VLOOKUP(H117,Presupuesto!$B$11:$C$565,2,0)</f>
        <v>#N/A</v>
      </c>
      <c r="J117" s="405" t="str">
        <f t="shared" si="7"/>
        <v>Estudiantes y Graduados</v>
      </c>
      <c r="K117" s="405" t="s">
        <v>415</v>
      </c>
    </row>
    <row r="118" spans="3:11" x14ac:dyDescent="0.25">
      <c r="C118" s="487"/>
      <c r="D118" s="488"/>
      <c r="E118" s="489"/>
      <c r="F118" s="489"/>
      <c r="G118" s="490"/>
      <c r="H118" s="491"/>
      <c r="I118" s="403" t="e">
        <f>VLOOKUP(H118,Presupuesto!$B$11:$C$565,2,0)</f>
        <v>#N/A</v>
      </c>
      <c r="J118" s="405" t="str">
        <f t="shared" si="7"/>
        <v>Estudiantes y Graduados</v>
      </c>
      <c r="K118" s="405" t="s">
        <v>415</v>
      </c>
    </row>
    <row r="119" spans="3:11" x14ac:dyDescent="0.25">
      <c r="C119" s="487"/>
      <c r="D119" s="488"/>
      <c r="E119" s="489"/>
      <c r="F119" s="489"/>
      <c r="G119" s="490"/>
      <c r="H119" s="491"/>
      <c r="I119" s="403" t="e">
        <f>VLOOKUP(H119,Presupuesto!$B$11:$C$565,2,0)</f>
        <v>#N/A</v>
      </c>
      <c r="J119" s="405" t="str">
        <f t="shared" si="7"/>
        <v>Estudiantes y Graduados</v>
      </c>
      <c r="K119" s="405" t="s">
        <v>415</v>
      </c>
    </row>
    <row r="120" spans="3:11" x14ac:dyDescent="0.25">
      <c r="C120" s="487"/>
      <c r="D120" s="488"/>
      <c r="E120" s="489"/>
      <c r="F120" s="489"/>
      <c r="G120" s="490"/>
      <c r="H120" s="491"/>
      <c r="I120" s="403" t="e">
        <f>VLOOKUP(H120,Presupuesto!$B$11:$C$565,2,0)</f>
        <v>#N/A</v>
      </c>
      <c r="J120" s="405" t="str">
        <f t="shared" si="7"/>
        <v>Estudiantes y Graduados</v>
      </c>
      <c r="K120" s="405" t="s">
        <v>415</v>
      </c>
    </row>
    <row r="121" spans="3:11" x14ac:dyDescent="0.25">
      <c r="C121" s="487"/>
      <c r="D121" s="488"/>
      <c r="E121" s="489"/>
      <c r="F121" s="489"/>
      <c r="G121" s="490"/>
      <c r="H121" s="491"/>
      <c r="I121" s="403" t="e">
        <f>VLOOKUP(H121,Presupuesto!$B$11:$C$565,2,0)</f>
        <v>#N/A</v>
      </c>
      <c r="J121" s="405" t="str">
        <f t="shared" si="7"/>
        <v>Estudiantes y Graduados</v>
      </c>
      <c r="K121" s="405" t="s">
        <v>415</v>
      </c>
    </row>
    <row r="122" spans="3:11" x14ac:dyDescent="0.25">
      <c r="C122" s="487"/>
      <c r="D122" s="488"/>
      <c r="E122" s="489"/>
      <c r="F122" s="489"/>
      <c r="G122" s="490"/>
      <c r="H122" s="491"/>
      <c r="I122" s="403" t="e">
        <f>VLOOKUP(H122,Presupuesto!$B$11:$C$565,2,0)</f>
        <v>#N/A</v>
      </c>
      <c r="J122" s="405" t="str">
        <f t="shared" si="7"/>
        <v>Estudiantes y Graduados</v>
      </c>
      <c r="K122" s="405" t="s">
        <v>415</v>
      </c>
    </row>
    <row r="123" spans="3:11" x14ac:dyDescent="0.25">
      <c r="C123" s="487"/>
      <c r="D123" s="488"/>
      <c r="E123" s="489"/>
      <c r="F123" s="489"/>
      <c r="G123" s="490"/>
      <c r="H123" s="491"/>
      <c r="I123" s="403" t="e">
        <f>VLOOKUP(H123,Presupuesto!$B$11:$C$565,2,0)</f>
        <v>#N/A</v>
      </c>
      <c r="J123" s="405" t="str">
        <f t="shared" si="7"/>
        <v>Estudiantes y Graduados</v>
      </c>
      <c r="K123" s="405" t="s">
        <v>415</v>
      </c>
    </row>
    <row r="124" spans="3:11" x14ac:dyDescent="0.25">
      <c r="C124" s="487"/>
      <c r="D124" s="488"/>
      <c r="E124" s="489"/>
      <c r="F124" s="489"/>
      <c r="G124" s="490"/>
      <c r="H124" s="491"/>
      <c r="I124" s="403" t="e">
        <f>VLOOKUP(H124,Presupuesto!$B$11:$C$565,2,0)</f>
        <v>#N/A</v>
      </c>
      <c r="J124" s="405" t="str">
        <f t="shared" si="7"/>
        <v>Estudiantes y Graduados</v>
      </c>
      <c r="K124" s="405" t="s">
        <v>415</v>
      </c>
    </row>
    <row r="125" spans="3:11" x14ac:dyDescent="0.25">
      <c r="C125" s="487"/>
      <c r="D125" s="488"/>
      <c r="E125" s="489"/>
      <c r="F125" s="489"/>
      <c r="G125" s="490"/>
      <c r="H125" s="491"/>
      <c r="I125" s="403" t="e">
        <f>VLOOKUP(H125,Presupuesto!$B$11:$C$565,2,0)</f>
        <v>#N/A</v>
      </c>
      <c r="J125" s="405" t="str">
        <f t="shared" si="7"/>
        <v>Estudiantes y Graduados</v>
      </c>
      <c r="K125" s="405" t="s">
        <v>415</v>
      </c>
    </row>
    <row r="126" spans="3:11" x14ac:dyDescent="0.25">
      <c r="C126" s="487"/>
      <c r="D126" s="488"/>
      <c r="E126" s="489"/>
      <c r="F126" s="489"/>
      <c r="G126" s="490"/>
      <c r="H126" s="491"/>
      <c r="I126" s="403" t="e">
        <f>VLOOKUP(H126,Presupuesto!$B$11:$C$565,2,0)</f>
        <v>#N/A</v>
      </c>
      <c r="J126" s="405" t="str">
        <f t="shared" si="7"/>
        <v>Estudiantes y Graduados</v>
      </c>
      <c r="K126" s="405" t="s">
        <v>415</v>
      </c>
    </row>
    <row r="127" spans="3:11" x14ac:dyDescent="0.25">
      <c r="C127" s="492"/>
      <c r="D127" s="488"/>
      <c r="E127" s="489"/>
      <c r="F127" s="489"/>
      <c r="G127" s="490"/>
      <c r="H127" s="493"/>
      <c r="I127" s="403" t="e">
        <f>VLOOKUP(H127,Presupuesto!$B$11:$C$565,2,0)</f>
        <v>#N/A</v>
      </c>
      <c r="J127" s="405" t="str">
        <f t="shared" si="7"/>
        <v>Estudiantes y Graduados</v>
      </c>
      <c r="K127" s="405" t="s">
        <v>415</v>
      </c>
    </row>
    <row r="128" spans="3:11" x14ac:dyDescent="0.25">
      <c r="C128" s="492"/>
      <c r="D128" s="488"/>
      <c r="E128" s="489"/>
      <c r="F128" s="489"/>
      <c r="G128" s="490"/>
      <c r="H128" s="493"/>
      <c r="I128" s="403" t="e">
        <f>VLOOKUP(H128,Presupuesto!$B$11:$C$565,2,0)</f>
        <v>#N/A</v>
      </c>
      <c r="J128" s="405" t="str">
        <f t="shared" si="7"/>
        <v>Estudiantes y Graduados</v>
      </c>
      <c r="K128" s="405" t="s">
        <v>415</v>
      </c>
    </row>
    <row r="129" spans="3:11" x14ac:dyDescent="0.25">
      <c r="C129" s="492"/>
      <c r="D129" s="488"/>
      <c r="E129" s="489"/>
      <c r="F129" s="489"/>
      <c r="G129" s="490"/>
      <c r="H129" s="493"/>
      <c r="I129" s="403" t="e">
        <f>VLOOKUP(H129,Presupuesto!$B$11:$C$565,2,0)</f>
        <v>#N/A</v>
      </c>
      <c r="J129" s="405" t="str">
        <f t="shared" si="7"/>
        <v>Estudiantes y Graduados</v>
      </c>
      <c r="K129" s="405" t="s">
        <v>415</v>
      </c>
    </row>
    <row r="130" spans="3:11" x14ac:dyDescent="0.25">
      <c r="C130" s="492"/>
      <c r="D130" s="488"/>
      <c r="E130" s="489"/>
      <c r="F130" s="489"/>
      <c r="G130" s="490"/>
      <c r="H130" s="493"/>
      <c r="I130" s="403" t="e">
        <f>VLOOKUP(H130,Presupuesto!$B$11:$C$565,2,0)</f>
        <v>#N/A</v>
      </c>
      <c r="J130" s="405" t="str">
        <f t="shared" si="7"/>
        <v>Estudiantes y Graduados</v>
      </c>
      <c r="K130" s="405" t="s">
        <v>415</v>
      </c>
    </row>
    <row r="131" spans="3:11" x14ac:dyDescent="0.25">
      <c r="C131" s="492"/>
      <c r="D131" s="488"/>
      <c r="E131" s="489"/>
      <c r="F131" s="489"/>
      <c r="G131" s="490"/>
      <c r="H131" s="493"/>
      <c r="I131" s="403" t="e">
        <f>VLOOKUP(H131,Presupuesto!$B$11:$C$565,2,0)</f>
        <v>#N/A</v>
      </c>
      <c r="J131" s="405" t="str">
        <f t="shared" si="7"/>
        <v>Estudiantes y Graduados</v>
      </c>
      <c r="K131" s="405" t="s">
        <v>415</v>
      </c>
    </row>
    <row r="132" spans="3:11" x14ac:dyDescent="0.25">
      <c r="C132" s="492"/>
      <c r="D132" s="488"/>
      <c r="E132" s="489"/>
      <c r="F132" s="489"/>
      <c r="G132" s="490"/>
      <c r="H132" s="493"/>
      <c r="I132" s="403" t="e">
        <f>VLOOKUP(H132,Presupuesto!$B$11:$C$565,2,0)</f>
        <v>#N/A</v>
      </c>
      <c r="J132" s="405" t="str">
        <f t="shared" si="7"/>
        <v>Estudiantes y Graduados</v>
      </c>
      <c r="K132" s="405" t="s">
        <v>415</v>
      </c>
    </row>
    <row r="133" spans="3:11" x14ac:dyDescent="0.25">
      <c r="C133" s="492"/>
      <c r="D133" s="488"/>
      <c r="E133" s="489"/>
      <c r="F133" s="489"/>
      <c r="G133" s="490"/>
      <c r="H133" s="493"/>
      <c r="I133" s="403" t="e">
        <f>VLOOKUP(H133,Presupuesto!$B$11:$C$565,2,0)</f>
        <v>#N/A</v>
      </c>
      <c r="J133" s="405" t="str">
        <f t="shared" si="7"/>
        <v>Estudiantes y Graduados</v>
      </c>
      <c r="K133" s="405" t="s">
        <v>415</v>
      </c>
    </row>
    <row r="134" spans="3:11" x14ac:dyDescent="0.25">
      <c r="C134" s="492"/>
      <c r="D134" s="488"/>
      <c r="E134" s="489"/>
      <c r="F134" s="489"/>
      <c r="G134" s="490"/>
      <c r="H134" s="493"/>
      <c r="I134" s="403" t="e">
        <f>VLOOKUP(H134,Presupuesto!$B$11:$C$565,2,0)</f>
        <v>#N/A</v>
      </c>
      <c r="J134" s="405" t="str">
        <f t="shared" si="7"/>
        <v>Estudiantes y Graduados</v>
      </c>
      <c r="K134" s="405" t="s">
        <v>415</v>
      </c>
    </row>
    <row r="135" spans="3:11" x14ac:dyDescent="0.25">
      <c r="C135" s="494"/>
      <c r="D135" s="488"/>
      <c r="E135" s="489"/>
      <c r="F135" s="489"/>
      <c r="G135" s="490"/>
      <c r="H135" s="495"/>
      <c r="I135" s="403" t="e">
        <f>VLOOKUP(H135,Presupuesto!$B$11:$C$565,2,0)</f>
        <v>#N/A</v>
      </c>
      <c r="J135" s="405" t="str">
        <f t="shared" si="7"/>
        <v>Estudiantes y Graduados</v>
      </c>
      <c r="K135" s="405" t="s">
        <v>406</v>
      </c>
    </row>
    <row r="136" spans="3:11" x14ac:dyDescent="0.25">
      <c r="C136" s="494"/>
      <c r="D136" s="488"/>
      <c r="E136" s="489"/>
      <c r="F136" s="489"/>
      <c r="G136" s="490"/>
      <c r="H136" s="495"/>
      <c r="I136" s="403" t="e">
        <f>VLOOKUP(H136,Presupuesto!$B$11:$C$565,2,0)</f>
        <v>#N/A</v>
      </c>
      <c r="J136" s="405" t="str">
        <f t="shared" si="7"/>
        <v>Estudiantes y Graduados</v>
      </c>
      <c r="K136" s="405" t="s">
        <v>415</v>
      </c>
    </row>
    <row r="137" spans="3:11" x14ac:dyDescent="0.25">
      <c r="C137" s="494"/>
      <c r="D137" s="488"/>
      <c r="E137" s="489"/>
      <c r="F137" s="489"/>
      <c r="G137" s="490"/>
      <c r="H137" s="495"/>
      <c r="I137" s="403" t="e">
        <f>VLOOKUP(H137,Presupuesto!$B$11:$C$565,2,0)</f>
        <v>#N/A</v>
      </c>
      <c r="J137" s="405" t="str">
        <f t="shared" si="7"/>
        <v>Estudiantes y Graduados</v>
      </c>
      <c r="K137" s="405" t="s">
        <v>415</v>
      </c>
    </row>
    <row r="138" spans="3:11" x14ac:dyDescent="0.25">
      <c r="C138" s="494"/>
      <c r="D138" s="488"/>
      <c r="E138" s="489"/>
      <c r="F138" s="489"/>
      <c r="G138" s="490"/>
      <c r="H138" s="495"/>
      <c r="I138" s="403" t="e">
        <f>VLOOKUP(H138,Presupuesto!$B$11:$C$565,2,0)</f>
        <v>#N/A</v>
      </c>
      <c r="J138" s="405" t="str">
        <f t="shared" si="7"/>
        <v>Estudiantes y Graduados</v>
      </c>
      <c r="K138" s="405" t="s">
        <v>415</v>
      </c>
    </row>
    <row r="139" spans="3:11" ht="16.5" thickBot="1" x14ac:dyDescent="0.3">
      <c r="C139" s="496"/>
      <c r="D139" s="497"/>
      <c r="E139" s="498"/>
      <c r="F139" s="499"/>
      <c r="G139" s="500"/>
      <c r="H139" s="501"/>
      <c r="I139" s="421" t="e">
        <f>VLOOKUP(H139,Presupuesto!$B$11:$C$565,2,0)</f>
        <v>#N/A</v>
      </c>
      <c r="J139" s="422" t="str">
        <f>$J$20</f>
        <v>Estudiantes y Graduados</v>
      </c>
      <c r="K139" s="423" t="s">
        <v>397</v>
      </c>
    </row>
    <row r="141" spans="3:11" ht="16.5" thickBot="1" x14ac:dyDescent="0.3"/>
    <row r="142" spans="3:11" ht="16.5" thickBot="1" x14ac:dyDescent="0.3">
      <c r="C142" s="380" t="s">
        <v>53</v>
      </c>
      <c r="D142" s="376">
        <f>SUM(F149:F153)</f>
        <v>72500</v>
      </c>
      <c r="F142" s="382"/>
      <c r="G142" s="381"/>
      <c r="H142" s="382"/>
      <c r="I142" s="382"/>
    </row>
    <row r="143" spans="3:11" x14ac:dyDescent="0.25">
      <c r="C143" s="382"/>
      <c r="D143" s="384"/>
      <c r="E143" s="385"/>
      <c r="F143" s="385"/>
      <c r="G143" s="385"/>
      <c r="H143" s="386"/>
      <c r="I143" s="386"/>
      <c r="J143" s="386"/>
      <c r="K143" s="476"/>
    </row>
    <row r="144" spans="3:11" x14ac:dyDescent="0.25">
      <c r="C144" s="382"/>
      <c r="D144" s="384"/>
      <c r="E144" s="385"/>
      <c r="F144" s="385"/>
      <c r="G144" s="385"/>
      <c r="H144" s="386"/>
      <c r="I144" s="386"/>
      <c r="J144" s="386"/>
      <c r="K144" s="476"/>
    </row>
    <row r="145" spans="3:11" x14ac:dyDescent="0.25">
      <c r="C145" s="113" t="s">
        <v>395</v>
      </c>
      <c r="D145" s="114" t="s">
        <v>1850</v>
      </c>
      <c r="E145" s="385"/>
      <c r="F145" s="385"/>
      <c r="G145" s="385"/>
      <c r="H145" s="386"/>
      <c r="I145" s="386"/>
      <c r="J145" s="386"/>
      <c r="K145" s="476"/>
    </row>
    <row r="146" spans="3:11" x14ac:dyDescent="0.25">
      <c r="C146" s="383" t="str">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Calidad'!$E:$F,2,FALSE),IFERROR(VLOOKUP(D145,'Gestión del Conocimiento'!$E:$F,2,FALSE),IFERROR(VLOOKUP(D145,'Gobernabilidad y Procesos...'!$E:$F,2,FALSE),IFERROR(VLOOKUP(D145,'Gestión del Talento Humano'!$E:$F,2,FALSE),IFERROR(VLOOKUP(D145,'Internacionalización de la E.S.'!$E:$F,2,FALSE),IFERROR(VLOOKUP(D145,'Cultura de Innovación Insti...'!$E:$F,2,FALSE),VLOOKUP(D145,'Lo Esencial de la Reforma Univ.'!$E:$F,2,0))))))))))))))</f>
        <v xml:space="preserve">5.a.11.1 Promocion y difusion del Programa de fomento de la lectura, rescate de valores e identidad nacional entre la comunida universitaria. </v>
      </c>
      <c r="D146" s="384"/>
      <c r="E146" s="385"/>
      <c r="F146" s="385"/>
      <c r="G146" s="385"/>
      <c r="H146" s="386"/>
      <c r="I146" s="386"/>
      <c r="J146" s="386"/>
      <c r="K146" s="476"/>
    </row>
    <row r="147" spans="3:11" ht="16.5" thickBot="1" x14ac:dyDescent="0.3">
      <c r="F147" s="385"/>
      <c r="G147" s="386"/>
      <c r="H147" s="386"/>
      <c r="I147" s="386"/>
    </row>
    <row r="148" spans="3:11" ht="32.25" thickBot="1" x14ac:dyDescent="0.3">
      <c r="C148" s="389" t="s">
        <v>44</v>
      </c>
      <c r="D148" s="389" t="s">
        <v>55</v>
      </c>
      <c r="E148" s="390" t="s">
        <v>57</v>
      </c>
      <c r="F148" s="391" t="s">
        <v>27</v>
      </c>
      <c r="G148" s="392" t="s">
        <v>134</v>
      </c>
      <c r="H148" s="390" t="s">
        <v>46</v>
      </c>
      <c r="I148" s="392" t="s">
        <v>135</v>
      </c>
      <c r="J148" s="392" t="s">
        <v>413</v>
      </c>
      <c r="K148" s="392" t="s">
        <v>414</v>
      </c>
    </row>
    <row r="149" spans="3:11" x14ac:dyDescent="0.25">
      <c r="C149" s="397" t="s">
        <v>444</v>
      </c>
      <c r="D149" s="482"/>
      <c r="E149" s="483">
        <f>HLOOKUP(C149,$AH$2:$BU$3,2,0)</f>
        <v>620</v>
      </c>
      <c r="F149" s="400">
        <f t="shared" ref="F149:F183" si="8">D149*E149</f>
        <v>0</v>
      </c>
      <c r="G149" s="401"/>
      <c r="H149" s="402"/>
      <c r="I149" s="403" t="e">
        <f>VLOOKUP(H149,Presupuesto!$B$11:$C$565,2,0)</f>
        <v>#N/A</v>
      </c>
      <c r="J149" s="404" t="s">
        <v>1375</v>
      </c>
      <c r="K149" s="405" t="s">
        <v>397</v>
      </c>
    </row>
    <row r="150" spans="3:11" x14ac:dyDescent="0.25">
      <c r="C150" s="406" t="s">
        <v>1561</v>
      </c>
      <c r="D150" s="486">
        <v>1000</v>
      </c>
      <c r="E150" s="485">
        <v>25</v>
      </c>
      <c r="F150" s="400">
        <f t="shared" si="8"/>
        <v>25000</v>
      </c>
      <c r="G150" s="401" t="s">
        <v>132</v>
      </c>
      <c r="H150" s="402" t="s">
        <v>297</v>
      </c>
      <c r="I150" s="403" t="str">
        <f>VLOOKUP(H150,Presupuesto!$B$11:$C$565,2,0)</f>
        <v>IMPRENTA, PUBLIC. Y REPRODUC. (25300-00)</v>
      </c>
      <c r="J150" s="405" t="str">
        <f t="shared" ref="J150:J182" si="9">$J$17</f>
        <v>Estudiantes y Graduados</v>
      </c>
      <c r="K150" s="405" t="s">
        <v>415</v>
      </c>
    </row>
    <row r="151" spans="3:11" x14ac:dyDescent="0.25">
      <c r="C151" s="406" t="s">
        <v>1562</v>
      </c>
      <c r="D151" s="486">
        <v>10000</v>
      </c>
      <c r="E151" s="485">
        <v>3</v>
      </c>
      <c r="F151" s="400">
        <f t="shared" si="8"/>
        <v>30000</v>
      </c>
      <c r="G151" s="401" t="s">
        <v>132</v>
      </c>
      <c r="H151" s="402" t="s">
        <v>297</v>
      </c>
      <c r="I151" s="403" t="str">
        <f>VLOOKUP(H151,Presupuesto!$B$11:$C$565,2,0)</f>
        <v>IMPRENTA, PUBLIC. Y REPRODUC. (25300-00)</v>
      </c>
      <c r="J151" s="405" t="str">
        <f t="shared" si="9"/>
        <v>Estudiantes y Graduados</v>
      </c>
      <c r="K151" s="405" t="s">
        <v>415</v>
      </c>
    </row>
    <row r="152" spans="3:11" x14ac:dyDescent="0.25">
      <c r="C152" s="406" t="s">
        <v>1563</v>
      </c>
      <c r="D152" s="486">
        <v>25</v>
      </c>
      <c r="E152" s="485">
        <v>500</v>
      </c>
      <c r="F152" s="400">
        <f t="shared" si="8"/>
        <v>12500</v>
      </c>
      <c r="G152" s="401" t="s">
        <v>132</v>
      </c>
      <c r="H152" s="402" t="s">
        <v>297</v>
      </c>
      <c r="I152" s="403" t="str">
        <f>VLOOKUP(H152,Presupuesto!$B$11:$C$565,2,0)</f>
        <v>IMPRENTA, PUBLIC. Y REPRODUC. (25300-00)</v>
      </c>
      <c r="J152" s="405" t="str">
        <f t="shared" si="9"/>
        <v>Estudiantes y Graduados</v>
      </c>
      <c r="K152" s="405" t="s">
        <v>415</v>
      </c>
    </row>
    <row r="153" spans="3:11" x14ac:dyDescent="0.25">
      <c r="C153" s="406" t="s">
        <v>1564</v>
      </c>
      <c r="D153" s="486">
        <v>10000</v>
      </c>
      <c r="E153" s="485">
        <v>0.5</v>
      </c>
      <c r="F153" s="400">
        <f t="shared" si="8"/>
        <v>5000</v>
      </c>
      <c r="G153" s="401" t="s">
        <v>132</v>
      </c>
      <c r="H153" s="402" t="s">
        <v>297</v>
      </c>
      <c r="I153" s="403" t="str">
        <f>VLOOKUP(H153,Presupuesto!$B$11:$C$565,2,0)</f>
        <v>IMPRENTA, PUBLIC. Y REPRODUC. (25300-00)</v>
      </c>
      <c r="J153" s="405" t="str">
        <f t="shared" si="9"/>
        <v>Estudiantes y Graduados</v>
      </c>
      <c r="K153" s="405" t="s">
        <v>415</v>
      </c>
    </row>
    <row r="154" spans="3:11" x14ac:dyDescent="0.25">
      <c r="C154" s="487"/>
      <c r="D154" s="488"/>
      <c r="E154" s="489"/>
      <c r="F154" s="489">
        <f t="shared" si="8"/>
        <v>0</v>
      </c>
      <c r="G154" s="490"/>
      <c r="H154" s="491"/>
      <c r="I154" s="403" t="e">
        <f>VLOOKUP(H154,Presupuesto!$B$11:$C$565,2,0)</f>
        <v>#N/A</v>
      </c>
      <c r="J154" s="405" t="str">
        <f t="shared" si="9"/>
        <v>Estudiantes y Graduados</v>
      </c>
      <c r="K154" s="405" t="s">
        <v>404</v>
      </c>
    </row>
    <row r="155" spans="3:11" x14ac:dyDescent="0.25">
      <c r="C155" s="487"/>
      <c r="D155" s="488"/>
      <c r="E155" s="489"/>
      <c r="F155" s="489">
        <f t="shared" si="8"/>
        <v>0</v>
      </c>
      <c r="G155" s="490"/>
      <c r="H155" s="491"/>
      <c r="I155" s="403" t="e">
        <f>VLOOKUP(H155,Presupuesto!$B$11:$C$565,2,0)</f>
        <v>#N/A</v>
      </c>
      <c r="J155" s="405" t="str">
        <f t="shared" si="9"/>
        <v>Estudiantes y Graduados</v>
      </c>
      <c r="K155" s="405" t="s">
        <v>415</v>
      </c>
    </row>
    <row r="156" spans="3:11" x14ac:dyDescent="0.25">
      <c r="C156" s="487"/>
      <c r="D156" s="488"/>
      <c r="E156" s="489"/>
      <c r="F156" s="489">
        <f t="shared" si="8"/>
        <v>0</v>
      </c>
      <c r="G156" s="490"/>
      <c r="H156" s="491"/>
      <c r="I156" s="403" t="e">
        <f>VLOOKUP(H156,Presupuesto!$B$11:$C$565,2,0)</f>
        <v>#N/A</v>
      </c>
      <c r="J156" s="405" t="str">
        <f t="shared" si="9"/>
        <v>Estudiantes y Graduados</v>
      </c>
      <c r="K156" s="405" t="s">
        <v>415</v>
      </c>
    </row>
    <row r="157" spans="3:11" x14ac:dyDescent="0.25">
      <c r="C157" s="487"/>
      <c r="D157" s="488"/>
      <c r="E157" s="489"/>
      <c r="F157" s="489">
        <f t="shared" si="8"/>
        <v>0</v>
      </c>
      <c r="G157" s="490"/>
      <c r="H157" s="491"/>
      <c r="I157" s="403" t="e">
        <f>VLOOKUP(H157,Presupuesto!$B$11:$C$565,2,0)</f>
        <v>#N/A</v>
      </c>
      <c r="J157" s="405" t="str">
        <f t="shared" si="9"/>
        <v>Estudiantes y Graduados</v>
      </c>
      <c r="K157" s="405" t="s">
        <v>415</v>
      </c>
    </row>
    <row r="158" spans="3:11" x14ac:dyDescent="0.25">
      <c r="C158" s="487"/>
      <c r="D158" s="488"/>
      <c r="E158" s="489"/>
      <c r="F158" s="489">
        <f t="shared" si="8"/>
        <v>0</v>
      </c>
      <c r="G158" s="490"/>
      <c r="H158" s="491"/>
      <c r="I158" s="403" t="e">
        <f>VLOOKUP(H158,Presupuesto!$B$11:$C$565,2,0)</f>
        <v>#N/A</v>
      </c>
      <c r="J158" s="405" t="str">
        <f t="shared" si="9"/>
        <v>Estudiantes y Graduados</v>
      </c>
      <c r="K158" s="405" t="s">
        <v>415</v>
      </c>
    </row>
    <row r="159" spans="3:11" x14ac:dyDescent="0.25">
      <c r="C159" s="487"/>
      <c r="D159" s="488"/>
      <c r="E159" s="489"/>
      <c r="F159" s="489">
        <f t="shared" si="8"/>
        <v>0</v>
      </c>
      <c r="G159" s="490"/>
      <c r="H159" s="491"/>
      <c r="I159" s="403" t="e">
        <f>VLOOKUP(H159,Presupuesto!$B$11:$C$565,2,0)</f>
        <v>#N/A</v>
      </c>
      <c r="J159" s="405" t="str">
        <f t="shared" si="9"/>
        <v>Estudiantes y Graduados</v>
      </c>
      <c r="K159" s="405" t="s">
        <v>415</v>
      </c>
    </row>
    <row r="160" spans="3:11" x14ac:dyDescent="0.25">
      <c r="C160" s="487"/>
      <c r="D160" s="488"/>
      <c r="E160" s="489"/>
      <c r="F160" s="489">
        <f t="shared" si="8"/>
        <v>0</v>
      </c>
      <c r="G160" s="490"/>
      <c r="H160" s="491"/>
      <c r="I160" s="403" t="e">
        <f>VLOOKUP(H160,Presupuesto!$B$11:$C$565,2,0)</f>
        <v>#N/A</v>
      </c>
      <c r="J160" s="405" t="str">
        <f t="shared" si="9"/>
        <v>Estudiantes y Graduados</v>
      </c>
      <c r="K160" s="405" t="s">
        <v>415</v>
      </c>
    </row>
    <row r="161" spans="3:11" x14ac:dyDescent="0.25">
      <c r="C161" s="487"/>
      <c r="D161" s="488"/>
      <c r="E161" s="489"/>
      <c r="F161" s="489">
        <f t="shared" si="8"/>
        <v>0</v>
      </c>
      <c r="G161" s="490"/>
      <c r="H161" s="491"/>
      <c r="I161" s="403" t="e">
        <f>VLOOKUP(H161,Presupuesto!$B$11:$C$565,2,0)</f>
        <v>#N/A</v>
      </c>
      <c r="J161" s="405" t="str">
        <f t="shared" si="9"/>
        <v>Estudiantes y Graduados</v>
      </c>
      <c r="K161" s="405" t="s">
        <v>415</v>
      </c>
    </row>
    <row r="162" spans="3:11" x14ac:dyDescent="0.25">
      <c r="C162" s="487"/>
      <c r="D162" s="488"/>
      <c r="E162" s="489"/>
      <c r="F162" s="489">
        <f t="shared" si="8"/>
        <v>0</v>
      </c>
      <c r="G162" s="490"/>
      <c r="H162" s="491"/>
      <c r="I162" s="403" t="e">
        <f>VLOOKUP(H162,Presupuesto!$B$11:$C$565,2,0)</f>
        <v>#N/A</v>
      </c>
      <c r="J162" s="405" t="str">
        <f t="shared" si="9"/>
        <v>Estudiantes y Graduados</v>
      </c>
      <c r="K162" s="405" t="s">
        <v>415</v>
      </c>
    </row>
    <row r="163" spans="3:11" x14ac:dyDescent="0.25">
      <c r="C163" s="487"/>
      <c r="D163" s="488"/>
      <c r="E163" s="489"/>
      <c r="F163" s="489">
        <f t="shared" si="8"/>
        <v>0</v>
      </c>
      <c r="G163" s="490"/>
      <c r="H163" s="491"/>
      <c r="I163" s="403" t="e">
        <f>VLOOKUP(H163,Presupuesto!$B$11:$C$565,2,0)</f>
        <v>#N/A</v>
      </c>
      <c r="J163" s="405" t="str">
        <f t="shared" si="9"/>
        <v>Estudiantes y Graduados</v>
      </c>
      <c r="K163" s="405" t="s">
        <v>415</v>
      </c>
    </row>
    <row r="164" spans="3:11" x14ac:dyDescent="0.25">
      <c r="C164" s="487"/>
      <c r="D164" s="488"/>
      <c r="E164" s="489"/>
      <c r="F164" s="489">
        <f t="shared" si="8"/>
        <v>0</v>
      </c>
      <c r="G164" s="490"/>
      <c r="H164" s="491"/>
      <c r="I164" s="403" t="e">
        <f>VLOOKUP(H164,Presupuesto!$B$11:$C$565,2,0)</f>
        <v>#N/A</v>
      </c>
      <c r="J164" s="405" t="str">
        <f t="shared" si="9"/>
        <v>Estudiantes y Graduados</v>
      </c>
      <c r="K164" s="405" t="s">
        <v>415</v>
      </c>
    </row>
    <row r="165" spans="3:11" x14ac:dyDescent="0.25">
      <c r="C165" s="487"/>
      <c r="D165" s="488"/>
      <c r="E165" s="489"/>
      <c r="F165" s="489">
        <f t="shared" si="8"/>
        <v>0</v>
      </c>
      <c r="G165" s="490"/>
      <c r="H165" s="491"/>
      <c r="I165" s="403" t="e">
        <f>VLOOKUP(H165,Presupuesto!$B$11:$C$565,2,0)</f>
        <v>#N/A</v>
      </c>
      <c r="J165" s="405" t="str">
        <f t="shared" si="9"/>
        <v>Estudiantes y Graduados</v>
      </c>
      <c r="K165" s="405" t="s">
        <v>415</v>
      </c>
    </row>
    <row r="166" spans="3:11" x14ac:dyDescent="0.25">
      <c r="C166" s="487"/>
      <c r="D166" s="488"/>
      <c r="E166" s="489"/>
      <c r="F166" s="489">
        <f t="shared" si="8"/>
        <v>0</v>
      </c>
      <c r="G166" s="490"/>
      <c r="H166" s="491"/>
      <c r="I166" s="403" t="e">
        <f>VLOOKUP(H166,Presupuesto!$B$11:$C$565,2,0)</f>
        <v>#N/A</v>
      </c>
      <c r="J166" s="405" t="str">
        <f t="shared" si="9"/>
        <v>Estudiantes y Graduados</v>
      </c>
      <c r="K166" s="405" t="s">
        <v>415</v>
      </c>
    </row>
    <row r="167" spans="3:11" x14ac:dyDescent="0.25">
      <c r="C167" s="487"/>
      <c r="D167" s="488"/>
      <c r="E167" s="489"/>
      <c r="F167" s="489">
        <f t="shared" si="8"/>
        <v>0</v>
      </c>
      <c r="G167" s="490"/>
      <c r="H167" s="491"/>
      <c r="I167" s="403" t="e">
        <f>VLOOKUP(H167,Presupuesto!$B$11:$C$565,2,0)</f>
        <v>#N/A</v>
      </c>
      <c r="J167" s="405" t="str">
        <f t="shared" si="9"/>
        <v>Estudiantes y Graduados</v>
      </c>
      <c r="K167" s="405" t="s">
        <v>415</v>
      </c>
    </row>
    <row r="168" spans="3:11" x14ac:dyDescent="0.25">
      <c r="C168" s="487"/>
      <c r="D168" s="488"/>
      <c r="E168" s="489"/>
      <c r="F168" s="489">
        <f t="shared" si="8"/>
        <v>0</v>
      </c>
      <c r="G168" s="490"/>
      <c r="H168" s="491"/>
      <c r="I168" s="403" t="e">
        <f>VLOOKUP(H168,Presupuesto!$B$11:$C$565,2,0)</f>
        <v>#N/A</v>
      </c>
      <c r="J168" s="405" t="str">
        <f t="shared" si="9"/>
        <v>Estudiantes y Graduados</v>
      </c>
      <c r="K168" s="405" t="s">
        <v>415</v>
      </c>
    </row>
    <row r="169" spans="3:11" x14ac:dyDescent="0.25">
      <c r="C169" s="487"/>
      <c r="D169" s="488"/>
      <c r="E169" s="489"/>
      <c r="F169" s="489">
        <f t="shared" si="8"/>
        <v>0</v>
      </c>
      <c r="G169" s="490"/>
      <c r="H169" s="491"/>
      <c r="I169" s="403" t="e">
        <f>VLOOKUP(H169,Presupuesto!$B$11:$C$565,2,0)</f>
        <v>#N/A</v>
      </c>
      <c r="J169" s="405" t="str">
        <f t="shared" si="9"/>
        <v>Estudiantes y Graduados</v>
      </c>
      <c r="K169" s="405" t="s">
        <v>415</v>
      </c>
    </row>
    <row r="170" spans="3:11" x14ac:dyDescent="0.25">
      <c r="C170" s="487"/>
      <c r="D170" s="488"/>
      <c r="E170" s="489"/>
      <c r="F170" s="489">
        <f t="shared" si="8"/>
        <v>0</v>
      </c>
      <c r="G170" s="490"/>
      <c r="H170" s="491"/>
      <c r="I170" s="403" t="e">
        <f>VLOOKUP(H170,Presupuesto!$B$11:$C$565,2,0)</f>
        <v>#N/A</v>
      </c>
      <c r="J170" s="405" t="str">
        <f t="shared" si="9"/>
        <v>Estudiantes y Graduados</v>
      </c>
      <c r="K170" s="405" t="s">
        <v>415</v>
      </c>
    </row>
    <row r="171" spans="3:11" x14ac:dyDescent="0.25">
      <c r="C171" s="492"/>
      <c r="D171" s="488"/>
      <c r="E171" s="489"/>
      <c r="F171" s="489">
        <f t="shared" si="8"/>
        <v>0</v>
      </c>
      <c r="G171" s="490"/>
      <c r="H171" s="493"/>
      <c r="I171" s="403" t="e">
        <f>VLOOKUP(H171,Presupuesto!$B$11:$C$565,2,0)</f>
        <v>#N/A</v>
      </c>
      <c r="J171" s="405" t="str">
        <f t="shared" si="9"/>
        <v>Estudiantes y Graduados</v>
      </c>
      <c r="K171" s="405" t="s">
        <v>415</v>
      </c>
    </row>
    <row r="172" spans="3:11" x14ac:dyDescent="0.25">
      <c r="C172" s="492"/>
      <c r="D172" s="488"/>
      <c r="E172" s="489"/>
      <c r="F172" s="489">
        <f t="shared" si="8"/>
        <v>0</v>
      </c>
      <c r="G172" s="490"/>
      <c r="H172" s="493"/>
      <c r="I172" s="403" t="e">
        <f>VLOOKUP(H172,Presupuesto!$B$11:$C$565,2,0)</f>
        <v>#N/A</v>
      </c>
      <c r="J172" s="405" t="str">
        <f t="shared" si="9"/>
        <v>Estudiantes y Graduados</v>
      </c>
      <c r="K172" s="405" t="s">
        <v>415</v>
      </c>
    </row>
    <row r="173" spans="3:11" x14ac:dyDescent="0.25">
      <c r="C173" s="492"/>
      <c r="D173" s="488"/>
      <c r="E173" s="489"/>
      <c r="F173" s="489">
        <f t="shared" si="8"/>
        <v>0</v>
      </c>
      <c r="G173" s="490"/>
      <c r="H173" s="493"/>
      <c r="I173" s="403" t="e">
        <f>VLOOKUP(H173,Presupuesto!$B$11:$C$565,2,0)</f>
        <v>#N/A</v>
      </c>
      <c r="J173" s="405" t="str">
        <f t="shared" si="9"/>
        <v>Estudiantes y Graduados</v>
      </c>
      <c r="K173" s="405" t="s">
        <v>415</v>
      </c>
    </row>
    <row r="174" spans="3:11" x14ac:dyDescent="0.25">
      <c r="C174" s="492"/>
      <c r="D174" s="488"/>
      <c r="E174" s="489"/>
      <c r="F174" s="489">
        <f t="shared" si="8"/>
        <v>0</v>
      </c>
      <c r="G174" s="490"/>
      <c r="H174" s="493"/>
      <c r="I174" s="403" t="e">
        <f>VLOOKUP(H174,Presupuesto!$B$11:$C$565,2,0)</f>
        <v>#N/A</v>
      </c>
      <c r="J174" s="405" t="str">
        <f t="shared" si="9"/>
        <v>Estudiantes y Graduados</v>
      </c>
      <c r="K174" s="405" t="s">
        <v>415</v>
      </c>
    </row>
    <row r="175" spans="3:11" x14ac:dyDescent="0.25">
      <c r="C175" s="492"/>
      <c r="D175" s="488"/>
      <c r="E175" s="489"/>
      <c r="F175" s="489">
        <f t="shared" si="8"/>
        <v>0</v>
      </c>
      <c r="G175" s="490"/>
      <c r="H175" s="493"/>
      <c r="I175" s="403" t="e">
        <f>VLOOKUP(H175,Presupuesto!$B$11:$C$565,2,0)</f>
        <v>#N/A</v>
      </c>
      <c r="J175" s="405" t="str">
        <f t="shared" si="9"/>
        <v>Estudiantes y Graduados</v>
      </c>
      <c r="K175" s="405" t="s">
        <v>415</v>
      </c>
    </row>
    <row r="176" spans="3:11" x14ac:dyDescent="0.25">
      <c r="C176" s="492"/>
      <c r="D176" s="488"/>
      <c r="E176" s="489"/>
      <c r="F176" s="489">
        <f t="shared" si="8"/>
        <v>0</v>
      </c>
      <c r="G176" s="490"/>
      <c r="H176" s="493"/>
      <c r="I176" s="403" t="e">
        <f>VLOOKUP(H176,Presupuesto!$B$11:$C$565,2,0)</f>
        <v>#N/A</v>
      </c>
      <c r="J176" s="405" t="str">
        <f t="shared" si="9"/>
        <v>Estudiantes y Graduados</v>
      </c>
      <c r="K176" s="405" t="s">
        <v>415</v>
      </c>
    </row>
    <row r="177" spans="3:11" x14ac:dyDescent="0.25">
      <c r="C177" s="492"/>
      <c r="D177" s="488"/>
      <c r="E177" s="489"/>
      <c r="F177" s="489">
        <f t="shared" si="8"/>
        <v>0</v>
      </c>
      <c r="G177" s="490"/>
      <c r="H177" s="493"/>
      <c r="I177" s="403" t="e">
        <f>VLOOKUP(H177,Presupuesto!$B$11:$C$565,2,0)</f>
        <v>#N/A</v>
      </c>
      <c r="J177" s="405" t="str">
        <f t="shared" si="9"/>
        <v>Estudiantes y Graduados</v>
      </c>
      <c r="K177" s="405" t="s">
        <v>415</v>
      </c>
    </row>
    <row r="178" spans="3:11" x14ac:dyDescent="0.25">
      <c r="C178" s="492"/>
      <c r="D178" s="488"/>
      <c r="E178" s="489"/>
      <c r="F178" s="489">
        <f t="shared" si="8"/>
        <v>0</v>
      </c>
      <c r="G178" s="490"/>
      <c r="H178" s="493"/>
      <c r="I178" s="403" t="e">
        <f>VLOOKUP(H178,Presupuesto!$B$11:$C$565,2,0)</f>
        <v>#N/A</v>
      </c>
      <c r="J178" s="405" t="str">
        <f t="shared" si="9"/>
        <v>Estudiantes y Graduados</v>
      </c>
      <c r="K178" s="405" t="s">
        <v>415</v>
      </c>
    </row>
    <row r="179" spans="3:11" x14ac:dyDescent="0.25">
      <c r="C179" s="494"/>
      <c r="D179" s="488"/>
      <c r="E179" s="489"/>
      <c r="F179" s="489">
        <f t="shared" si="8"/>
        <v>0</v>
      </c>
      <c r="G179" s="490"/>
      <c r="H179" s="495"/>
      <c r="I179" s="403" t="e">
        <f>VLOOKUP(H179,Presupuesto!$B$11:$C$565,2,0)</f>
        <v>#N/A</v>
      </c>
      <c r="J179" s="405" t="str">
        <f t="shared" si="9"/>
        <v>Estudiantes y Graduados</v>
      </c>
      <c r="K179" s="405" t="s">
        <v>406</v>
      </c>
    </row>
    <row r="180" spans="3:11" x14ac:dyDescent="0.25">
      <c r="C180" s="494"/>
      <c r="D180" s="488"/>
      <c r="E180" s="489"/>
      <c r="F180" s="489">
        <f t="shared" si="8"/>
        <v>0</v>
      </c>
      <c r="G180" s="490"/>
      <c r="H180" s="495"/>
      <c r="I180" s="403" t="e">
        <f>VLOOKUP(H180,Presupuesto!$B$11:$C$565,2,0)</f>
        <v>#N/A</v>
      </c>
      <c r="J180" s="405" t="str">
        <f t="shared" si="9"/>
        <v>Estudiantes y Graduados</v>
      </c>
      <c r="K180" s="405" t="s">
        <v>415</v>
      </c>
    </row>
    <row r="181" spans="3:11" x14ac:dyDescent="0.25">
      <c r="C181" s="494"/>
      <c r="D181" s="488"/>
      <c r="E181" s="489"/>
      <c r="F181" s="489">
        <f t="shared" si="8"/>
        <v>0</v>
      </c>
      <c r="G181" s="490"/>
      <c r="H181" s="495"/>
      <c r="I181" s="403" t="e">
        <f>VLOOKUP(H181,Presupuesto!$B$11:$C$565,2,0)</f>
        <v>#N/A</v>
      </c>
      <c r="J181" s="405" t="str">
        <f t="shared" si="9"/>
        <v>Estudiantes y Graduados</v>
      </c>
      <c r="K181" s="405" t="s">
        <v>415</v>
      </c>
    </row>
    <row r="182" spans="3:11" x14ac:dyDescent="0.25">
      <c r="C182" s="494"/>
      <c r="D182" s="488"/>
      <c r="E182" s="489"/>
      <c r="F182" s="489">
        <f t="shared" si="8"/>
        <v>0</v>
      </c>
      <c r="G182" s="490"/>
      <c r="H182" s="495"/>
      <c r="I182" s="403" t="e">
        <f>VLOOKUP(H182,Presupuesto!$B$11:$C$565,2,0)</f>
        <v>#N/A</v>
      </c>
      <c r="J182" s="405" t="str">
        <f t="shared" si="9"/>
        <v>Estudiantes y Graduados</v>
      </c>
      <c r="K182" s="405" t="s">
        <v>415</v>
      </c>
    </row>
    <row r="183" spans="3:11" ht="16.5" thickBot="1" x14ac:dyDescent="0.3">
      <c r="C183" s="496"/>
      <c r="D183" s="497"/>
      <c r="E183" s="498"/>
      <c r="F183" s="499">
        <f t="shared" si="8"/>
        <v>0</v>
      </c>
      <c r="G183" s="500"/>
      <c r="H183" s="501"/>
      <c r="I183" s="421" t="e">
        <f>VLOOKUP(H183,Presupuesto!$B$11:$C$565,2,0)</f>
        <v>#N/A</v>
      </c>
      <c r="J183" s="422" t="str">
        <f>$J$20</f>
        <v>Estudiantes y Graduados</v>
      </c>
      <c r="K183" s="423" t="s">
        <v>397</v>
      </c>
    </row>
    <row r="185" spans="3:11" ht="16.5" thickBot="1" x14ac:dyDescent="0.3"/>
    <row r="186" spans="3:11" ht="16.5" thickBot="1" x14ac:dyDescent="0.3">
      <c r="C186" s="380" t="s">
        <v>53</v>
      </c>
      <c r="D186" s="376">
        <f>SUM(F193:F197)</f>
        <v>265800</v>
      </c>
      <c r="F186" s="382"/>
      <c r="G186" s="381"/>
      <c r="H186" s="382"/>
      <c r="I186" s="382"/>
    </row>
    <row r="187" spans="3:11" x14ac:dyDescent="0.25">
      <c r="C187" s="382"/>
      <c r="D187" s="384"/>
      <c r="E187" s="385"/>
      <c r="F187" s="385"/>
      <c r="G187" s="385"/>
      <c r="H187" s="386"/>
      <c r="I187" s="386"/>
      <c r="J187" s="386"/>
      <c r="K187" s="476"/>
    </row>
    <row r="188" spans="3:11" x14ac:dyDescent="0.25">
      <c r="C188" s="382"/>
      <c r="D188" s="384"/>
      <c r="E188" s="385"/>
      <c r="F188" s="385"/>
      <c r="G188" s="385"/>
      <c r="H188" s="386"/>
      <c r="I188" s="386"/>
      <c r="J188" s="386"/>
      <c r="K188" s="476"/>
    </row>
    <row r="189" spans="3:11" x14ac:dyDescent="0.25">
      <c r="C189" s="113" t="s">
        <v>395</v>
      </c>
      <c r="D189" s="114" t="s">
        <v>1672</v>
      </c>
      <c r="E189" s="385"/>
      <c r="F189" s="385"/>
      <c r="G189" s="385"/>
      <c r="H189" s="386"/>
      <c r="I189" s="386"/>
      <c r="J189" s="386"/>
      <c r="K189" s="476"/>
    </row>
    <row r="190" spans="3:11" x14ac:dyDescent="0.25">
      <c r="C190" s="383" t="str">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Calidad'!$E:$F,2,FALSE),IFERROR(VLOOKUP(D189,'Gestión del Conocimiento'!$E:$F,2,FALSE),IFERROR(VLOOKUP(D189,'Gobernabilidad y Procesos...'!$E:$F,2,FALSE),IFERROR(VLOOKUP(D189,'Gestión del Talento Humano'!$E:$F,2,FALSE),IFERROR(VLOOKUP(D189,'Internacionalización de la E.S.'!$E:$F,2,FALSE),IFERROR(VLOOKUP(D189,'Cultura de Innovación Insti...'!$E:$F,2,FALSE),VLOOKUP(D189,'Lo Esencial de la Reforma Univ.'!$E:$F,2,0))))))))))))))</f>
        <v xml:space="preserve">5.a.1.1 Adquisicion de al menos 400 titulos o ediciones nuevas de material bibliografico impreso y renovacion de suscripciones electronicas de al menos 4 bases de datos.
Estas adquisiciones se haran en base a las necesidades manifiestas por los usuarios y previa consulta con la poblacion meta. 
</v>
      </c>
      <c r="D190" s="384"/>
      <c r="E190" s="385"/>
      <c r="F190" s="385"/>
      <c r="G190" s="385"/>
      <c r="H190" s="386"/>
      <c r="I190" s="386"/>
      <c r="J190" s="386"/>
      <c r="K190" s="476"/>
    </row>
    <row r="191" spans="3:11" ht="16.5" thickBot="1" x14ac:dyDescent="0.3">
      <c r="F191" s="385"/>
      <c r="G191" s="386"/>
      <c r="H191" s="386"/>
      <c r="I191" s="386"/>
    </row>
    <row r="192" spans="3:11" ht="32.25" thickBot="1" x14ac:dyDescent="0.3">
      <c r="C192" s="389" t="s">
        <v>44</v>
      </c>
      <c r="D192" s="389" t="s">
        <v>55</v>
      </c>
      <c r="E192" s="390" t="s">
        <v>57</v>
      </c>
      <c r="F192" s="391" t="s">
        <v>27</v>
      </c>
      <c r="G192" s="392" t="s">
        <v>134</v>
      </c>
      <c r="H192" s="390" t="s">
        <v>46</v>
      </c>
      <c r="I192" s="392" t="s">
        <v>135</v>
      </c>
      <c r="J192" s="392" t="s">
        <v>413</v>
      </c>
      <c r="K192" s="392" t="s">
        <v>414</v>
      </c>
    </row>
    <row r="193" spans="3:11" x14ac:dyDescent="0.25">
      <c r="C193" s="397" t="s">
        <v>444</v>
      </c>
      <c r="D193" s="482"/>
      <c r="E193" s="483">
        <f>HLOOKUP(C193,$AH$2:$BU$3,2,0)</f>
        <v>620</v>
      </c>
      <c r="F193" s="400">
        <f t="shared" ref="F193:F227" si="10">D193*E193</f>
        <v>0</v>
      </c>
      <c r="G193" s="401"/>
      <c r="H193" s="402"/>
      <c r="I193" s="403" t="e">
        <f>VLOOKUP(H193,Presupuesto!$B$11:$C$565,2,0)</f>
        <v>#N/A</v>
      </c>
      <c r="J193" s="404" t="s">
        <v>1375</v>
      </c>
      <c r="K193" s="405" t="s">
        <v>397</v>
      </c>
    </row>
    <row r="194" spans="3:11" x14ac:dyDescent="0.25">
      <c r="C194" s="406" t="s">
        <v>1565</v>
      </c>
      <c r="D194" s="486">
        <v>4</v>
      </c>
      <c r="E194" s="485">
        <v>2700</v>
      </c>
      <c r="F194" s="400">
        <f t="shared" si="10"/>
        <v>10800</v>
      </c>
      <c r="G194" s="401" t="s">
        <v>1477</v>
      </c>
      <c r="H194" s="402" t="s">
        <v>990</v>
      </c>
      <c r="I194" s="403" t="str">
        <f>VLOOKUP(H194,Presupuesto!$B$11:$C$565,2,0)</f>
        <v>MUEBLES VARIOS DE OFICINA</v>
      </c>
      <c r="J194" s="405" t="str">
        <f t="shared" ref="J194:J226" si="11">$J$17</f>
        <v>Estudiantes y Graduados</v>
      </c>
      <c r="K194" s="405" t="s">
        <v>415</v>
      </c>
    </row>
    <row r="195" spans="3:11" x14ac:dyDescent="0.25">
      <c r="C195" s="406" t="s">
        <v>1566</v>
      </c>
      <c r="D195" s="486">
        <v>4</v>
      </c>
      <c r="E195" s="485">
        <v>12000</v>
      </c>
      <c r="F195" s="400">
        <f t="shared" si="10"/>
        <v>48000</v>
      </c>
      <c r="G195" s="401" t="s">
        <v>1477</v>
      </c>
      <c r="H195" s="402" t="s">
        <v>990</v>
      </c>
      <c r="I195" s="403" t="str">
        <f>VLOOKUP(H195,Presupuesto!$B$11:$C$565,2,0)</f>
        <v>MUEBLES VARIOS DE OFICINA</v>
      </c>
      <c r="J195" s="405" t="str">
        <f t="shared" si="11"/>
        <v>Estudiantes y Graduados</v>
      </c>
      <c r="K195" s="405" t="s">
        <v>415</v>
      </c>
    </row>
    <row r="196" spans="3:11" x14ac:dyDescent="0.25">
      <c r="C196" s="406" t="s">
        <v>1567</v>
      </c>
      <c r="D196" s="486">
        <v>4</v>
      </c>
      <c r="E196" s="485">
        <v>8000</v>
      </c>
      <c r="F196" s="400">
        <f t="shared" si="10"/>
        <v>32000</v>
      </c>
      <c r="G196" s="401" t="s">
        <v>1477</v>
      </c>
      <c r="H196" s="402" t="s">
        <v>990</v>
      </c>
      <c r="I196" s="403" t="str">
        <f>VLOOKUP(H196,Presupuesto!$B$11:$C$565,2,0)</f>
        <v>MUEBLES VARIOS DE OFICINA</v>
      </c>
      <c r="J196" s="405" t="str">
        <f t="shared" si="11"/>
        <v>Estudiantes y Graduados</v>
      </c>
      <c r="K196" s="405" t="s">
        <v>415</v>
      </c>
    </row>
    <row r="197" spans="3:11" x14ac:dyDescent="0.25">
      <c r="C197" s="406" t="s">
        <v>1568</v>
      </c>
      <c r="D197" s="486">
        <v>100</v>
      </c>
      <c r="E197" s="485">
        <v>1750</v>
      </c>
      <c r="F197" s="400">
        <f t="shared" si="10"/>
        <v>175000</v>
      </c>
      <c r="G197" s="401" t="s">
        <v>1477</v>
      </c>
      <c r="H197" s="402" t="s">
        <v>990</v>
      </c>
      <c r="I197" s="403" t="str">
        <f>VLOOKUP(H197,Presupuesto!$B$11:$C$565,2,0)</f>
        <v>MUEBLES VARIOS DE OFICINA</v>
      </c>
      <c r="J197" s="405" t="str">
        <f t="shared" si="11"/>
        <v>Estudiantes y Graduados</v>
      </c>
      <c r="K197" s="405" t="s">
        <v>415</v>
      </c>
    </row>
    <row r="198" spans="3:11" x14ac:dyDescent="0.25">
      <c r="C198" s="487"/>
      <c r="D198" s="488"/>
      <c r="E198" s="489"/>
      <c r="F198" s="489">
        <f t="shared" si="10"/>
        <v>0</v>
      </c>
      <c r="G198" s="490"/>
      <c r="H198" s="491"/>
      <c r="I198" s="403" t="e">
        <f>VLOOKUP(H198,Presupuesto!$B$11:$C$565,2,0)</f>
        <v>#N/A</v>
      </c>
      <c r="J198" s="405" t="str">
        <f t="shared" si="11"/>
        <v>Estudiantes y Graduados</v>
      </c>
      <c r="K198" s="405" t="s">
        <v>404</v>
      </c>
    </row>
    <row r="199" spans="3:11" x14ac:dyDescent="0.25">
      <c r="C199" s="487"/>
      <c r="D199" s="488"/>
      <c r="E199" s="489"/>
      <c r="F199" s="489">
        <f t="shared" si="10"/>
        <v>0</v>
      </c>
      <c r="G199" s="490"/>
      <c r="H199" s="491"/>
      <c r="I199" s="403" t="e">
        <f>VLOOKUP(H199,Presupuesto!$B$11:$C$565,2,0)</f>
        <v>#N/A</v>
      </c>
      <c r="J199" s="405" t="str">
        <f t="shared" si="11"/>
        <v>Estudiantes y Graduados</v>
      </c>
      <c r="K199" s="405" t="s">
        <v>415</v>
      </c>
    </row>
    <row r="200" spans="3:11" x14ac:dyDescent="0.25">
      <c r="C200" s="487"/>
      <c r="D200" s="488"/>
      <c r="E200" s="489"/>
      <c r="F200" s="489">
        <f t="shared" si="10"/>
        <v>0</v>
      </c>
      <c r="G200" s="490"/>
      <c r="H200" s="491"/>
      <c r="I200" s="403" t="e">
        <f>VLOOKUP(H200,Presupuesto!$B$11:$C$565,2,0)</f>
        <v>#N/A</v>
      </c>
      <c r="J200" s="405" t="str">
        <f t="shared" si="11"/>
        <v>Estudiantes y Graduados</v>
      </c>
      <c r="K200" s="405" t="s">
        <v>415</v>
      </c>
    </row>
    <row r="201" spans="3:11" x14ac:dyDescent="0.25">
      <c r="C201" s="487"/>
      <c r="D201" s="488"/>
      <c r="E201" s="489"/>
      <c r="F201" s="489">
        <f t="shared" si="10"/>
        <v>0</v>
      </c>
      <c r="G201" s="490"/>
      <c r="H201" s="491"/>
      <c r="I201" s="403" t="e">
        <f>VLOOKUP(H201,Presupuesto!$B$11:$C$565,2,0)</f>
        <v>#N/A</v>
      </c>
      <c r="J201" s="405" t="str">
        <f t="shared" si="11"/>
        <v>Estudiantes y Graduados</v>
      </c>
      <c r="K201" s="405" t="s">
        <v>415</v>
      </c>
    </row>
    <row r="202" spans="3:11" x14ac:dyDescent="0.25">
      <c r="C202" s="487"/>
      <c r="D202" s="488"/>
      <c r="E202" s="489"/>
      <c r="F202" s="489">
        <f t="shared" si="10"/>
        <v>0</v>
      </c>
      <c r="G202" s="490"/>
      <c r="H202" s="491"/>
      <c r="I202" s="403" t="e">
        <f>VLOOKUP(H202,Presupuesto!$B$11:$C$565,2,0)</f>
        <v>#N/A</v>
      </c>
      <c r="J202" s="405" t="str">
        <f t="shared" si="11"/>
        <v>Estudiantes y Graduados</v>
      </c>
      <c r="K202" s="405" t="s">
        <v>415</v>
      </c>
    </row>
    <row r="203" spans="3:11" x14ac:dyDescent="0.25">
      <c r="C203" s="487"/>
      <c r="D203" s="488"/>
      <c r="E203" s="489"/>
      <c r="F203" s="489">
        <f t="shared" si="10"/>
        <v>0</v>
      </c>
      <c r="G203" s="490"/>
      <c r="H203" s="491"/>
      <c r="I203" s="403" t="e">
        <f>VLOOKUP(H203,Presupuesto!$B$11:$C$565,2,0)</f>
        <v>#N/A</v>
      </c>
      <c r="J203" s="405" t="str">
        <f t="shared" si="11"/>
        <v>Estudiantes y Graduados</v>
      </c>
      <c r="K203" s="405" t="s">
        <v>415</v>
      </c>
    </row>
    <row r="204" spans="3:11" x14ac:dyDescent="0.25">
      <c r="C204" s="487"/>
      <c r="D204" s="488"/>
      <c r="E204" s="489"/>
      <c r="F204" s="489">
        <f t="shared" si="10"/>
        <v>0</v>
      </c>
      <c r="G204" s="490"/>
      <c r="H204" s="491"/>
      <c r="I204" s="403" t="e">
        <f>VLOOKUP(H204,Presupuesto!$B$11:$C$565,2,0)</f>
        <v>#N/A</v>
      </c>
      <c r="J204" s="405" t="str">
        <f t="shared" si="11"/>
        <v>Estudiantes y Graduados</v>
      </c>
      <c r="K204" s="405" t="s">
        <v>415</v>
      </c>
    </row>
    <row r="205" spans="3:11" x14ac:dyDescent="0.25">
      <c r="C205" s="487"/>
      <c r="D205" s="488"/>
      <c r="E205" s="489"/>
      <c r="F205" s="489">
        <f t="shared" si="10"/>
        <v>0</v>
      </c>
      <c r="G205" s="490"/>
      <c r="H205" s="491"/>
      <c r="I205" s="403" t="e">
        <f>VLOOKUP(H205,Presupuesto!$B$11:$C$565,2,0)</f>
        <v>#N/A</v>
      </c>
      <c r="J205" s="405" t="str">
        <f t="shared" si="11"/>
        <v>Estudiantes y Graduados</v>
      </c>
      <c r="K205" s="405" t="s">
        <v>415</v>
      </c>
    </row>
    <row r="206" spans="3:11" x14ac:dyDescent="0.25">
      <c r="C206" s="487"/>
      <c r="D206" s="488"/>
      <c r="E206" s="489"/>
      <c r="F206" s="489">
        <f t="shared" si="10"/>
        <v>0</v>
      </c>
      <c r="G206" s="490"/>
      <c r="H206" s="491"/>
      <c r="I206" s="403" t="e">
        <f>VLOOKUP(H206,Presupuesto!$B$11:$C$565,2,0)</f>
        <v>#N/A</v>
      </c>
      <c r="J206" s="405" t="str">
        <f t="shared" si="11"/>
        <v>Estudiantes y Graduados</v>
      </c>
      <c r="K206" s="405" t="s">
        <v>415</v>
      </c>
    </row>
    <row r="207" spans="3:11" x14ac:dyDescent="0.25">
      <c r="C207" s="487"/>
      <c r="D207" s="488"/>
      <c r="E207" s="489"/>
      <c r="F207" s="489">
        <f t="shared" si="10"/>
        <v>0</v>
      </c>
      <c r="G207" s="490"/>
      <c r="H207" s="491"/>
      <c r="I207" s="403" t="e">
        <f>VLOOKUP(H207,Presupuesto!$B$11:$C$565,2,0)</f>
        <v>#N/A</v>
      </c>
      <c r="J207" s="405" t="str">
        <f t="shared" si="11"/>
        <v>Estudiantes y Graduados</v>
      </c>
      <c r="K207" s="405" t="s">
        <v>415</v>
      </c>
    </row>
    <row r="208" spans="3:11" x14ac:dyDescent="0.25">
      <c r="C208" s="487"/>
      <c r="D208" s="488"/>
      <c r="E208" s="489"/>
      <c r="F208" s="489">
        <f t="shared" si="10"/>
        <v>0</v>
      </c>
      <c r="G208" s="490"/>
      <c r="H208" s="491"/>
      <c r="I208" s="403" t="e">
        <f>VLOOKUP(H208,Presupuesto!$B$11:$C$565,2,0)</f>
        <v>#N/A</v>
      </c>
      <c r="J208" s="405" t="str">
        <f t="shared" si="11"/>
        <v>Estudiantes y Graduados</v>
      </c>
      <c r="K208" s="405" t="s">
        <v>415</v>
      </c>
    </row>
    <row r="209" spans="3:11" x14ac:dyDescent="0.25">
      <c r="C209" s="487"/>
      <c r="D209" s="488"/>
      <c r="E209" s="489"/>
      <c r="F209" s="489">
        <f t="shared" si="10"/>
        <v>0</v>
      </c>
      <c r="G209" s="490"/>
      <c r="H209" s="491"/>
      <c r="I209" s="403" t="e">
        <f>VLOOKUP(H209,Presupuesto!$B$11:$C$565,2,0)</f>
        <v>#N/A</v>
      </c>
      <c r="J209" s="405" t="str">
        <f t="shared" si="11"/>
        <v>Estudiantes y Graduados</v>
      </c>
      <c r="K209" s="405" t="s">
        <v>415</v>
      </c>
    </row>
    <row r="210" spans="3:11" x14ac:dyDescent="0.25">
      <c r="C210" s="487"/>
      <c r="D210" s="488"/>
      <c r="E210" s="489"/>
      <c r="F210" s="489">
        <f t="shared" si="10"/>
        <v>0</v>
      </c>
      <c r="G210" s="490"/>
      <c r="H210" s="491"/>
      <c r="I210" s="403" t="e">
        <f>VLOOKUP(H210,Presupuesto!$B$11:$C$565,2,0)</f>
        <v>#N/A</v>
      </c>
      <c r="J210" s="405" t="str">
        <f t="shared" si="11"/>
        <v>Estudiantes y Graduados</v>
      </c>
      <c r="K210" s="405" t="s">
        <v>415</v>
      </c>
    </row>
    <row r="211" spans="3:11" x14ac:dyDescent="0.25">
      <c r="C211" s="487"/>
      <c r="D211" s="488"/>
      <c r="E211" s="489"/>
      <c r="F211" s="489">
        <f t="shared" si="10"/>
        <v>0</v>
      </c>
      <c r="G211" s="490"/>
      <c r="H211" s="491"/>
      <c r="I211" s="403" t="e">
        <f>VLOOKUP(H211,Presupuesto!$B$11:$C$565,2,0)</f>
        <v>#N/A</v>
      </c>
      <c r="J211" s="405" t="str">
        <f t="shared" si="11"/>
        <v>Estudiantes y Graduados</v>
      </c>
      <c r="K211" s="405" t="s">
        <v>415</v>
      </c>
    </row>
    <row r="212" spans="3:11" x14ac:dyDescent="0.25">
      <c r="C212" s="487"/>
      <c r="D212" s="488"/>
      <c r="E212" s="489"/>
      <c r="F212" s="489">
        <f t="shared" si="10"/>
        <v>0</v>
      </c>
      <c r="G212" s="490"/>
      <c r="H212" s="491"/>
      <c r="I212" s="403" t="e">
        <f>VLOOKUP(H212,Presupuesto!$B$11:$C$565,2,0)</f>
        <v>#N/A</v>
      </c>
      <c r="J212" s="405" t="str">
        <f t="shared" si="11"/>
        <v>Estudiantes y Graduados</v>
      </c>
      <c r="K212" s="405" t="s">
        <v>415</v>
      </c>
    </row>
    <row r="213" spans="3:11" x14ac:dyDescent="0.25">
      <c r="C213" s="487"/>
      <c r="D213" s="488"/>
      <c r="E213" s="489"/>
      <c r="F213" s="489">
        <f t="shared" si="10"/>
        <v>0</v>
      </c>
      <c r="G213" s="490"/>
      <c r="H213" s="491"/>
      <c r="I213" s="403" t="e">
        <f>VLOOKUP(H213,Presupuesto!$B$11:$C$565,2,0)</f>
        <v>#N/A</v>
      </c>
      <c r="J213" s="405" t="str">
        <f t="shared" si="11"/>
        <v>Estudiantes y Graduados</v>
      </c>
      <c r="K213" s="405" t="s">
        <v>415</v>
      </c>
    </row>
    <row r="214" spans="3:11" x14ac:dyDescent="0.25">
      <c r="C214" s="487"/>
      <c r="D214" s="488"/>
      <c r="E214" s="489"/>
      <c r="F214" s="489">
        <f t="shared" si="10"/>
        <v>0</v>
      </c>
      <c r="G214" s="490"/>
      <c r="H214" s="491"/>
      <c r="I214" s="403" t="e">
        <f>VLOOKUP(H214,Presupuesto!$B$11:$C$565,2,0)</f>
        <v>#N/A</v>
      </c>
      <c r="J214" s="405" t="str">
        <f t="shared" si="11"/>
        <v>Estudiantes y Graduados</v>
      </c>
      <c r="K214" s="405" t="s">
        <v>415</v>
      </c>
    </row>
    <row r="215" spans="3:11" x14ac:dyDescent="0.25">
      <c r="C215" s="492"/>
      <c r="D215" s="488"/>
      <c r="E215" s="489"/>
      <c r="F215" s="489">
        <f t="shared" si="10"/>
        <v>0</v>
      </c>
      <c r="G215" s="490"/>
      <c r="H215" s="493"/>
      <c r="I215" s="403" t="e">
        <f>VLOOKUP(H215,Presupuesto!$B$11:$C$565,2,0)</f>
        <v>#N/A</v>
      </c>
      <c r="J215" s="405" t="str">
        <f t="shared" si="11"/>
        <v>Estudiantes y Graduados</v>
      </c>
      <c r="K215" s="405" t="s">
        <v>415</v>
      </c>
    </row>
    <row r="216" spans="3:11" x14ac:dyDescent="0.25">
      <c r="C216" s="492"/>
      <c r="D216" s="488"/>
      <c r="E216" s="489"/>
      <c r="F216" s="489">
        <f t="shared" si="10"/>
        <v>0</v>
      </c>
      <c r="G216" s="490"/>
      <c r="H216" s="493"/>
      <c r="I216" s="403" t="e">
        <f>VLOOKUP(H216,Presupuesto!$B$11:$C$565,2,0)</f>
        <v>#N/A</v>
      </c>
      <c r="J216" s="405" t="str">
        <f t="shared" si="11"/>
        <v>Estudiantes y Graduados</v>
      </c>
      <c r="K216" s="405" t="s">
        <v>415</v>
      </c>
    </row>
    <row r="217" spans="3:11" x14ac:dyDescent="0.25">
      <c r="C217" s="492"/>
      <c r="D217" s="488"/>
      <c r="E217" s="489"/>
      <c r="F217" s="489">
        <f t="shared" si="10"/>
        <v>0</v>
      </c>
      <c r="G217" s="490"/>
      <c r="H217" s="493"/>
      <c r="I217" s="403" t="e">
        <f>VLOOKUP(H217,Presupuesto!$B$11:$C$565,2,0)</f>
        <v>#N/A</v>
      </c>
      <c r="J217" s="405" t="str">
        <f t="shared" si="11"/>
        <v>Estudiantes y Graduados</v>
      </c>
      <c r="K217" s="405" t="s">
        <v>415</v>
      </c>
    </row>
    <row r="218" spans="3:11" x14ac:dyDescent="0.25">
      <c r="C218" s="492"/>
      <c r="D218" s="488"/>
      <c r="E218" s="489"/>
      <c r="F218" s="489">
        <f t="shared" si="10"/>
        <v>0</v>
      </c>
      <c r="G218" s="490"/>
      <c r="H218" s="493"/>
      <c r="I218" s="403" t="e">
        <f>VLOOKUP(H218,Presupuesto!$B$11:$C$565,2,0)</f>
        <v>#N/A</v>
      </c>
      <c r="J218" s="405" t="str">
        <f t="shared" si="11"/>
        <v>Estudiantes y Graduados</v>
      </c>
      <c r="K218" s="405" t="s">
        <v>415</v>
      </c>
    </row>
    <row r="219" spans="3:11" x14ac:dyDescent="0.25">
      <c r="C219" s="492"/>
      <c r="D219" s="488"/>
      <c r="E219" s="489"/>
      <c r="F219" s="489">
        <f t="shared" si="10"/>
        <v>0</v>
      </c>
      <c r="G219" s="490"/>
      <c r="H219" s="493"/>
      <c r="I219" s="403" t="e">
        <f>VLOOKUP(H219,Presupuesto!$B$11:$C$565,2,0)</f>
        <v>#N/A</v>
      </c>
      <c r="J219" s="405" t="str">
        <f t="shared" si="11"/>
        <v>Estudiantes y Graduados</v>
      </c>
      <c r="K219" s="405" t="s">
        <v>415</v>
      </c>
    </row>
    <row r="220" spans="3:11" x14ac:dyDescent="0.25">
      <c r="C220" s="492"/>
      <c r="D220" s="488"/>
      <c r="E220" s="489"/>
      <c r="F220" s="489">
        <f t="shared" si="10"/>
        <v>0</v>
      </c>
      <c r="G220" s="490"/>
      <c r="H220" s="493"/>
      <c r="I220" s="403" t="e">
        <f>VLOOKUP(H220,Presupuesto!$B$11:$C$565,2,0)</f>
        <v>#N/A</v>
      </c>
      <c r="J220" s="405" t="str">
        <f t="shared" si="11"/>
        <v>Estudiantes y Graduados</v>
      </c>
      <c r="K220" s="405" t="s">
        <v>415</v>
      </c>
    </row>
    <row r="221" spans="3:11" x14ac:dyDescent="0.25">
      <c r="C221" s="492"/>
      <c r="D221" s="488"/>
      <c r="E221" s="489"/>
      <c r="F221" s="489">
        <f t="shared" si="10"/>
        <v>0</v>
      </c>
      <c r="G221" s="490"/>
      <c r="H221" s="493"/>
      <c r="I221" s="403" t="e">
        <f>VLOOKUP(H221,Presupuesto!$B$11:$C$565,2,0)</f>
        <v>#N/A</v>
      </c>
      <c r="J221" s="405" t="str">
        <f t="shared" si="11"/>
        <v>Estudiantes y Graduados</v>
      </c>
      <c r="K221" s="405" t="s">
        <v>415</v>
      </c>
    </row>
    <row r="222" spans="3:11" x14ac:dyDescent="0.25">
      <c r="C222" s="492"/>
      <c r="D222" s="488"/>
      <c r="E222" s="489"/>
      <c r="F222" s="489">
        <f t="shared" si="10"/>
        <v>0</v>
      </c>
      <c r="G222" s="490"/>
      <c r="H222" s="493"/>
      <c r="I222" s="403" t="e">
        <f>VLOOKUP(H222,Presupuesto!$B$11:$C$565,2,0)</f>
        <v>#N/A</v>
      </c>
      <c r="J222" s="405" t="str">
        <f t="shared" si="11"/>
        <v>Estudiantes y Graduados</v>
      </c>
      <c r="K222" s="405" t="s">
        <v>415</v>
      </c>
    </row>
    <row r="223" spans="3:11" x14ac:dyDescent="0.25">
      <c r="C223" s="494"/>
      <c r="D223" s="488"/>
      <c r="E223" s="489"/>
      <c r="F223" s="489">
        <f t="shared" si="10"/>
        <v>0</v>
      </c>
      <c r="G223" s="490"/>
      <c r="H223" s="495"/>
      <c r="I223" s="403" t="e">
        <f>VLOOKUP(H223,Presupuesto!$B$11:$C$565,2,0)</f>
        <v>#N/A</v>
      </c>
      <c r="J223" s="405" t="str">
        <f t="shared" si="11"/>
        <v>Estudiantes y Graduados</v>
      </c>
      <c r="K223" s="405" t="s">
        <v>406</v>
      </c>
    </row>
    <row r="224" spans="3:11" x14ac:dyDescent="0.25">
      <c r="C224" s="494"/>
      <c r="D224" s="488"/>
      <c r="E224" s="489"/>
      <c r="F224" s="489">
        <f t="shared" si="10"/>
        <v>0</v>
      </c>
      <c r="G224" s="490"/>
      <c r="H224" s="495"/>
      <c r="I224" s="403" t="e">
        <f>VLOOKUP(H224,Presupuesto!$B$11:$C$565,2,0)</f>
        <v>#N/A</v>
      </c>
      <c r="J224" s="405" t="str">
        <f t="shared" si="11"/>
        <v>Estudiantes y Graduados</v>
      </c>
      <c r="K224" s="405" t="s">
        <v>415</v>
      </c>
    </row>
    <row r="225" spans="3:11" x14ac:dyDescent="0.25">
      <c r="C225" s="494"/>
      <c r="D225" s="488"/>
      <c r="E225" s="489"/>
      <c r="F225" s="489">
        <f t="shared" si="10"/>
        <v>0</v>
      </c>
      <c r="G225" s="490"/>
      <c r="H225" s="495"/>
      <c r="I225" s="403" t="e">
        <f>VLOOKUP(H225,Presupuesto!$B$11:$C$565,2,0)</f>
        <v>#N/A</v>
      </c>
      <c r="J225" s="405" t="str">
        <f t="shared" si="11"/>
        <v>Estudiantes y Graduados</v>
      </c>
      <c r="K225" s="405" t="s">
        <v>415</v>
      </c>
    </row>
    <row r="226" spans="3:11" x14ac:dyDescent="0.25">
      <c r="C226" s="494"/>
      <c r="D226" s="488"/>
      <c r="E226" s="489"/>
      <c r="F226" s="489">
        <f t="shared" si="10"/>
        <v>0</v>
      </c>
      <c r="G226" s="490"/>
      <c r="H226" s="495"/>
      <c r="I226" s="403" t="e">
        <f>VLOOKUP(H226,Presupuesto!$B$11:$C$565,2,0)</f>
        <v>#N/A</v>
      </c>
      <c r="J226" s="405" t="str">
        <f t="shared" si="11"/>
        <v>Estudiantes y Graduados</v>
      </c>
      <c r="K226" s="405" t="s">
        <v>415</v>
      </c>
    </row>
    <row r="227" spans="3:11" ht="16.5" thickBot="1" x14ac:dyDescent="0.3">
      <c r="C227" s="496"/>
      <c r="D227" s="497"/>
      <c r="E227" s="498"/>
      <c r="F227" s="499">
        <f t="shared" si="10"/>
        <v>0</v>
      </c>
      <c r="G227" s="500"/>
      <c r="H227" s="501"/>
      <c r="I227" s="421" t="e">
        <f>VLOOKUP(H227,Presupuesto!$B$11:$C$565,2,0)</f>
        <v>#N/A</v>
      </c>
      <c r="J227" s="422" t="str">
        <f>$J$20</f>
        <v>Estudiantes y Graduados</v>
      </c>
      <c r="K227" s="423" t="s">
        <v>397</v>
      </c>
    </row>
    <row r="229" spans="3:11" ht="16.5" thickBot="1" x14ac:dyDescent="0.3"/>
    <row r="230" spans="3:11" ht="16.5" thickBot="1" x14ac:dyDescent="0.3">
      <c r="C230" s="380" t="s">
        <v>53</v>
      </c>
      <c r="D230" s="376">
        <f>SUM(F237:F241)</f>
        <v>200000</v>
      </c>
      <c r="F230" s="382"/>
      <c r="G230" s="381"/>
      <c r="H230" s="382"/>
      <c r="I230" s="382"/>
    </row>
    <row r="231" spans="3:11" x14ac:dyDescent="0.25">
      <c r="C231" s="382"/>
      <c r="D231" s="384"/>
      <c r="E231" s="385"/>
      <c r="F231" s="385"/>
      <c r="G231" s="385"/>
      <c r="H231" s="386"/>
      <c r="I231" s="386"/>
      <c r="J231" s="386"/>
      <c r="K231" s="476"/>
    </row>
    <row r="232" spans="3:11" x14ac:dyDescent="0.25">
      <c r="C232" s="382"/>
      <c r="D232" s="384"/>
      <c r="E232" s="385"/>
      <c r="F232" s="385"/>
      <c r="G232" s="385"/>
      <c r="H232" s="386"/>
      <c r="I232" s="386"/>
      <c r="J232" s="386"/>
      <c r="K232" s="476"/>
    </row>
    <row r="233" spans="3:11" x14ac:dyDescent="0.25">
      <c r="C233" s="113" t="s">
        <v>395</v>
      </c>
      <c r="D233" s="114" t="s">
        <v>1892</v>
      </c>
      <c r="E233" s="385"/>
      <c r="F233" s="385"/>
      <c r="G233" s="385"/>
      <c r="H233" s="386"/>
      <c r="I233" s="386"/>
      <c r="J233" s="386"/>
      <c r="K233" s="476"/>
    </row>
    <row r="234" spans="3:11" x14ac:dyDescent="0.25">
      <c r="C234" s="383" t="str">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de la Calidad'!$E:$F,2,FALSE),IFERROR(VLOOKUP(D233,'Gestión del Conocimiento'!$E:$F,2,FALSE),IFERROR(VLOOKUP(D233,'Gobernabilidad y Procesos...'!$E:$F,2,FALSE),IFERROR(VLOOKUP(D233,'Gestión del Talento Humano'!$E:$F,2,FALSE),IFERROR(VLOOKUP(D233,'Internacionalización de la E.S.'!$E:$F,2,FALSE),IFERROR(VLOOKUP(D233,'Cultura de Innovación Insti...'!$E:$F,2,FALSE),VLOOKUP(D233,'Lo Esencial de la Reforma Univ.'!$E:$F,2,0))))))))))))))</f>
        <v>12.a.1.1 se fortalecerán, promoverán y adoptarán políticas y practicas transparentes para la rendición de cuentas de las unidades académicas.</v>
      </c>
      <c r="D234" s="384"/>
      <c r="E234" s="385"/>
      <c r="F234" s="385"/>
      <c r="G234" s="385"/>
      <c r="H234" s="386"/>
      <c r="I234" s="386"/>
      <c r="J234" s="386"/>
      <c r="K234" s="476"/>
    </row>
    <row r="235" spans="3:11" ht="16.5" thickBot="1" x14ac:dyDescent="0.3">
      <c r="F235" s="385"/>
      <c r="G235" s="386"/>
      <c r="H235" s="386"/>
      <c r="I235" s="386"/>
    </row>
    <row r="236" spans="3:11" ht="32.25" thickBot="1" x14ac:dyDescent="0.3">
      <c r="C236" s="389" t="s">
        <v>44</v>
      </c>
      <c r="D236" s="389" t="s">
        <v>55</v>
      </c>
      <c r="E236" s="390" t="s">
        <v>57</v>
      </c>
      <c r="F236" s="391" t="s">
        <v>27</v>
      </c>
      <c r="G236" s="392" t="s">
        <v>134</v>
      </c>
      <c r="H236" s="390" t="s">
        <v>46</v>
      </c>
      <c r="I236" s="392" t="s">
        <v>135</v>
      </c>
      <c r="J236" s="392" t="s">
        <v>413</v>
      </c>
      <c r="K236" s="392" t="s">
        <v>414</v>
      </c>
    </row>
    <row r="237" spans="3:11" x14ac:dyDescent="0.25">
      <c r="C237" s="397" t="s">
        <v>444</v>
      </c>
      <c r="D237" s="482"/>
      <c r="E237" s="483">
        <f>HLOOKUP(C237,$AH$2:$BU$3,2,0)</f>
        <v>620</v>
      </c>
      <c r="F237" s="400">
        <f t="shared" ref="F237:F271" si="12">D237*E237</f>
        <v>0</v>
      </c>
      <c r="G237" s="401"/>
      <c r="H237" s="402"/>
      <c r="I237" s="403" t="e">
        <f>VLOOKUP(H237,Presupuesto!$B$11:$C$565,2,0)</f>
        <v>#N/A</v>
      </c>
      <c r="J237" s="404" t="s">
        <v>1375</v>
      </c>
      <c r="K237" s="405" t="s">
        <v>397</v>
      </c>
    </row>
    <row r="238" spans="3:11" ht="78.75" x14ac:dyDescent="0.25">
      <c r="C238" s="502" t="s">
        <v>1650</v>
      </c>
      <c r="D238" s="486">
        <v>1</v>
      </c>
      <c r="E238" s="485">
        <v>200000</v>
      </c>
      <c r="F238" s="400">
        <f t="shared" si="12"/>
        <v>200000</v>
      </c>
      <c r="G238" s="401" t="s">
        <v>1477</v>
      </c>
      <c r="H238" s="402" t="s">
        <v>327</v>
      </c>
      <c r="I238" s="403" t="str">
        <f>VLOOKUP(H238,Presupuesto!$B$11:$C$565,2,0)</f>
        <v>COMBUSTIBLES Y LUBRICANTES</v>
      </c>
      <c r="J238" s="405" t="str">
        <f t="shared" ref="J238:J270" si="13">$J$17</f>
        <v>Estudiantes y Graduados</v>
      </c>
      <c r="K238" s="405" t="s">
        <v>415</v>
      </c>
    </row>
    <row r="239" spans="3:11" x14ac:dyDescent="0.25">
      <c r="C239" s="487"/>
      <c r="D239" s="488"/>
      <c r="E239" s="489"/>
      <c r="F239" s="489">
        <f t="shared" si="12"/>
        <v>0</v>
      </c>
      <c r="G239" s="490"/>
      <c r="H239" s="491"/>
      <c r="I239" s="403" t="e">
        <f>VLOOKUP(H239,Presupuesto!$B$11:$C$565,2,0)</f>
        <v>#N/A</v>
      </c>
      <c r="J239" s="405" t="str">
        <f t="shared" si="13"/>
        <v>Estudiantes y Graduados</v>
      </c>
      <c r="K239" s="405" t="s">
        <v>415</v>
      </c>
    </row>
    <row r="240" spans="3:11" x14ac:dyDescent="0.25">
      <c r="C240" s="487"/>
      <c r="D240" s="488"/>
      <c r="E240" s="489"/>
      <c r="F240" s="489">
        <f t="shared" si="12"/>
        <v>0</v>
      </c>
      <c r="G240" s="490"/>
      <c r="H240" s="491"/>
      <c r="I240" s="403" t="e">
        <f>VLOOKUP(H240,Presupuesto!$B$11:$C$565,2,0)</f>
        <v>#N/A</v>
      </c>
      <c r="J240" s="405" t="str">
        <f t="shared" si="13"/>
        <v>Estudiantes y Graduados</v>
      </c>
      <c r="K240" s="405" t="s">
        <v>415</v>
      </c>
    </row>
    <row r="241" spans="3:11" x14ac:dyDescent="0.25">
      <c r="C241" s="487"/>
      <c r="D241" s="488"/>
      <c r="E241" s="489"/>
      <c r="F241" s="489">
        <f t="shared" si="12"/>
        <v>0</v>
      </c>
      <c r="G241" s="490"/>
      <c r="H241" s="491"/>
      <c r="I241" s="403" t="e">
        <f>VLOOKUP(H241,Presupuesto!$B$11:$C$565,2,0)</f>
        <v>#N/A</v>
      </c>
      <c r="J241" s="405" t="str">
        <f t="shared" si="13"/>
        <v>Estudiantes y Graduados</v>
      </c>
      <c r="K241" s="405" t="s">
        <v>415</v>
      </c>
    </row>
    <row r="242" spans="3:11" x14ac:dyDescent="0.25">
      <c r="C242" s="487"/>
      <c r="D242" s="488"/>
      <c r="E242" s="489"/>
      <c r="F242" s="489">
        <f t="shared" si="12"/>
        <v>0</v>
      </c>
      <c r="G242" s="490"/>
      <c r="H242" s="491"/>
      <c r="I242" s="403" t="e">
        <f>VLOOKUP(H242,Presupuesto!$B$11:$C$565,2,0)</f>
        <v>#N/A</v>
      </c>
      <c r="J242" s="405" t="str">
        <f t="shared" si="13"/>
        <v>Estudiantes y Graduados</v>
      </c>
      <c r="K242" s="405" t="s">
        <v>404</v>
      </c>
    </row>
    <row r="243" spans="3:11" x14ac:dyDescent="0.25">
      <c r="C243" s="487"/>
      <c r="D243" s="488"/>
      <c r="E243" s="489"/>
      <c r="F243" s="489">
        <f t="shared" si="12"/>
        <v>0</v>
      </c>
      <c r="G243" s="490"/>
      <c r="H243" s="491"/>
      <c r="I243" s="403" t="e">
        <f>VLOOKUP(H243,Presupuesto!$B$11:$C$565,2,0)</f>
        <v>#N/A</v>
      </c>
      <c r="J243" s="405" t="str">
        <f t="shared" si="13"/>
        <v>Estudiantes y Graduados</v>
      </c>
      <c r="K243" s="405" t="s">
        <v>415</v>
      </c>
    </row>
    <row r="244" spans="3:11" x14ac:dyDescent="0.25">
      <c r="C244" s="487"/>
      <c r="D244" s="488"/>
      <c r="E244" s="489"/>
      <c r="F244" s="489">
        <f t="shared" si="12"/>
        <v>0</v>
      </c>
      <c r="G244" s="490"/>
      <c r="H244" s="491"/>
      <c r="I244" s="403" t="e">
        <f>VLOOKUP(H244,Presupuesto!$B$11:$C$565,2,0)</f>
        <v>#N/A</v>
      </c>
      <c r="J244" s="405" t="str">
        <f t="shared" si="13"/>
        <v>Estudiantes y Graduados</v>
      </c>
      <c r="K244" s="405" t="s">
        <v>415</v>
      </c>
    </row>
    <row r="245" spans="3:11" x14ac:dyDescent="0.25">
      <c r="C245" s="487"/>
      <c r="D245" s="488"/>
      <c r="E245" s="489"/>
      <c r="F245" s="489">
        <f t="shared" si="12"/>
        <v>0</v>
      </c>
      <c r="G245" s="490"/>
      <c r="H245" s="491"/>
      <c r="I245" s="403" t="e">
        <f>VLOOKUP(H245,Presupuesto!$B$11:$C$565,2,0)</f>
        <v>#N/A</v>
      </c>
      <c r="J245" s="405" t="str">
        <f t="shared" si="13"/>
        <v>Estudiantes y Graduados</v>
      </c>
      <c r="K245" s="405" t="s">
        <v>415</v>
      </c>
    </row>
    <row r="246" spans="3:11" x14ac:dyDescent="0.25">
      <c r="C246" s="487"/>
      <c r="D246" s="488"/>
      <c r="E246" s="489"/>
      <c r="F246" s="489">
        <f t="shared" si="12"/>
        <v>0</v>
      </c>
      <c r="G246" s="490"/>
      <c r="H246" s="491"/>
      <c r="I246" s="403" t="e">
        <f>VLOOKUP(H246,Presupuesto!$B$11:$C$565,2,0)</f>
        <v>#N/A</v>
      </c>
      <c r="J246" s="405" t="str">
        <f t="shared" si="13"/>
        <v>Estudiantes y Graduados</v>
      </c>
      <c r="K246" s="405" t="s">
        <v>415</v>
      </c>
    </row>
    <row r="247" spans="3:11" x14ac:dyDescent="0.25">
      <c r="C247" s="487"/>
      <c r="D247" s="488"/>
      <c r="E247" s="489"/>
      <c r="F247" s="489">
        <f t="shared" si="12"/>
        <v>0</v>
      </c>
      <c r="G247" s="490"/>
      <c r="H247" s="491"/>
      <c r="I247" s="403" t="e">
        <f>VLOOKUP(H247,Presupuesto!$B$11:$C$565,2,0)</f>
        <v>#N/A</v>
      </c>
      <c r="J247" s="405" t="str">
        <f t="shared" si="13"/>
        <v>Estudiantes y Graduados</v>
      </c>
      <c r="K247" s="405" t="s">
        <v>415</v>
      </c>
    </row>
    <row r="248" spans="3:11" x14ac:dyDescent="0.25">
      <c r="C248" s="487"/>
      <c r="D248" s="488"/>
      <c r="E248" s="489"/>
      <c r="F248" s="489">
        <f t="shared" si="12"/>
        <v>0</v>
      </c>
      <c r="G248" s="490"/>
      <c r="H248" s="491"/>
      <c r="I248" s="403" t="e">
        <f>VLOOKUP(H248,Presupuesto!$B$11:$C$565,2,0)</f>
        <v>#N/A</v>
      </c>
      <c r="J248" s="405" t="str">
        <f t="shared" si="13"/>
        <v>Estudiantes y Graduados</v>
      </c>
      <c r="K248" s="405" t="s">
        <v>415</v>
      </c>
    </row>
    <row r="249" spans="3:11" x14ac:dyDescent="0.25">
      <c r="C249" s="487"/>
      <c r="D249" s="488"/>
      <c r="E249" s="489"/>
      <c r="F249" s="489">
        <f t="shared" si="12"/>
        <v>0</v>
      </c>
      <c r="G249" s="490"/>
      <c r="H249" s="491"/>
      <c r="I249" s="403" t="e">
        <f>VLOOKUP(H249,Presupuesto!$B$11:$C$565,2,0)</f>
        <v>#N/A</v>
      </c>
      <c r="J249" s="405" t="str">
        <f t="shared" si="13"/>
        <v>Estudiantes y Graduados</v>
      </c>
      <c r="K249" s="405" t="s">
        <v>415</v>
      </c>
    </row>
    <row r="250" spans="3:11" x14ac:dyDescent="0.25">
      <c r="C250" s="487"/>
      <c r="D250" s="488"/>
      <c r="E250" s="489"/>
      <c r="F250" s="489">
        <f t="shared" si="12"/>
        <v>0</v>
      </c>
      <c r="G250" s="490"/>
      <c r="H250" s="491"/>
      <c r="I250" s="403" t="e">
        <f>VLOOKUP(H250,Presupuesto!$B$11:$C$565,2,0)</f>
        <v>#N/A</v>
      </c>
      <c r="J250" s="405" t="str">
        <f t="shared" si="13"/>
        <v>Estudiantes y Graduados</v>
      </c>
      <c r="K250" s="405" t="s">
        <v>415</v>
      </c>
    </row>
    <row r="251" spans="3:11" x14ac:dyDescent="0.25">
      <c r="C251" s="487"/>
      <c r="D251" s="488"/>
      <c r="E251" s="489"/>
      <c r="F251" s="489">
        <f t="shared" si="12"/>
        <v>0</v>
      </c>
      <c r="G251" s="490"/>
      <c r="H251" s="491"/>
      <c r="I251" s="403" t="e">
        <f>VLOOKUP(H251,Presupuesto!$B$11:$C$565,2,0)</f>
        <v>#N/A</v>
      </c>
      <c r="J251" s="405" t="str">
        <f t="shared" si="13"/>
        <v>Estudiantes y Graduados</v>
      </c>
      <c r="K251" s="405" t="s">
        <v>415</v>
      </c>
    </row>
    <row r="252" spans="3:11" x14ac:dyDescent="0.25">
      <c r="C252" s="487"/>
      <c r="D252" s="488"/>
      <c r="E252" s="489"/>
      <c r="F252" s="489">
        <f t="shared" si="12"/>
        <v>0</v>
      </c>
      <c r="G252" s="490"/>
      <c r="H252" s="491"/>
      <c r="I252" s="403" t="e">
        <f>VLOOKUP(H252,Presupuesto!$B$11:$C$565,2,0)</f>
        <v>#N/A</v>
      </c>
      <c r="J252" s="405" t="str">
        <f t="shared" si="13"/>
        <v>Estudiantes y Graduados</v>
      </c>
      <c r="K252" s="405" t="s">
        <v>415</v>
      </c>
    </row>
    <row r="253" spans="3:11" x14ac:dyDescent="0.25">
      <c r="C253" s="487"/>
      <c r="D253" s="488"/>
      <c r="E253" s="489"/>
      <c r="F253" s="489">
        <f t="shared" si="12"/>
        <v>0</v>
      </c>
      <c r="G253" s="490"/>
      <c r="H253" s="491"/>
      <c r="I253" s="403" t="e">
        <f>VLOOKUP(H253,Presupuesto!$B$11:$C$565,2,0)</f>
        <v>#N/A</v>
      </c>
      <c r="J253" s="405" t="str">
        <f t="shared" si="13"/>
        <v>Estudiantes y Graduados</v>
      </c>
      <c r="K253" s="405" t="s">
        <v>415</v>
      </c>
    </row>
    <row r="254" spans="3:11" x14ac:dyDescent="0.25">
      <c r="C254" s="487"/>
      <c r="D254" s="488"/>
      <c r="E254" s="489"/>
      <c r="F254" s="489">
        <f t="shared" si="12"/>
        <v>0</v>
      </c>
      <c r="G254" s="490"/>
      <c r="H254" s="491"/>
      <c r="I254" s="403" t="e">
        <f>VLOOKUP(H254,Presupuesto!$B$11:$C$565,2,0)</f>
        <v>#N/A</v>
      </c>
      <c r="J254" s="405" t="str">
        <f t="shared" si="13"/>
        <v>Estudiantes y Graduados</v>
      </c>
      <c r="K254" s="405" t="s">
        <v>415</v>
      </c>
    </row>
    <row r="255" spans="3:11" x14ac:dyDescent="0.25">
      <c r="C255" s="487"/>
      <c r="D255" s="488"/>
      <c r="E255" s="489"/>
      <c r="F255" s="489">
        <f t="shared" si="12"/>
        <v>0</v>
      </c>
      <c r="G255" s="490"/>
      <c r="H255" s="491"/>
      <c r="I255" s="403" t="e">
        <f>VLOOKUP(H255,Presupuesto!$B$11:$C$565,2,0)</f>
        <v>#N/A</v>
      </c>
      <c r="J255" s="405" t="str">
        <f t="shared" si="13"/>
        <v>Estudiantes y Graduados</v>
      </c>
      <c r="K255" s="405" t="s">
        <v>415</v>
      </c>
    </row>
    <row r="256" spans="3:11" x14ac:dyDescent="0.25">
      <c r="C256" s="487"/>
      <c r="D256" s="488"/>
      <c r="E256" s="489"/>
      <c r="F256" s="489">
        <f t="shared" si="12"/>
        <v>0</v>
      </c>
      <c r="G256" s="490"/>
      <c r="H256" s="491"/>
      <c r="I256" s="403" t="e">
        <f>VLOOKUP(H256,Presupuesto!$B$11:$C$565,2,0)</f>
        <v>#N/A</v>
      </c>
      <c r="J256" s="405" t="str">
        <f t="shared" si="13"/>
        <v>Estudiantes y Graduados</v>
      </c>
      <c r="K256" s="405" t="s">
        <v>415</v>
      </c>
    </row>
    <row r="257" spans="3:11" x14ac:dyDescent="0.25">
      <c r="C257" s="487"/>
      <c r="D257" s="488"/>
      <c r="E257" s="489"/>
      <c r="F257" s="489">
        <f t="shared" si="12"/>
        <v>0</v>
      </c>
      <c r="G257" s="490"/>
      <c r="H257" s="491"/>
      <c r="I257" s="403" t="e">
        <f>VLOOKUP(H257,Presupuesto!$B$11:$C$565,2,0)</f>
        <v>#N/A</v>
      </c>
      <c r="J257" s="405" t="str">
        <f t="shared" si="13"/>
        <v>Estudiantes y Graduados</v>
      </c>
      <c r="K257" s="405" t="s">
        <v>415</v>
      </c>
    </row>
    <row r="258" spans="3:11" x14ac:dyDescent="0.25">
      <c r="C258" s="487"/>
      <c r="D258" s="488"/>
      <c r="E258" s="489"/>
      <c r="F258" s="489">
        <f t="shared" si="12"/>
        <v>0</v>
      </c>
      <c r="G258" s="490"/>
      <c r="H258" s="491"/>
      <c r="I258" s="403" t="e">
        <f>VLOOKUP(H258,Presupuesto!$B$11:$C$565,2,0)</f>
        <v>#N/A</v>
      </c>
      <c r="J258" s="405" t="str">
        <f t="shared" si="13"/>
        <v>Estudiantes y Graduados</v>
      </c>
      <c r="K258" s="405" t="s">
        <v>415</v>
      </c>
    </row>
    <row r="259" spans="3:11" x14ac:dyDescent="0.25">
      <c r="C259" s="492"/>
      <c r="D259" s="488"/>
      <c r="E259" s="489"/>
      <c r="F259" s="489">
        <f t="shared" si="12"/>
        <v>0</v>
      </c>
      <c r="G259" s="490"/>
      <c r="H259" s="493"/>
      <c r="I259" s="403" t="e">
        <f>VLOOKUP(H259,Presupuesto!$B$11:$C$565,2,0)</f>
        <v>#N/A</v>
      </c>
      <c r="J259" s="405" t="str">
        <f t="shared" si="13"/>
        <v>Estudiantes y Graduados</v>
      </c>
      <c r="K259" s="405" t="s">
        <v>415</v>
      </c>
    </row>
    <row r="260" spans="3:11" x14ac:dyDescent="0.25">
      <c r="C260" s="492"/>
      <c r="D260" s="488"/>
      <c r="E260" s="489"/>
      <c r="F260" s="489">
        <f t="shared" si="12"/>
        <v>0</v>
      </c>
      <c r="G260" s="490"/>
      <c r="H260" s="493"/>
      <c r="I260" s="403" t="e">
        <f>VLOOKUP(H260,Presupuesto!$B$11:$C$565,2,0)</f>
        <v>#N/A</v>
      </c>
      <c r="J260" s="405" t="str">
        <f t="shared" si="13"/>
        <v>Estudiantes y Graduados</v>
      </c>
      <c r="K260" s="405" t="s">
        <v>415</v>
      </c>
    </row>
    <row r="261" spans="3:11" x14ac:dyDescent="0.25">
      <c r="C261" s="492"/>
      <c r="D261" s="488"/>
      <c r="E261" s="489"/>
      <c r="F261" s="489">
        <f t="shared" si="12"/>
        <v>0</v>
      </c>
      <c r="G261" s="490"/>
      <c r="H261" s="493"/>
      <c r="I261" s="403" t="e">
        <f>VLOOKUP(H261,Presupuesto!$B$11:$C$565,2,0)</f>
        <v>#N/A</v>
      </c>
      <c r="J261" s="405" t="str">
        <f t="shared" si="13"/>
        <v>Estudiantes y Graduados</v>
      </c>
      <c r="K261" s="405" t="s">
        <v>415</v>
      </c>
    </row>
    <row r="262" spans="3:11" x14ac:dyDescent="0.25">
      <c r="C262" s="492"/>
      <c r="D262" s="488"/>
      <c r="E262" s="489"/>
      <c r="F262" s="489">
        <f t="shared" si="12"/>
        <v>0</v>
      </c>
      <c r="G262" s="490"/>
      <c r="H262" s="493"/>
      <c r="I262" s="403" t="e">
        <f>VLOOKUP(H262,Presupuesto!$B$11:$C$565,2,0)</f>
        <v>#N/A</v>
      </c>
      <c r="J262" s="405" t="str">
        <f t="shared" si="13"/>
        <v>Estudiantes y Graduados</v>
      </c>
      <c r="K262" s="405" t="s">
        <v>415</v>
      </c>
    </row>
    <row r="263" spans="3:11" x14ac:dyDescent="0.25">
      <c r="C263" s="492"/>
      <c r="D263" s="488"/>
      <c r="E263" s="489"/>
      <c r="F263" s="489">
        <f t="shared" si="12"/>
        <v>0</v>
      </c>
      <c r="G263" s="490"/>
      <c r="H263" s="493"/>
      <c r="I263" s="403" t="e">
        <f>VLOOKUP(H263,Presupuesto!$B$11:$C$565,2,0)</f>
        <v>#N/A</v>
      </c>
      <c r="J263" s="405" t="str">
        <f t="shared" si="13"/>
        <v>Estudiantes y Graduados</v>
      </c>
      <c r="K263" s="405" t="s">
        <v>415</v>
      </c>
    </row>
    <row r="264" spans="3:11" x14ac:dyDescent="0.25">
      <c r="C264" s="492"/>
      <c r="D264" s="488"/>
      <c r="E264" s="489"/>
      <c r="F264" s="489">
        <f t="shared" si="12"/>
        <v>0</v>
      </c>
      <c r="G264" s="490"/>
      <c r="H264" s="493"/>
      <c r="I264" s="403" t="e">
        <f>VLOOKUP(H264,Presupuesto!$B$11:$C$565,2,0)</f>
        <v>#N/A</v>
      </c>
      <c r="J264" s="405" t="str">
        <f t="shared" si="13"/>
        <v>Estudiantes y Graduados</v>
      </c>
      <c r="K264" s="405" t="s">
        <v>415</v>
      </c>
    </row>
    <row r="265" spans="3:11" x14ac:dyDescent="0.25">
      <c r="C265" s="492"/>
      <c r="D265" s="488"/>
      <c r="E265" s="489"/>
      <c r="F265" s="489">
        <f t="shared" si="12"/>
        <v>0</v>
      </c>
      <c r="G265" s="490"/>
      <c r="H265" s="493"/>
      <c r="I265" s="403" t="e">
        <f>VLOOKUP(H265,Presupuesto!$B$11:$C$565,2,0)</f>
        <v>#N/A</v>
      </c>
      <c r="J265" s="405" t="str">
        <f t="shared" si="13"/>
        <v>Estudiantes y Graduados</v>
      </c>
      <c r="K265" s="405" t="s">
        <v>415</v>
      </c>
    </row>
    <row r="266" spans="3:11" x14ac:dyDescent="0.25">
      <c r="C266" s="492"/>
      <c r="D266" s="488"/>
      <c r="E266" s="489"/>
      <c r="F266" s="489">
        <f t="shared" si="12"/>
        <v>0</v>
      </c>
      <c r="G266" s="490"/>
      <c r="H266" s="493"/>
      <c r="I266" s="403" t="e">
        <f>VLOOKUP(H266,Presupuesto!$B$11:$C$565,2,0)</f>
        <v>#N/A</v>
      </c>
      <c r="J266" s="405" t="str">
        <f t="shared" si="13"/>
        <v>Estudiantes y Graduados</v>
      </c>
      <c r="K266" s="405" t="s">
        <v>415</v>
      </c>
    </row>
    <row r="267" spans="3:11" x14ac:dyDescent="0.25">
      <c r="C267" s="494"/>
      <c r="D267" s="488"/>
      <c r="E267" s="489"/>
      <c r="F267" s="489">
        <f t="shared" si="12"/>
        <v>0</v>
      </c>
      <c r="G267" s="490"/>
      <c r="H267" s="495"/>
      <c r="I267" s="403" t="e">
        <f>VLOOKUP(H267,Presupuesto!$B$11:$C$565,2,0)</f>
        <v>#N/A</v>
      </c>
      <c r="J267" s="405" t="str">
        <f t="shared" si="13"/>
        <v>Estudiantes y Graduados</v>
      </c>
      <c r="K267" s="405" t="s">
        <v>406</v>
      </c>
    </row>
    <row r="268" spans="3:11" x14ac:dyDescent="0.25">
      <c r="C268" s="494"/>
      <c r="D268" s="488"/>
      <c r="E268" s="489"/>
      <c r="F268" s="489">
        <f t="shared" si="12"/>
        <v>0</v>
      </c>
      <c r="G268" s="490"/>
      <c r="H268" s="495"/>
      <c r="I268" s="403" t="e">
        <f>VLOOKUP(H268,Presupuesto!$B$11:$C$565,2,0)</f>
        <v>#N/A</v>
      </c>
      <c r="J268" s="405" t="str">
        <f t="shared" si="13"/>
        <v>Estudiantes y Graduados</v>
      </c>
      <c r="K268" s="405" t="s">
        <v>415</v>
      </c>
    </row>
    <row r="269" spans="3:11" x14ac:dyDescent="0.25">
      <c r="C269" s="494"/>
      <c r="D269" s="488"/>
      <c r="E269" s="489"/>
      <c r="F269" s="489">
        <f t="shared" si="12"/>
        <v>0</v>
      </c>
      <c r="G269" s="490"/>
      <c r="H269" s="495"/>
      <c r="I269" s="403" t="e">
        <f>VLOOKUP(H269,Presupuesto!$B$11:$C$565,2,0)</f>
        <v>#N/A</v>
      </c>
      <c r="J269" s="405" t="str">
        <f t="shared" si="13"/>
        <v>Estudiantes y Graduados</v>
      </c>
      <c r="K269" s="405" t="s">
        <v>415</v>
      </c>
    </row>
    <row r="270" spans="3:11" x14ac:dyDescent="0.25">
      <c r="C270" s="494"/>
      <c r="D270" s="488"/>
      <c r="E270" s="489"/>
      <c r="F270" s="489">
        <f t="shared" si="12"/>
        <v>0</v>
      </c>
      <c r="G270" s="490"/>
      <c r="H270" s="495"/>
      <c r="I270" s="403" t="e">
        <f>VLOOKUP(H270,Presupuesto!$B$11:$C$565,2,0)</f>
        <v>#N/A</v>
      </c>
      <c r="J270" s="405" t="str">
        <f t="shared" si="13"/>
        <v>Estudiantes y Graduados</v>
      </c>
      <c r="K270" s="405" t="s">
        <v>415</v>
      </c>
    </row>
    <row r="271" spans="3:11" ht="16.5" thickBot="1" x14ac:dyDescent="0.3">
      <c r="C271" s="496"/>
      <c r="D271" s="497"/>
      <c r="E271" s="498"/>
      <c r="F271" s="499">
        <f t="shared" si="12"/>
        <v>0</v>
      </c>
      <c r="G271" s="500"/>
      <c r="H271" s="501"/>
      <c r="I271" s="421" t="e">
        <f>VLOOKUP(H271,Presupuesto!$B$11:$C$565,2,0)</f>
        <v>#N/A</v>
      </c>
      <c r="J271" s="422" t="str">
        <f>$J$20</f>
        <v>Estudiantes y Graduados</v>
      </c>
      <c r="K271" s="423" t="s">
        <v>397</v>
      </c>
    </row>
    <row r="273" spans="3:11" ht="16.5" thickBot="1" x14ac:dyDescent="0.3"/>
    <row r="274" spans="3:11" ht="16.5" thickBot="1" x14ac:dyDescent="0.3">
      <c r="C274" s="380" t="s">
        <v>53</v>
      </c>
      <c r="D274" s="376">
        <f>SUM(F281:F283)</f>
        <v>6875000</v>
      </c>
      <c r="F274" s="382"/>
      <c r="G274" s="381"/>
      <c r="H274" s="382"/>
      <c r="I274" s="382"/>
    </row>
    <row r="275" spans="3:11" x14ac:dyDescent="0.25">
      <c r="C275" s="382"/>
      <c r="D275" s="384"/>
      <c r="E275" s="385"/>
      <c r="F275" s="385"/>
      <c r="G275" s="385"/>
      <c r="H275" s="386"/>
      <c r="I275" s="386"/>
      <c r="J275" s="386"/>
      <c r="K275" s="476"/>
    </row>
    <row r="276" spans="3:11" x14ac:dyDescent="0.25">
      <c r="C276" s="382"/>
      <c r="D276" s="384"/>
      <c r="E276" s="385"/>
      <c r="F276" s="385"/>
      <c r="G276" s="385"/>
      <c r="H276" s="386"/>
      <c r="I276" s="386"/>
      <c r="J276" s="386"/>
      <c r="K276" s="476"/>
    </row>
    <row r="277" spans="3:11" x14ac:dyDescent="0.25">
      <c r="C277" s="113" t="s">
        <v>395</v>
      </c>
      <c r="D277" s="114" t="s">
        <v>1865</v>
      </c>
      <c r="E277" s="385"/>
      <c r="F277" s="385"/>
      <c r="G277" s="385"/>
      <c r="H277" s="386"/>
      <c r="I277" s="386"/>
      <c r="J277" s="386"/>
      <c r="K277" s="476"/>
    </row>
    <row r="278" spans="3:11" x14ac:dyDescent="0.25">
      <c r="C278" s="383" t="str">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de la Calidad'!$E:$F,2,FALSE),IFERROR(VLOOKUP(D277,'Gestión del Conocimiento'!$E:$F,2,FALSE),IFERROR(VLOOKUP(D277,'Gobernabilidad y Procesos...'!$E:$F,2,FALSE),IFERROR(VLOOKUP(D277,'Gestión del Talento Humano'!$E:$F,2,FALSE),IFERROR(VLOOKUP(D277,'Internacionalización de la E.S.'!$E:$F,2,FALSE),IFERROR(VLOOKUP(D277,'Cultura de Innovación Insti...'!$E:$F,2,FALSE),VLOOKUP(D277,'Lo Esencial de la Reforma Univ.'!$E:$F,2,0))))))))))))))</f>
        <v>6.a.7.1 Implantación del plan de mantenimiento y actualizacion de los equipos (comunicaciones, UPS, aire acondicionados y planta generadora de energía) para el soporte y operacion de todas las redes(WAN, CAN y LANs).</v>
      </c>
      <c r="D278" s="384"/>
      <c r="E278" s="385"/>
      <c r="F278" s="385"/>
      <c r="G278" s="385"/>
      <c r="H278" s="386"/>
      <c r="I278" s="386"/>
      <c r="J278" s="386"/>
      <c r="K278" s="476"/>
    </row>
    <row r="279" spans="3:11" ht="16.5" thickBot="1" x14ac:dyDescent="0.3">
      <c r="F279" s="385"/>
      <c r="G279" s="386"/>
      <c r="H279" s="386"/>
      <c r="I279" s="386"/>
    </row>
    <row r="280" spans="3:11" ht="32.25" thickBot="1" x14ac:dyDescent="0.3">
      <c r="C280" s="389" t="s">
        <v>44</v>
      </c>
      <c r="D280" s="389" t="s">
        <v>55</v>
      </c>
      <c r="E280" s="390" t="s">
        <v>57</v>
      </c>
      <c r="F280" s="391" t="s">
        <v>27</v>
      </c>
      <c r="G280" s="392" t="s">
        <v>134</v>
      </c>
      <c r="H280" s="390" t="s">
        <v>46</v>
      </c>
      <c r="I280" s="392" t="s">
        <v>135</v>
      </c>
      <c r="J280" s="392" t="s">
        <v>413</v>
      </c>
      <c r="K280" s="392" t="s">
        <v>414</v>
      </c>
    </row>
    <row r="281" spans="3:11" ht="16.5" thickBot="1" x14ac:dyDescent="0.3">
      <c r="C281" s="397" t="s">
        <v>444</v>
      </c>
      <c r="D281" s="482"/>
      <c r="E281" s="483">
        <f>HLOOKUP(C281,$AH$2:$BU$3,2,0)</f>
        <v>620</v>
      </c>
      <c r="F281" s="400">
        <f t="shared" ref="F281:F284" si="14">D281*E281</f>
        <v>0</v>
      </c>
      <c r="G281" s="401"/>
      <c r="H281" s="402"/>
      <c r="I281" s="403" t="e">
        <f>VLOOKUP(H281,Presupuesto!$B$11:$C$565,2,0)</f>
        <v>#N/A</v>
      </c>
      <c r="J281" s="404" t="s">
        <v>1375</v>
      </c>
      <c r="K281" s="405" t="s">
        <v>397</v>
      </c>
    </row>
    <row r="282" spans="3:11" ht="63" x14ac:dyDescent="0.25">
      <c r="C282" s="503" t="s">
        <v>1704</v>
      </c>
      <c r="D282" s="407">
        <v>1</v>
      </c>
      <c r="E282" s="408">
        <v>4000000</v>
      </c>
      <c r="F282" s="400">
        <f t="shared" si="14"/>
        <v>4000000</v>
      </c>
      <c r="G282" s="401" t="s">
        <v>1477</v>
      </c>
      <c r="H282" s="402" t="s">
        <v>289</v>
      </c>
      <c r="I282" s="403" t="str">
        <f>VLOOKUP(H282,Presupuesto!$B$11:$C$565,2,0)</f>
        <v>MANTENIMIENTO Y REPARACION MAQUINARIA Y EQUIPO (23300-00)</v>
      </c>
      <c r="J282" s="405" t="s">
        <v>477</v>
      </c>
      <c r="K282" s="405" t="s">
        <v>397</v>
      </c>
    </row>
    <row r="283" spans="3:11" ht="31.5" x14ac:dyDescent="0.25">
      <c r="C283" s="504" t="s">
        <v>1705</v>
      </c>
      <c r="D283" s="407">
        <v>115</v>
      </c>
      <c r="E283" s="408">
        <v>25000</v>
      </c>
      <c r="F283" s="400">
        <f t="shared" si="14"/>
        <v>2875000</v>
      </c>
      <c r="G283" s="401" t="s">
        <v>1477</v>
      </c>
      <c r="H283" s="402" t="s">
        <v>340</v>
      </c>
      <c r="I283" s="403" t="str">
        <f>VLOOKUP(H283,Presupuesto!$B$11:$C$565,2,0)</f>
        <v>EQUIPO DE COMUNICACIàN Y SE¥ALAMIENTO</v>
      </c>
      <c r="J283" s="405" t="s">
        <v>477</v>
      </c>
      <c r="K283" s="405" t="s">
        <v>397</v>
      </c>
    </row>
    <row r="284" spans="3:11" ht="16.5" thickBot="1" x14ac:dyDescent="0.3">
      <c r="C284" s="496"/>
      <c r="D284" s="497"/>
      <c r="E284" s="498"/>
      <c r="F284" s="499">
        <f t="shared" si="14"/>
        <v>0</v>
      </c>
      <c r="G284" s="500"/>
      <c r="H284" s="501"/>
      <c r="I284" s="421"/>
      <c r="J284" s="422"/>
      <c r="K284" s="423"/>
    </row>
    <row r="286" spans="3:11" ht="16.5" thickBot="1" x14ac:dyDescent="0.3"/>
    <row r="287" spans="3:11" ht="16.5" thickBot="1" x14ac:dyDescent="0.3">
      <c r="C287" s="380" t="s">
        <v>53</v>
      </c>
      <c r="D287" s="376">
        <f>SUM(F294:F296)</f>
        <v>5882901.3350000009</v>
      </c>
      <c r="F287" s="382"/>
      <c r="G287" s="381"/>
      <c r="H287" s="382"/>
      <c r="I287" s="382"/>
    </row>
    <row r="288" spans="3:11" x14ac:dyDescent="0.25">
      <c r="C288" s="382"/>
      <c r="D288" s="384"/>
      <c r="E288" s="385"/>
      <c r="F288" s="385"/>
      <c r="G288" s="385"/>
      <c r="H288" s="386"/>
      <c r="I288" s="386"/>
      <c r="J288" s="386"/>
      <c r="K288" s="476"/>
    </row>
    <row r="289" spans="3:11" x14ac:dyDescent="0.25">
      <c r="C289" s="382"/>
      <c r="D289" s="384"/>
      <c r="E289" s="385"/>
      <c r="F289" s="385"/>
      <c r="G289" s="385"/>
      <c r="H289" s="386"/>
      <c r="I289" s="386"/>
      <c r="J289" s="386"/>
      <c r="K289" s="476"/>
    </row>
    <row r="290" spans="3:11" x14ac:dyDescent="0.25">
      <c r="C290" s="113" t="s">
        <v>395</v>
      </c>
      <c r="D290" s="114" t="s">
        <v>1876</v>
      </c>
      <c r="E290" s="385"/>
      <c r="F290" s="385"/>
      <c r="G290" s="385"/>
      <c r="H290" s="386"/>
      <c r="I290" s="386"/>
      <c r="J290" s="386"/>
      <c r="K290" s="476"/>
    </row>
    <row r="291" spans="3:11" x14ac:dyDescent="0.25">
      <c r="C291" s="383" t="str">
        <f>IFERROR(VLOOKUP(D290,'Desarrollo e Innov. Curricular'!$E:$F,2,FALSE),IFERROR(VLOOKUP(D290,'Investigación Científica'!$E:$F,2,FALSE),IFERROR(VLOOKUP(D290,'Vinculación Univ. Sociedad'!$E:$F,2,FALSE),IFERROR(VLOOKUP(D290,'Docencia y Profesorado Universi'!$E:$F,2,FALSE),IFERROR(VLOOKUP(D290,'Estudiantes y Graduados'!$E:$F,2,FALSE),IFERROR(VLOOKUP(D290,'Gestion Administrativa'!$E:$F,2,FALSE),IFERROR(VLOOKUP(D290,'Gestión Académica'!$E:$F,2,FALSE),IFERROR(VLOOKUP(D290,'Aseguramiento de la Calidad'!$E:$F,2,FALSE),IFERROR(VLOOKUP(D290,'Gestión del Conocimiento'!$E:$F,2,FALSE),IFERROR(VLOOKUP(D290,'Gobernabilidad y Procesos...'!$E:$F,2,FALSE),IFERROR(VLOOKUP(D290,'Gestión del Talento Humano'!$E:$F,2,FALSE),IFERROR(VLOOKUP(D290,'Internacionalización de la E.S.'!$E:$F,2,FALSE),IFERROR(VLOOKUP(D290,'Cultura de Innovación Insti...'!$E:$F,2,FALSE),VLOOKUP(D290,'Lo Esencial de la Reforma Univ.'!$E:$F,2,0))))))))))))))</f>
        <v>10.a.4.1 Todos los nodos de las redes de campus equipados y funcionando.</v>
      </c>
      <c r="D291" s="384"/>
      <c r="E291" s="385"/>
      <c r="F291" s="385"/>
      <c r="G291" s="385"/>
      <c r="H291" s="386"/>
      <c r="I291" s="386"/>
      <c r="J291" s="386"/>
      <c r="K291" s="476"/>
    </row>
    <row r="292" spans="3:11" ht="16.5" thickBot="1" x14ac:dyDescent="0.3">
      <c r="F292" s="385"/>
      <c r="G292" s="386"/>
      <c r="H292" s="386"/>
      <c r="I292" s="386"/>
    </row>
    <row r="293" spans="3:11" ht="32.25" thickBot="1" x14ac:dyDescent="0.3">
      <c r="C293" s="436" t="s">
        <v>44</v>
      </c>
      <c r="D293" s="436" t="s">
        <v>55</v>
      </c>
      <c r="E293" s="437" t="s">
        <v>57</v>
      </c>
      <c r="F293" s="438" t="s">
        <v>27</v>
      </c>
      <c r="G293" s="439" t="s">
        <v>134</v>
      </c>
      <c r="H293" s="437" t="s">
        <v>46</v>
      </c>
      <c r="I293" s="439" t="s">
        <v>135</v>
      </c>
      <c r="J293" s="439" t="s">
        <v>413</v>
      </c>
      <c r="K293" s="439" t="s">
        <v>414</v>
      </c>
    </row>
    <row r="294" spans="3:11" ht="16.5" thickBot="1" x14ac:dyDescent="0.3">
      <c r="C294" s="505" t="s">
        <v>444</v>
      </c>
      <c r="D294" s="445"/>
      <c r="E294" s="454">
        <f>HLOOKUP(C294,$AH$2:$BU$3,2,0)</f>
        <v>620</v>
      </c>
      <c r="F294" s="447">
        <f t="shared" ref="F294:F297" si="15">D294*E294</f>
        <v>0</v>
      </c>
      <c r="G294" s="448"/>
      <c r="H294" s="449"/>
      <c r="I294" s="447" t="e">
        <f>VLOOKUP(H294,Presupuesto!$B$11:$C$565,2,0)</f>
        <v>#N/A</v>
      </c>
      <c r="J294" s="450" t="s">
        <v>1375</v>
      </c>
      <c r="K294" s="506" t="s">
        <v>397</v>
      </c>
    </row>
    <row r="295" spans="3:11" ht="31.5" x14ac:dyDescent="0.25">
      <c r="C295" s="507" t="s">
        <v>1706</v>
      </c>
      <c r="D295" s="457">
        <v>1</v>
      </c>
      <c r="E295" s="508">
        <v>5882901.3350000009</v>
      </c>
      <c r="F295" s="459">
        <f t="shared" si="15"/>
        <v>5882901.3350000009</v>
      </c>
      <c r="G295" s="460" t="s">
        <v>1477</v>
      </c>
      <c r="H295" s="461" t="s">
        <v>289</v>
      </c>
      <c r="I295" s="459" t="str">
        <f>VLOOKUP(H295,Presupuesto!$B$11:$C$565,2,0)</f>
        <v>MANTENIMIENTO Y REPARACION MAQUINARIA Y EQUIPO (23300-00)</v>
      </c>
      <c r="J295" s="462" t="s">
        <v>1381</v>
      </c>
      <c r="K295" s="509" t="s">
        <v>397</v>
      </c>
    </row>
    <row r="296" spans="3:11" x14ac:dyDescent="0.25">
      <c r="C296" s="510"/>
      <c r="D296" s="511"/>
      <c r="E296" s="512"/>
      <c r="F296" s="513">
        <f t="shared" si="15"/>
        <v>0</v>
      </c>
      <c r="G296" s="514"/>
      <c r="H296" s="515"/>
      <c r="I296" s="459"/>
      <c r="J296" s="462"/>
      <c r="K296" s="509"/>
    </row>
    <row r="297" spans="3:11" ht="16.5" thickBot="1" x14ac:dyDescent="0.3">
      <c r="C297" s="516"/>
      <c r="D297" s="517"/>
      <c r="E297" s="518"/>
      <c r="F297" s="518">
        <f t="shared" si="15"/>
        <v>0</v>
      </c>
      <c r="G297" s="519"/>
      <c r="H297" s="520"/>
      <c r="I297" s="469"/>
      <c r="J297" s="472"/>
      <c r="K297" s="521"/>
    </row>
    <row r="299" spans="3:11" ht="16.5" thickBot="1" x14ac:dyDescent="0.3"/>
    <row r="300" spans="3:11" ht="16.5" thickBot="1" x14ac:dyDescent="0.3">
      <c r="C300" s="380" t="s">
        <v>53</v>
      </c>
      <c r="D300" s="376">
        <f>SUM(F307:F309)</f>
        <v>3159373.41</v>
      </c>
      <c r="F300" s="382"/>
      <c r="G300" s="381"/>
      <c r="H300" s="382"/>
      <c r="I300" s="382"/>
    </row>
    <row r="301" spans="3:11" x14ac:dyDescent="0.25">
      <c r="C301" s="382"/>
      <c r="D301" s="384"/>
      <c r="E301" s="385"/>
      <c r="F301" s="385"/>
      <c r="G301" s="385"/>
      <c r="H301" s="386"/>
      <c r="I301" s="386"/>
      <c r="J301" s="386"/>
      <c r="K301" s="476"/>
    </row>
    <row r="302" spans="3:11" x14ac:dyDescent="0.25">
      <c r="C302" s="382"/>
      <c r="D302" s="384"/>
      <c r="E302" s="385"/>
      <c r="F302" s="385"/>
      <c r="G302" s="385"/>
      <c r="H302" s="386"/>
      <c r="I302" s="386"/>
      <c r="J302" s="386"/>
      <c r="K302" s="476"/>
    </row>
    <row r="303" spans="3:11" x14ac:dyDescent="0.25">
      <c r="C303" s="113" t="s">
        <v>395</v>
      </c>
      <c r="D303" s="114" t="s">
        <v>1881</v>
      </c>
      <c r="E303" s="385"/>
      <c r="F303" s="385"/>
      <c r="G303" s="385"/>
      <c r="H303" s="386"/>
      <c r="I303" s="386"/>
      <c r="J303" s="386"/>
      <c r="K303" s="476"/>
    </row>
    <row r="304" spans="3:11" x14ac:dyDescent="0.25">
      <c r="C304" s="383" t="str">
        <f>IFERROR(VLOOKUP(D303,'Desarrollo e Innov. Curricular'!$E:$F,2,FALSE),IFERROR(VLOOKUP(D303,'Investigación Científica'!$E:$F,2,FALSE),IFERROR(VLOOKUP(D303,'Vinculación Univ. Sociedad'!$E:$F,2,FALSE),IFERROR(VLOOKUP(D303,'Docencia y Profesorado Universi'!$E:$F,2,FALSE),IFERROR(VLOOKUP(D303,'Estudiantes y Graduados'!$E:$F,2,FALSE),IFERROR(VLOOKUP(D303,'Gestion Administrativa'!$E:$F,2,FALSE),IFERROR(VLOOKUP(D303,'Gestión Académica'!$E:$F,2,FALSE),IFERROR(VLOOKUP(D303,'Aseguramiento de la Calidad'!$E:$F,2,FALSE),IFERROR(VLOOKUP(D303,'Gestión del Conocimiento'!$E:$F,2,FALSE),IFERROR(VLOOKUP(D303,'Gobernabilidad y Procesos...'!$E:$F,2,FALSE),IFERROR(VLOOKUP(D303,'Gestión del Talento Humano'!$E:$F,2,FALSE),IFERROR(VLOOKUP(D303,'Internacionalización de la E.S.'!$E:$F,2,FALSE),IFERROR(VLOOKUP(D303,'Cultura de Innovación Insti...'!$E:$F,2,FALSE),VLOOKUP(D303,'Lo Esencial de la Reforma Univ.'!$E:$F,2,0))))))))))))))</f>
        <v>10.a.6.1 Dotar cada espacio físico (Aulas, laboratorios, talleres y oficinas) con los puntos de redes activos, para tener acceso a la red de datos UNAH-Net.</v>
      </c>
      <c r="D304" s="384"/>
      <c r="E304" s="385"/>
      <c r="F304" s="385"/>
      <c r="G304" s="385"/>
      <c r="H304" s="386"/>
      <c r="I304" s="386"/>
      <c r="J304" s="386"/>
      <c r="K304" s="476"/>
    </row>
    <row r="305" spans="3:11" ht="16.5" thickBot="1" x14ac:dyDescent="0.3">
      <c r="F305" s="385"/>
      <c r="G305" s="386"/>
      <c r="H305" s="386"/>
      <c r="I305" s="386"/>
    </row>
    <row r="306" spans="3:11" ht="32.25" thickBot="1" x14ac:dyDescent="0.3">
      <c r="C306" s="436" t="s">
        <v>44</v>
      </c>
      <c r="D306" s="436" t="s">
        <v>55</v>
      </c>
      <c r="E306" s="437" t="s">
        <v>57</v>
      </c>
      <c r="F306" s="438" t="s">
        <v>27</v>
      </c>
      <c r="G306" s="439" t="s">
        <v>134</v>
      </c>
      <c r="H306" s="437" t="s">
        <v>46</v>
      </c>
      <c r="I306" s="439" t="s">
        <v>135</v>
      </c>
      <c r="J306" s="439" t="s">
        <v>413</v>
      </c>
      <c r="K306" s="439" t="s">
        <v>414</v>
      </c>
    </row>
    <row r="307" spans="3:11" ht="16.5" thickBot="1" x14ac:dyDescent="0.3">
      <c r="C307" s="505" t="s">
        <v>437</v>
      </c>
      <c r="D307" s="445">
        <v>200</v>
      </c>
      <c r="E307" s="454">
        <f>HLOOKUP(C307,$AH$2:$BU$3,2,0)</f>
        <v>1750</v>
      </c>
      <c r="F307" s="447">
        <f t="shared" ref="F307:F310" si="16">D307*E307</f>
        <v>350000</v>
      </c>
      <c r="G307" s="448" t="s">
        <v>1477</v>
      </c>
      <c r="H307" s="449" t="s">
        <v>310</v>
      </c>
      <c r="I307" s="447" t="str">
        <f>VLOOKUP(H307,Presupuesto!$B$11:$C$565,2,0)</f>
        <v>VIATICOS NACIONALES Y OTROS GASTOS DE VIAJE PROYECTO FORTALECIMIENTO ORG. ESTUDI (26200-72)</v>
      </c>
      <c r="J307" s="450" t="s">
        <v>1381</v>
      </c>
      <c r="K307" s="506" t="s">
        <v>397</v>
      </c>
    </row>
    <row r="308" spans="3:11" ht="31.5" x14ac:dyDescent="0.25">
      <c r="C308" s="507" t="s">
        <v>1707</v>
      </c>
      <c r="D308" s="457">
        <v>1</v>
      </c>
      <c r="E308" s="508">
        <v>2015290.03</v>
      </c>
      <c r="F308" s="459">
        <f t="shared" si="16"/>
        <v>2015290.03</v>
      </c>
      <c r="G308" s="460" t="s">
        <v>1477</v>
      </c>
      <c r="H308" s="461" t="s">
        <v>289</v>
      </c>
      <c r="I308" s="459" t="str">
        <f>VLOOKUP(H308,Presupuesto!$B$11:$C$565,2,0)</f>
        <v>MANTENIMIENTO Y REPARACION MAQUINARIA Y EQUIPO (23300-00)</v>
      </c>
      <c r="J308" s="462" t="s">
        <v>1381</v>
      </c>
      <c r="K308" s="509" t="s">
        <v>397</v>
      </c>
    </row>
    <row r="309" spans="3:11" ht="31.5" x14ac:dyDescent="0.25">
      <c r="C309" s="504" t="s">
        <v>1708</v>
      </c>
      <c r="D309" s="457">
        <v>1</v>
      </c>
      <c r="E309" s="508">
        <v>794083.38</v>
      </c>
      <c r="F309" s="459">
        <f t="shared" si="16"/>
        <v>794083.38</v>
      </c>
      <c r="G309" s="460" t="s">
        <v>1477</v>
      </c>
      <c r="H309" s="461" t="s">
        <v>289</v>
      </c>
      <c r="I309" s="522" t="str">
        <f>VLOOKUP(H309,Presupuesto!$B$11:$C$565,2,0)</f>
        <v>MANTENIMIENTO Y REPARACION MAQUINARIA Y EQUIPO (23300-00)</v>
      </c>
      <c r="J309" s="462" t="s">
        <v>1381</v>
      </c>
      <c r="K309" s="509" t="s">
        <v>397</v>
      </c>
    </row>
    <row r="310" spans="3:11" ht="16.5" thickBot="1" x14ac:dyDescent="0.3">
      <c r="C310" s="516"/>
      <c r="D310" s="517"/>
      <c r="E310" s="518"/>
      <c r="F310" s="518">
        <f t="shared" si="16"/>
        <v>0</v>
      </c>
      <c r="G310" s="519"/>
      <c r="H310" s="520"/>
      <c r="I310" s="469"/>
      <c r="J310" s="472"/>
      <c r="K310" s="521"/>
    </row>
    <row r="312" spans="3:11" ht="16.5" thickBot="1" x14ac:dyDescent="0.3"/>
    <row r="313" spans="3:11" ht="16.5" thickBot="1" x14ac:dyDescent="0.3">
      <c r="C313" s="380" t="s">
        <v>53</v>
      </c>
      <c r="D313" s="376">
        <f>SUM(F320:F322)</f>
        <v>100000</v>
      </c>
      <c r="F313" s="382"/>
      <c r="G313" s="381"/>
      <c r="H313" s="382"/>
      <c r="I313" s="382"/>
    </row>
    <row r="314" spans="3:11" x14ac:dyDescent="0.25">
      <c r="C314" s="382"/>
      <c r="D314" s="384"/>
      <c r="E314" s="385"/>
      <c r="F314" s="385"/>
      <c r="G314" s="385"/>
      <c r="H314" s="386"/>
      <c r="I314" s="386"/>
      <c r="J314" s="386"/>
      <c r="K314" s="476"/>
    </row>
    <row r="315" spans="3:11" x14ac:dyDescent="0.25">
      <c r="C315" s="382"/>
      <c r="D315" s="384"/>
      <c r="E315" s="385"/>
      <c r="F315" s="385"/>
      <c r="G315" s="385"/>
      <c r="H315" s="386"/>
      <c r="I315" s="386"/>
      <c r="J315" s="386"/>
      <c r="K315" s="476"/>
    </row>
    <row r="316" spans="3:11" x14ac:dyDescent="0.25">
      <c r="C316" s="113" t="s">
        <v>395</v>
      </c>
      <c r="D316" s="114" t="s">
        <v>1869</v>
      </c>
      <c r="E316" s="385"/>
      <c r="F316" s="385"/>
      <c r="G316" s="385"/>
      <c r="H316" s="386"/>
      <c r="I316" s="386"/>
      <c r="J316" s="386"/>
      <c r="K316" s="476"/>
    </row>
    <row r="317" spans="3:11" x14ac:dyDescent="0.25">
      <c r="C317" s="383" t="str">
        <f>IFERROR(VLOOKUP(D316,'Desarrollo e Innov. Curricular'!$E:$F,2,FALSE),IFERROR(VLOOKUP(D316,'Investigación Científica'!$E:$F,2,FALSE),IFERROR(VLOOKUP(D316,'Vinculación Univ. Sociedad'!$E:$F,2,FALSE),IFERROR(VLOOKUP(D316,'Docencia y Profesorado Universi'!$E:$F,2,FALSE),IFERROR(VLOOKUP(D316,'Estudiantes y Graduados'!$E:$F,2,FALSE),IFERROR(VLOOKUP(D316,'Gestion Administrativa'!$E:$F,2,FALSE),IFERROR(VLOOKUP(D316,'Gestión Académica'!$E:$F,2,FALSE),IFERROR(VLOOKUP(D316,'Aseguramiento de la Calidad'!$E:$F,2,FALSE),IFERROR(VLOOKUP(D316,'Gestión del Conocimiento'!$E:$F,2,FALSE),IFERROR(VLOOKUP(D316,'Gobernabilidad y Procesos...'!$E:$F,2,FALSE),IFERROR(VLOOKUP(D316,'Gestión del Talento Humano'!$E:$F,2,FALSE),IFERROR(VLOOKUP(D316,'Internacionalización de la E.S.'!$E:$F,2,FALSE),IFERROR(VLOOKUP(D316,'Cultura de Innovación Insti...'!$E:$F,2,FALSE),VLOOKUP(D316,'Lo Esencial de la Reforma Univ.'!$E:$F,2,0))))))))))))))</f>
        <v xml:space="preserve"> 1. Formar espacios grupales para compartir experiencias y motivar al uso y manejo de las TIC´s  a través  del primer encuentro de formacion en TIC´s.</v>
      </c>
      <c r="D317" s="384"/>
      <c r="E317" s="385"/>
      <c r="F317" s="385"/>
      <c r="G317" s="385"/>
      <c r="H317" s="386"/>
      <c r="I317" s="386"/>
      <c r="J317" s="386"/>
      <c r="K317" s="476"/>
    </row>
    <row r="318" spans="3:11" ht="16.5" thickBot="1" x14ac:dyDescent="0.3">
      <c r="F318" s="385"/>
      <c r="G318" s="386"/>
      <c r="H318" s="386"/>
      <c r="I318" s="386"/>
    </row>
    <row r="319" spans="3:11" ht="32.25" thickBot="1" x14ac:dyDescent="0.3">
      <c r="C319" s="436" t="s">
        <v>44</v>
      </c>
      <c r="D319" s="436" t="s">
        <v>55</v>
      </c>
      <c r="E319" s="437" t="s">
        <v>57</v>
      </c>
      <c r="F319" s="438" t="s">
        <v>27</v>
      </c>
      <c r="G319" s="439" t="s">
        <v>134</v>
      </c>
      <c r="H319" s="437" t="s">
        <v>46</v>
      </c>
      <c r="I319" s="439" t="s">
        <v>135</v>
      </c>
      <c r="J319" s="439" t="s">
        <v>413</v>
      </c>
      <c r="K319" s="439" t="s">
        <v>414</v>
      </c>
    </row>
    <row r="320" spans="3:11" x14ac:dyDescent="0.25">
      <c r="C320" s="505" t="s">
        <v>437</v>
      </c>
      <c r="D320" s="445">
        <v>0</v>
      </c>
      <c r="E320" s="454">
        <f>HLOOKUP(C320,$AH$2:$BU$3,2,0)</f>
        <v>1750</v>
      </c>
      <c r="F320" s="447">
        <f t="shared" ref="F320:F323" si="17">D320*E320</f>
        <v>0</v>
      </c>
      <c r="G320" s="448" t="s">
        <v>1477</v>
      </c>
      <c r="H320" s="449" t="s">
        <v>310</v>
      </c>
      <c r="I320" s="447" t="str">
        <f>VLOOKUP(H320,Presupuesto!$B$11:$C$565,2,0)</f>
        <v>VIATICOS NACIONALES Y OTROS GASTOS DE VIAJE PROYECTO FORTALECIMIENTO ORG. ESTUDI (26200-72)</v>
      </c>
      <c r="J320" s="450" t="s">
        <v>1381</v>
      </c>
      <c r="K320" s="506" t="s">
        <v>397</v>
      </c>
    </row>
    <row r="321" spans="3:11" x14ac:dyDescent="0.25">
      <c r="C321" s="406" t="s">
        <v>1790</v>
      </c>
      <c r="D321" s="457">
        <v>1</v>
      </c>
      <c r="E321" s="508">
        <v>100000</v>
      </c>
      <c r="F321" s="459">
        <f t="shared" si="17"/>
        <v>100000</v>
      </c>
      <c r="G321" s="460" t="s">
        <v>1477</v>
      </c>
      <c r="H321" s="402" t="s">
        <v>297</v>
      </c>
      <c r="I321" s="459" t="str">
        <f>VLOOKUP(H321,Presupuesto!$B$11:$C$565,2,0)</f>
        <v>IMPRENTA, PUBLIC. Y REPRODUC. (25300-00)</v>
      </c>
      <c r="J321" s="462" t="s">
        <v>1381</v>
      </c>
      <c r="K321" s="509" t="s">
        <v>404</v>
      </c>
    </row>
    <row r="322" spans="3:11" x14ac:dyDescent="0.25">
      <c r="C322" s="510"/>
      <c r="D322" s="511"/>
      <c r="E322" s="523"/>
      <c r="F322" s="513">
        <f t="shared" si="17"/>
        <v>0</v>
      </c>
      <c r="G322" s="514"/>
      <c r="H322" s="515"/>
      <c r="I322" s="522"/>
      <c r="J322" s="462"/>
      <c r="K322" s="509"/>
    </row>
    <row r="323" spans="3:11" ht="16.5" thickBot="1" x14ac:dyDescent="0.3">
      <c r="C323" s="516"/>
      <c r="D323" s="517"/>
      <c r="E323" s="518"/>
      <c r="F323" s="518">
        <f t="shared" si="17"/>
        <v>0</v>
      </c>
      <c r="G323" s="519"/>
      <c r="H323" s="520"/>
      <c r="I323" s="469"/>
      <c r="J323" s="472"/>
      <c r="K323" s="521"/>
    </row>
  </sheetData>
  <dataValidations count="6">
    <dataValidation type="list" allowBlank="1" showInputMessage="1" showErrorMessage="1" errorTitle="¡Ingreso Inválido!" error="Seleccione una opción de la lista." promptTitle="Tipo de Presupuesto" prompt="Seleccione una opción de la lista." sqref="G17:G51 G307:G310 G294:G297 G61:G95 G105:G139 G149:G183 G193:G227 G237:G271 G281:G284 G320:G323">
      <formula1>$R$2:$S$2</formula1>
    </dataValidation>
    <dataValidation type="list" allowBlank="1" showInputMessage="1" showErrorMessage="1" errorTitle="¡Ingreso Inválido!" error="Seleccione una opción de la lista" promptTitle="Mes Requerido" prompt="Seleccione el mes en el que requiere el recurso." sqref="K17:K51 K307:K310 K294:K297 K61:K95 K105:K139 K149:K183 K193:K227 K237:K271 K281:K284 K320:K323">
      <formula1>$U$2:$AF$2</formula1>
    </dataValidation>
    <dataValidation type="list" allowBlank="1" showInputMessage="1" showErrorMessage="1" errorTitle="¡Ingreso Inválido!" error="Seleccione una opción de la lista." promptTitle="Dimensión Estratégica" prompt="Seleccione una opción de la lista." sqref="J17:J51 J307:J310 J294:J297 J61:J95 J105:J139 J149:J183 J193:J227 J237:J271 J281:J284 J320:J323">
      <formula1>$A$2:$N$2</formula1>
    </dataValidation>
    <dataValidation type="list" allowBlank="1" showInputMessage="1" showErrorMessage="1" errorTitle="¡Ingreso Invalido!" error="Seleccione una opción de la lista." promptTitle="Categoria/Zona de Viáticos" prompt="Seleccione una opción de la lista" sqref="C193 C307 C294 C17 C105 C149 C61 C237 C281 C320">
      <formula1>$AH$2:$BU$2</formula1>
    </dataValidation>
    <dataValidation type="list" allowBlank="1" showInputMessage="1" showErrorMessage="1" errorTitle="¡Ingreso Inválido!" error="Verifique el valor ingresado." promptTitle="Ingrese el Objeto de Gasto" prompt="Ingrese el Objeto de Gasto" sqref="H149:H183 H307 H310 H294 H297 H17:H51 H193:H227 H61:H95 H105:H139 H237:H271 H281 H284 H320:H321 H323">
      <formula1>$A$1:$UI$1</formula1>
    </dataValidation>
    <dataValidation type="list" allowBlank="1" showInputMessage="1" showErrorMessage="1" errorTitle="¡Ingreso Inválido!" error="Verifique el valor ingresado." promptTitle="Ingrese el Objeto de Gasto" prompt="Ingrese el Objeto de Gasto" sqref="H282:H283 H308:H309 H295:H296 H322">
      <formula1>$A$1:$VD$1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10" zoomScale="86" zoomScaleNormal="86" workbookViewId="0">
      <selection activeCell="D14" sqref="D14"/>
    </sheetView>
  </sheetViews>
  <sheetFormatPr baseColWidth="10" defaultColWidth="11.5703125" defaultRowHeight="15.75" x14ac:dyDescent="0.25"/>
  <cols>
    <col min="1" max="1" width="1.85546875" style="363" customWidth="1"/>
    <col min="2" max="2" width="7.85546875" style="363" customWidth="1"/>
    <col min="3" max="3" width="46.7109375" style="363" bestFit="1" customWidth="1"/>
    <col min="4" max="4" width="26.85546875" style="363" bestFit="1" customWidth="1"/>
    <col min="5" max="5" width="13.85546875" style="363" customWidth="1"/>
    <col min="6" max="6" width="21.85546875" style="363" customWidth="1"/>
    <col min="7" max="7" width="16.5703125" style="368" customWidth="1"/>
    <col min="8" max="8" width="18.28515625" style="363" customWidth="1"/>
    <col min="9" max="9" width="43.28515625" style="363" customWidth="1"/>
    <col min="10" max="10" width="28.140625" style="363" bestFit="1" customWidth="1"/>
    <col min="11" max="11" width="19.85546875" style="363" bestFit="1" customWidth="1"/>
    <col min="12" max="12" width="12.7109375" style="363" bestFit="1" customWidth="1"/>
    <col min="13"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row>
    <row r="4" spans="1:555" ht="16.5" thickBot="1" x14ac:dyDescent="0.3"/>
    <row r="5" spans="1:555" ht="16.5" thickBot="1" x14ac:dyDescent="0.3">
      <c r="C5" s="375" t="s">
        <v>391</v>
      </c>
      <c r="D5" s="376">
        <f>SUMIF(C:C,$C$10,D:D)</f>
        <v>960000</v>
      </c>
    </row>
    <row r="6" spans="1:555" x14ac:dyDescent="0.25">
      <c r="C6" s="377"/>
      <c r="D6" s="377"/>
      <c r="E6" s="377"/>
      <c r="F6" s="377"/>
      <c r="G6" s="378"/>
      <c r="H6" s="377"/>
      <c r="I6" s="377"/>
    </row>
    <row r="7" spans="1:555" x14ac:dyDescent="0.25">
      <c r="C7" s="377"/>
      <c r="D7" s="377"/>
      <c r="E7" s="377"/>
      <c r="F7" s="377"/>
      <c r="G7" s="378"/>
      <c r="H7" s="377"/>
      <c r="I7" s="377"/>
    </row>
    <row r="8" spans="1:555" x14ac:dyDescent="0.25">
      <c r="C8" s="377"/>
      <c r="D8" s="377"/>
      <c r="E8" s="377"/>
      <c r="F8" s="377"/>
      <c r="G8" s="378"/>
      <c r="H8" s="377"/>
      <c r="I8" s="377"/>
    </row>
    <row r="9" spans="1:555" ht="16.5" thickBot="1" x14ac:dyDescent="0.3">
      <c r="C9" s="377"/>
      <c r="D9" s="377"/>
      <c r="E9" s="377"/>
      <c r="F9" s="377"/>
      <c r="G9" s="378"/>
      <c r="H9" s="377"/>
      <c r="I9" s="377"/>
      <c r="K9" s="379"/>
    </row>
    <row r="10" spans="1:555" ht="16.5" thickBot="1" x14ac:dyDescent="0.3">
      <c r="C10" s="380" t="s">
        <v>53</v>
      </c>
      <c r="D10" s="376">
        <f>SUM(F17:F51)</f>
        <v>960000</v>
      </c>
      <c r="F10" s="382"/>
      <c r="G10" s="381"/>
      <c r="H10" s="382"/>
      <c r="I10" s="382"/>
    </row>
    <row r="11" spans="1:555" x14ac:dyDescent="0.25">
      <c r="B11" s="385"/>
      <c r="C11" s="382"/>
      <c r="D11" s="384"/>
      <c r="E11" s="385"/>
      <c r="F11" s="385"/>
      <c r="G11" s="385"/>
      <c r="H11" s="386"/>
      <c r="I11" s="386"/>
      <c r="J11" s="386"/>
      <c r="K11" s="476"/>
    </row>
    <row r="12" spans="1:555" x14ac:dyDescent="0.25">
      <c r="B12" s="385"/>
      <c r="C12" s="382"/>
      <c r="D12" s="384"/>
      <c r="E12" s="385"/>
      <c r="F12" s="385"/>
      <c r="G12" s="385"/>
      <c r="H12" s="386"/>
      <c r="I12" s="386"/>
      <c r="J12" s="386"/>
      <c r="K12" s="476"/>
    </row>
    <row r="13" spans="1:555" x14ac:dyDescent="0.25">
      <c r="B13" s="385"/>
      <c r="C13" s="113" t="s">
        <v>395</v>
      </c>
      <c r="D13" s="114" t="s">
        <v>1855</v>
      </c>
      <c r="E13" s="385"/>
      <c r="F13" s="385"/>
      <c r="G13" s="385"/>
      <c r="H13" s="386"/>
      <c r="I13" s="386"/>
      <c r="J13" s="386"/>
      <c r="K13" s="476"/>
    </row>
    <row r="14" spans="1:555" x14ac:dyDescent="0.25">
      <c r="B14" s="385"/>
      <c r="C14" s="383"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Oferta de certificaciones de Microsoft; IT Academy.</v>
      </c>
      <c r="D14" s="384"/>
      <c r="E14" s="385"/>
      <c r="F14" s="385"/>
      <c r="G14" s="385"/>
      <c r="H14" s="386"/>
      <c r="I14" s="386"/>
      <c r="J14" s="386"/>
      <c r="K14" s="476"/>
    </row>
    <row r="15" spans="1:555" ht="16.5" thickBot="1" x14ac:dyDescent="0.3">
      <c r="F15" s="385"/>
      <c r="G15" s="386"/>
      <c r="H15" s="386"/>
      <c r="I15" s="386"/>
    </row>
    <row r="16" spans="1:555" ht="32.25" thickBot="1" x14ac:dyDescent="0.3">
      <c r="C16" s="389" t="s">
        <v>44</v>
      </c>
      <c r="D16" s="477" t="s">
        <v>55</v>
      </c>
      <c r="E16" s="390" t="s">
        <v>57</v>
      </c>
      <c r="F16" s="391" t="s">
        <v>27</v>
      </c>
      <c r="G16" s="392" t="s">
        <v>134</v>
      </c>
      <c r="H16" s="390" t="s">
        <v>46</v>
      </c>
      <c r="I16" s="392" t="s">
        <v>135</v>
      </c>
      <c r="J16" s="392" t="s">
        <v>413</v>
      </c>
      <c r="K16" s="392" t="s">
        <v>414</v>
      </c>
      <c r="L16" s="392" t="s">
        <v>470</v>
      </c>
    </row>
    <row r="17" spans="3:12" x14ac:dyDescent="0.25">
      <c r="C17" s="406"/>
      <c r="D17" s="407"/>
      <c r="E17" s="478"/>
      <c r="F17" s="400">
        <f t="shared" ref="F17:F51" si="0">D17*E17</f>
        <v>0</v>
      </c>
      <c r="G17" s="401" t="s">
        <v>132</v>
      </c>
      <c r="H17" s="402" t="s">
        <v>1073</v>
      </c>
      <c r="I17" s="403" t="str">
        <f>VLOOKUP(H17,Presupuesto!$B$11:$C$565,2,0)</f>
        <v>BECAS</v>
      </c>
      <c r="J17" s="404" t="s">
        <v>1377</v>
      </c>
      <c r="K17" s="405" t="s">
        <v>397</v>
      </c>
      <c r="L17" s="405"/>
    </row>
    <row r="18" spans="3:12" x14ac:dyDescent="0.25">
      <c r="C18" s="406"/>
      <c r="D18" s="407"/>
      <c r="E18" s="408"/>
      <c r="F18" s="400">
        <f t="shared" si="0"/>
        <v>0</v>
      </c>
      <c r="G18" s="401"/>
      <c r="H18" s="402" t="s">
        <v>1075</v>
      </c>
      <c r="I18" s="403" t="str">
        <f>VLOOKUP(H18,Presupuesto!$B$11:$C$565,2,0)</f>
        <v>BECAS ESTUDIANTES DE PREGRADO (PLAN REFORMA)</v>
      </c>
      <c r="J18" s="405" t="str">
        <f>$J$17</f>
        <v>Estudiantes y Graduados</v>
      </c>
      <c r="K18" s="405" t="s">
        <v>415</v>
      </c>
      <c r="L18" s="405"/>
    </row>
    <row r="19" spans="3:12" x14ac:dyDescent="0.25">
      <c r="C19" s="406"/>
      <c r="D19" s="407"/>
      <c r="E19" s="408"/>
      <c r="F19" s="400">
        <f t="shared" si="0"/>
        <v>0</v>
      </c>
      <c r="G19" s="401"/>
      <c r="H19" s="402" t="s">
        <v>1077</v>
      </c>
      <c r="I19" s="403" t="str">
        <f>VLOOKUP(H19,Presupuesto!$B$11:$C$565,2,0)</f>
        <v>BECAS CONVENIO MINISTERIO SALUD -IHSS-UNAH</v>
      </c>
      <c r="J19" s="405" t="str">
        <f t="shared" ref="J19:J51" si="1">$J$17</f>
        <v>Estudiantes y Graduados</v>
      </c>
      <c r="K19" s="405" t="s">
        <v>415</v>
      </c>
      <c r="L19" s="405"/>
    </row>
    <row r="20" spans="3:12" x14ac:dyDescent="0.25">
      <c r="C20" s="406"/>
      <c r="D20" s="407"/>
      <c r="E20" s="408"/>
      <c r="F20" s="400">
        <f t="shared" si="0"/>
        <v>0</v>
      </c>
      <c r="G20" s="401"/>
      <c r="H20" s="402" t="s">
        <v>1079</v>
      </c>
      <c r="I20" s="403" t="str">
        <f>VLOOKUP(H20,Presupuesto!$B$11:$C$565,2,0)</f>
        <v>BECAS DE ACTUALIZACION Y CAPACITACION DOCENTE</v>
      </c>
      <c r="J20" s="405" t="str">
        <f t="shared" si="1"/>
        <v>Estudiantes y Graduados</v>
      </c>
      <c r="K20" s="405" t="s">
        <v>415</v>
      </c>
      <c r="L20" s="405"/>
    </row>
    <row r="21" spans="3:12" x14ac:dyDescent="0.25">
      <c r="C21" s="406"/>
      <c r="D21" s="407"/>
      <c r="E21" s="408"/>
      <c r="F21" s="400">
        <f t="shared" si="0"/>
        <v>0</v>
      </c>
      <c r="G21" s="401"/>
      <c r="H21" s="402" t="s">
        <v>1081</v>
      </c>
      <c r="I21" s="403" t="str">
        <f>VLOOKUP(H21,Presupuesto!$B$11:$C$565,2,0)</f>
        <v>BECAS EXCELENCIA ACADEMICA</v>
      </c>
      <c r="J21" s="405" t="str">
        <f t="shared" si="1"/>
        <v>Estudiantes y Graduados</v>
      </c>
      <c r="K21" s="405" t="s">
        <v>415</v>
      </c>
      <c r="L21" s="405"/>
    </row>
    <row r="22" spans="3:12" x14ac:dyDescent="0.25">
      <c r="C22" s="406"/>
      <c r="D22" s="407"/>
      <c r="E22" s="408"/>
      <c r="F22" s="400">
        <f t="shared" si="0"/>
        <v>0</v>
      </c>
      <c r="G22" s="401"/>
      <c r="H22" s="402" t="s">
        <v>1083</v>
      </c>
      <c r="I22" s="403" t="str">
        <f>VLOOKUP(H22,Presupuesto!$B$11:$C$565,2,0)</f>
        <v>BECAS PARA HIJOS DE LOS TRABAJADORES</v>
      </c>
      <c r="J22" s="405" t="str">
        <f t="shared" si="1"/>
        <v>Estudiantes y Graduados</v>
      </c>
      <c r="K22" s="405" t="s">
        <v>404</v>
      </c>
      <c r="L22" s="405"/>
    </row>
    <row r="23" spans="3:12" x14ac:dyDescent="0.25">
      <c r="C23" s="406"/>
      <c r="D23" s="407"/>
      <c r="E23" s="408"/>
      <c r="F23" s="400">
        <f t="shared" si="0"/>
        <v>0</v>
      </c>
      <c r="G23" s="401"/>
      <c r="H23" s="402" t="s">
        <v>1085</v>
      </c>
      <c r="I23" s="403" t="str">
        <f>VLOOKUP(H23,Presupuesto!$B$11:$C$565,2,0)</f>
        <v>BECAS POST GRADO ECONOMIA</v>
      </c>
      <c r="J23" s="405" t="str">
        <f t="shared" si="1"/>
        <v>Estudiantes y Graduados</v>
      </c>
      <c r="K23" s="405" t="s">
        <v>415</v>
      </c>
      <c r="L23" s="405"/>
    </row>
    <row r="24" spans="3:12" x14ac:dyDescent="0.25">
      <c r="C24" s="406"/>
      <c r="D24" s="407"/>
      <c r="E24" s="408"/>
      <c r="F24" s="400">
        <f t="shared" si="0"/>
        <v>0</v>
      </c>
      <c r="G24" s="401"/>
      <c r="H24" s="402" t="s">
        <v>1087</v>
      </c>
      <c r="I24" s="403" t="str">
        <f>VLOOKUP(H24,Presupuesto!$B$11:$C$565,2,0)</f>
        <v>BECAS POST-GRADO DE TRABAJO SOCIAL</v>
      </c>
      <c r="J24" s="405" t="str">
        <f t="shared" si="1"/>
        <v>Estudiantes y Graduados</v>
      </c>
      <c r="K24" s="405" t="s">
        <v>415</v>
      </c>
      <c r="L24" s="405"/>
    </row>
    <row r="25" spans="3:12" x14ac:dyDescent="0.25">
      <c r="C25" s="406"/>
      <c r="D25" s="407"/>
      <c r="E25" s="408"/>
      <c r="F25" s="400">
        <f t="shared" si="0"/>
        <v>0</v>
      </c>
      <c r="G25" s="401"/>
      <c r="H25" s="402" t="s">
        <v>1089</v>
      </c>
      <c r="I25" s="403" t="str">
        <f>VLOOKUP(H25,Presupuesto!$B$11:$C$565,2,0)</f>
        <v>BECAS PROFESIONALIZANTES DOCENTE (PLAN DE REFORMA)</v>
      </c>
      <c r="J25" s="405" t="str">
        <f t="shared" si="1"/>
        <v>Estudiantes y Graduados</v>
      </c>
      <c r="K25" s="405" t="s">
        <v>415</v>
      </c>
      <c r="L25" s="405"/>
    </row>
    <row r="26" spans="3:12" x14ac:dyDescent="0.25">
      <c r="C26" s="406"/>
      <c r="D26" s="407"/>
      <c r="E26" s="408"/>
      <c r="F26" s="400">
        <f t="shared" si="0"/>
        <v>0</v>
      </c>
      <c r="G26" s="401"/>
      <c r="H26" s="402" t="s">
        <v>1091</v>
      </c>
      <c r="I26" s="403" t="str">
        <f>VLOOKUP(H26,Presupuesto!$B$11:$C$565,2,0)</f>
        <v>PRESTAMOS A ESTUDIANTES</v>
      </c>
      <c r="J26" s="405" t="str">
        <f t="shared" si="1"/>
        <v>Estudiantes y Graduados</v>
      </c>
      <c r="K26" s="405" t="s">
        <v>415</v>
      </c>
      <c r="L26" s="405"/>
    </row>
    <row r="27" spans="3:12" x14ac:dyDescent="0.25">
      <c r="C27" s="406"/>
      <c r="D27" s="407"/>
      <c r="E27" s="408"/>
      <c r="F27" s="400">
        <f t="shared" si="0"/>
        <v>0</v>
      </c>
      <c r="G27" s="401"/>
      <c r="H27" s="402" t="s">
        <v>1093</v>
      </c>
      <c r="I27" s="403" t="str">
        <f>VLOOKUP(H27,Presupuesto!$B$11:$C$565,2,0)</f>
        <v>BECAS TALLERES EMPLEADOS A ESTUDIANTES</v>
      </c>
      <c r="J27" s="405" t="str">
        <f t="shared" si="1"/>
        <v>Estudiantes y Graduados</v>
      </c>
      <c r="K27" s="405" t="s">
        <v>415</v>
      </c>
      <c r="L27" s="405"/>
    </row>
    <row r="28" spans="3:12" x14ac:dyDescent="0.25">
      <c r="C28" s="406"/>
      <c r="D28" s="407"/>
      <c r="E28" s="408"/>
      <c r="F28" s="400">
        <f t="shared" si="0"/>
        <v>0</v>
      </c>
      <c r="G28" s="401"/>
      <c r="H28" s="402" t="s">
        <v>1095</v>
      </c>
      <c r="I28" s="403" t="str">
        <f>VLOOKUP(H28,Presupuesto!$B$11:$C$565,2,0)</f>
        <v>BECAS EXTERNAS DE INVESTIGACION</v>
      </c>
      <c r="J28" s="405" t="str">
        <f t="shared" si="1"/>
        <v>Estudiantes y Graduados</v>
      </c>
      <c r="K28" s="405" t="s">
        <v>415</v>
      </c>
      <c r="L28" s="405"/>
    </row>
    <row r="29" spans="3:12" x14ac:dyDescent="0.25">
      <c r="C29" s="406"/>
      <c r="D29" s="407"/>
      <c r="E29" s="408"/>
      <c r="F29" s="400">
        <f t="shared" si="0"/>
        <v>0</v>
      </c>
      <c r="G29" s="401"/>
      <c r="H29" s="402" t="s">
        <v>1097</v>
      </c>
      <c r="I29" s="403" t="str">
        <f>VLOOKUP(H29,Presupuesto!$B$11:$C$565,2,0)</f>
        <v>BECAS SUSTANTIVAS DE INVESTIGACIÓN</v>
      </c>
      <c r="J29" s="405" t="str">
        <f t="shared" si="1"/>
        <v>Estudiantes y Graduados</v>
      </c>
      <c r="K29" s="405" t="s">
        <v>415</v>
      </c>
      <c r="L29" s="405"/>
    </row>
    <row r="30" spans="3:12" x14ac:dyDescent="0.25">
      <c r="C30" s="406"/>
      <c r="D30" s="407"/>
      <c r="E30" s="408"/>
      <c r="F30" s="400">
        <f t="shared" si="0"/>
        <v>0</v>
      </c>
      <c r="G30" s="401"/>
      <c r="H30" s="402" t="s">
        <v>1099</v>
      </c>
      <c r="I30" s="403" t="str">
        <f>VLOOKUP(H30,Presupuesto!$B$11:$C$565,2,0)</f>
        <v>BECAS DE INVEST, PARA ESTUD. DE PREGRADO</v>
      </c>
      <c r="J30" s="405" t="str">
        <f t="shared" si="1"/>
        <v>Estudiantes y Graduados</v>
      </c>
      <c r="K30" s="405" t="s">
        <v>415</v>
      </c>
      <c r="L30" s="405"/>
    </row>
    <row r="31" spans="3:12" x14ac:dyDescent="0.25">
      <c r="C31" s="406"/>
      <c r="D31" s="407"/>
      <c r="E31" s="408"/>
      <c r="F31" s="400">
        <f t="shared" si="0"/>
        <v>0</v>
      </c>
      <c r="G31" s="401"/>
      <c r="H31" s="402" t="s">
        <v>1101</v>
      </c>
      <c r="I31" s="403" t="str">
        <f>VLOOKUP(H31,Presupuesto!$B$11:$C$565,2,0)</f>
        <v>BECAS DE INVEST. PARA DOC.DE POST-GRADO</v>
      </c>
      <c r="J31" s="405" t="str">
        <f t="shared" si="1"/>
        <v>Estudiantes y Graduados</v>
      </c>
      <c r="K31" s="405" t="s">
        <v>415</v>
      </c>
      <c r="L31" s="405"/>
    </row>
    <row r="32" spans="3:12" x14ac:dyDescent="0.25">
      <c r="C32" s="406"/>
      <c r="D32" s="407"/>
      <c r="E32" s="408"/>
      <c r="F32" s="400">
        <f t="shared" si="0"/>
        <v>0</v>
      </c>
      <c r="G32" s="401"/>
      <c r="H32" s="402" t="s">
        <v>1103</v>
      </c>
      <c r="I32" s="403" t="str">
        <f>VLOOKUP(H32,Presupuesto!$B$11:$C$565,2,0)</f>
        <v>BECAS BÁSICAS DE INVESTIGACIÓN</v>
      </c>
      <c r="J32" s="405" t="str">
        <f t="shared" si="1"/>
        <v>Estudiantes y Graduados</v>
      </c>
      <c r="K32" s="405" t="s">
        <v>415</v>
      </c>
      <c r="L32" s="405"/>
    </row>
    <row r="33" spans="3:12" x14ac:dyDescent="0.25">
      <c r="C33" s="406" t="s">
        <v>1791</v>
      </c>
      <c r="D33" s="407">
        <v>120</v>
      </c>
      <c r="E33" s="408">
        <v>4000</v>
      </c>
      <c r="F33" s="400">
        <f t="shared" si="0"/>
        <v>480000</v>
      </c>
      <c r="G33" s="401" t="s">
        <v>1477</v>
      </c>
      <c r="H33" s="402" t="s">
        <v>1105</v>
      </c>
      <c r="I33" s="403" t="str">
        <f>VLOOKUP(H33,Presupuesto!$B$11:$C$565,2,0)</f>
        <v>BECAS RELEVO GENERACIONAL</v>
      </c>
      <c r="J33" s="405" t="s">
        <v>1382</v>
      </c>
      <c r="K33" s="405" t="s">
        <v>415</v>
      </c>
      <c r="L33" s="405"/>
    </row>
    <row r="34" spans="3:12" x14ac:dyDescent="0.25">
      <c r="C34" s="406" t="s">
        <v>1714</v>
      </c>
      <c r="D34" s="407">
        <v>120</v>
      </c>
      <c r="E34" s="408">
        <v>4000</v>
      </c>
      <c r="F34" s="400">
        <f t="shared" si="0"/>
        <v>480000</v>
      </c>
      <c r="G34" s="401" t="s">
        <v>1477</v>
      </c>
      <c r="H34" s="402" t="s">
        <v>1107</v>
      </c>
      <c r="I34" s="403" t="str">
        <f>VLOOKUP(H34,Presupuesto!$B$11:$C$565,2,0)</f>
        <v>BECAS DE EQUIDAD</v>
      </c>
      <c r="J34" s="405" t="s">
        <v>1382</v>
      </c>
      <c r="K34" s="405" t="s">
        <v>400</v>
      </c>
      <c r="L34" s="405"/>
    </row>
    <row r="35" spans="3:12" x14ac:dyDescent="0.25">
      <c r="C35" s="406"/>
      <c r="D35" s="407"/>
      <c r="E35" s="408"/>
      <c r="F35" s="400">
        <f t="shared" si="0"/>
        <v>0</v>
      </c>
      <c r="G35" s="401"/>
      <c r="H35" s="402" t="s">
        <v>1109</v>
      </c>
      <c r="I35" s="403" t="str">
        <f>VLOOKUP(H35,Presupuesto!$B$11:$C$565,2,0)</f>
        <v>PREMIOS AL INVESTIGADOR</v>
      </c>
      <c r="J35" s="405" t="str">
        <f t="shared" si="1"/>
        <v>Estudiantes y Graduados</v>
      </c>
      <c r="K35" s="405" t="s">
        <v>415</v>
      </c>
      <c r="L35" s="405"/>
    </row>
    <row r="36" spans="3:12" x14ac:dyDescent="0.25">
      <c r="C36" s="406"/>
      <c r="D36" s="407"/>
      <c r="E36" s="408"/>
      <c r="F36" s="400">
        <f t="shared" si="0"/>
        <v>0</v>
      </c>
      <c r="G36" s="401"/>
      <c r="H36" s="402" t="s">
        <v>1111</v>
      </c>
      <c r="I36" s="403" t="str">
        <f>VLOOKUP(H36,Presupuesto!$B$11:$C$565,2,0)</f>
        <v>BECAS DE INV. PARA ESTUDIANTES DE POSTGRADO</v>
      </c>
      <c r="J36" s="405" t="str">
        <f t="shared" si="1"/>
        <v>Estudiantes y Graduados</v>
      </c>
      <c r="K36" s="405" t="s">
        <v>415</v>
      </c>
      <c r="L36" s="405"/>
    </row>
    <row r="37" spans="3:12" x14ac:dyDescent="0.25">
      <c r="C37" s="406"/>
      <c r="D37" s="407"/>
      <c r="E37" s="408"/>
      <c r="F37" s="400">
        <f t="shared" si="0"/>
        <v>0</v>
      </c>
      <c r="G37" s="401"/>
      <c r="H37" s="402" t="s">
        <v>1113</v>
      </c>
      <c r="I37" s="403" t="str">
        <f>VLOOKUP(H37,Presupuesto!$B$11:$C$565,2,0)</f>
        <v>Becas Especiales de Investigación</v>
      </c>
      <c r="J37" s="405" t="str">
        <f t="shared" si="1"/>
        <v>Estudiantes y Graduados</v>
      </c>
      <c r="K37" s="405" t="s">
        <v>415</v>
      </c>
      <c r="L37" s="405"/>
    </row>
    <row r="38" spans="3:12" x14ac:dyDescent="0.25">
      <c r="C38" s="406"/>
      <c r="D38" s="407"/>
      <c r="E38" s="408"/>
      <c r="F38" s="400">
        <f t="shared" si="0"/>
        <v>0</v>
      </c>
      <c r="G38" s="401"/>
      <c r="H38" s="402"/>
      <c r="I38" s="403" t="e">
        <f>VLOOKUP(H38,Presupuesto!$B$11:$C$565,2,0)</f>
        <v>#N/A</v>
      </c>
      <c r="J38" s="405" t="str">
        <f t="shared" si="1"/>
        <v>Estudiantes y Graduados</v>
      </c>
      <c r="K38" s="405" t="s">
        <v>415</v>
      </c>
      <c r="L38" s="405"/>
    </row>
    <row r="39" spans="3:12" x14ac:dyDescent="0.25">
      <c r="C39" s="409"/>
      <c r="D39" s="407"/>
      <c r="E39" s="411"/>
      <c r="F39" s="400">
        <f t="shared" si="0"/>
        <v>0</v>
      </c>
      <c r="G39" s="401"/>
      <c r="H39" s="412"/>
      <c r="I39" s="403" t="e">
        <f>VLOOKUP(H39,Presupuesto!$B$11:$C$565,2,0)</f>
        <v>#N/A</v>
      </c>
      <c r="J39" s="405" t="str">
        <f t="shared" si="1"/>
        <v>Estudiantes y Graduados</v>
      </c>
      <c r="K39" s="405" t="s">
        <v>415</v>
      </c>
      <c r="L39" s="405"/>
    </row>
    <row r="40" spans="3:12" x14ac:dyDescent="0.25">
      <c r="C40" s="409"/>
      <c r="D40" s="407"/>
      <c r="E40" s="411"/>
      <c r="F40" s="400">
        <f t="shared" si="0"/>
        <v>0</v>
      </c>
      <c r="G40" s="401"/>
      <c r="H40" s="412"/>
      <c r="I40" s="403" t="e">
        <f>VLOOKUP(H40,Presupuesto!$B$11:$C$565,2,0)</f>
        <v>#N/A</v>
      </c>
      <c r="J40" s="405" t="str">
        <f t="shared" si="1"/>
        <v>Estudiantes y Graduados</v>
      </c>
      <c r="K40" s="405" t="s">
        <v>415</v>
      </c>
      <c r="L40" s="405"/>
    </row>
    <row r="41" spans="3:12" x14ac:dyDescent="0.25">
      <c r="C41" s="409"/>
      <c r="D41" s="407"/>
      <c r="E41" s="411"/>
      <c r="F41" s="400">
        <f t="shared" si="0"/>
        <v>0</v>
      </c>
      <c r="G41" s="401"/>
      <c r="H41" s="412"/>
      <c r="I41" s="403" t="e">
        <f>VLOOKUP(H41,Presupuesto!$B$11:$C$565,2,0)</f>
        <v>#N/A</v>
      </c>
      <c r="J41" s="405" t="str">
        <f t="shared" si="1"/>
        <v>Estudiantes y Graduados</v>
      </c>
      <c r="K41" s="405" t="s">
        <v>415</v>
      </c>
      <c r="L41" s="405"/>
    </row>
    <row r="42" spans="3:12" x14ac:dyDescent="0.25">
      <c r="C42" s="409"/>
      <c r="D42" s="407"/>
      <c r="E42" s="411"/>
      <c r="F42" s="400">
        <f t="shared" si="0"/>
        <v>0</v>
      </c>
      <c r="G42" s="401"/>
      <c r="H42" s="412"/>
      <c r="I42" s="403" t="e">
        <f>VLOOKUP(H42,Presupuesto!$B$11:$C$565,2,0)</f>
        <v>#N/A</v>
      </c>
      <c r="J42" s="405" t="str">
        <f t="shared" si="1"/>
        <v>Estudiantes y Graduados</v>
      </c>
      <c r="K42" s="405" t="s">
        <v>415</v>
      </c>
      <c r="L42" s="405"/>
    </row>
    <row r="43" spans="3:12" x14ac:dyDescent="0.25">
      <c r="C43" s="409"/>
      <c r="D43" s="407"/>
      <c r="E43" s="411"/>
      <c r="F43" s="400">
        <f t="shared" si="0"/>
        <v>0</v>
      </c>
      <c r="G43" s="401"/>
      <c r="H43" s="412"/>
      <c r="I43" s="403" t="e">
        <f>VLOOKUP(H43,Presupuesto!$B$11:$C$565,2,0)</f>
        <v>#N/A</v>
      </c>
      <c r="J43" s="405" t="str">
        <f t="shared" si="1"/>
        <v>Estudiantes y Graduados</v>
      </c>
      <c r="K43" s="405" t="s">
        <v>415</v>
      </c>
      <c r="L43" s="405"/>
    </row>
    <row r="44" spans="3:12" x14ac:dyDescent="0.25">
      <c r="C44" s="409"/>
      <c r="D44" s="407"/>
      <c r="E44" s="411"/>
      <c r="F44" s="400">
        <f t="shared" si="0"/>
        <v>0</v>
      </c>
      <c r="G44" s="401"/>
      <c r="H44" s="412"/>
      <c r="I44" s="403" t="e">
        <f>VLOOKUP(H44,Presupuesto!$B$11:$C$565,2,0)</f>
        <v>#N/A</v>
      </c>
      <c r="J44" s="405" t="str">
        <f t="shared" si="1"/>
        <v>Estudiantes y Graduados</v>
      </c>
      <c r="K44" s="405" t="s">
        <v>415</v>
      </c>
      <c r="L44" s="405"/>
    </row>
    <row r="45" spans="3:12" x14ac:dyDescent="0.25">
      <c r="C45" s="409"/>
      <c r="D45" s="407"/>
      <c r="E45" s="411"/>
      <c r="F45" s="400">
        <f t="shared" si="0"/>
        <v>0</v>
      </c>
      <c r="G45" s="401"/>
      <c r="H45" s="412"/>
      <c r="I45" s="403" t="e">
        <f>VLOOKUP(H45,Presupuesto!$B$11:$C$565,2,0)</f>
        <v>#N/A</v>
      </c>
      <c r="J45" s="405" t="str">
        <f t="shared" si="1"/>
        <v>Estudiantes y Graduados</v>
      </c>
      <c r="K45" s="405" t="s">
        <v>415</v>
      </c>
      <c r="L45" s="405"/>
    </row>
    <row r="46" spans="3:12" x14ac:dyDescent="0.25">
      <c r="C46" s="409"/>
      <c r="D46" s="407"/>
      <c r="E46" s="411"/>
      <c r="F46" s="400">
        <f t="shared" si="0"/>
        <v>0</v>
      </c>
      <c r="G46" s="401"/>
      <c r="H46" s="412"/>
      <c r="I46" s="403" t="e">
        <f>VLOOKUP(H46,Presupuesto!$B$11:$C$565,2,0)</f>
        <v>#N/A</v>
      </c>
      <c r="J46" s="405" t="str">
        <f t="shared" si="1"/>
        <v>Estudiantes y Graduados</v>
      </c>
      <c r="K46" s="405" t="s">
        <v>415</v>
      </c>
      <c r="L46" s="405"/>
    </row>
    <row r="47" spans="3:12" x14ac:dyDescent="0.25">
      <c r="C47" s="413"/>
      <c r="D47" s="407"/>
      <c r="E47" s="411"/>
      <c r="F47" s="400">
        <f t="shared" si="0"/>
        <v>0</v>
      </c>
      <c r="G47" s="401"/>
      <c r="H47" s="414"/>
      <c r="I47" s="403" t="e">
        <f>VLOOKUP(H47,Presupuesto!$B$11:$C$565,2,0)</f>
        <v>#N/A</v>
      </c>
      <c r="J47" s="405" t="str">
        <f t="shared" si="1"/>
        <v>Estudiantes y Graduados</v>
      </c>
      <c r="K47" s="405" t="s">
        <v>406</v>
      </c>
      <c r="L47" s="405"/>
    </row>
    <row r="48" spans="3:12" x14ac:dyDescent="0.25">
      <c r="C48" s="413"/>
      <c r="D48" s="407"/>
      <c r="E48" s="411"/>
      <c r="F48" s="400">
        <f t="shared" si="0"/>
        <v>0</v>
      </c>
      <c r="G48" s="401"/>
      <c r="H48" s="414"/>
      <c r="I48" s="403" t="e">
        <f>VLOOKUP(H48,Presupuesto!$B$11:$C$565,2,0)</f>
        <v>#N/A</v>
      </c>
      <c r="J48" s="405" t="str">
        <f t="shared" si="1"/>
        <v>Estudiantes y Graduados</v>
      </c>
      <c r="K48" s="405" t="s">
        <v>415</v>
      </c>
      <c r="L48" s="405"/>
    </row>
    <row r="49" spans="3:12" x14ac:dyDescent="0.25">
      <c r="C49" s="413"/>
      <c r="D49" s="407"/>
      <c r="E49" s="411"/>
      <c r="F49" s="400">
        <f t="shared" si="0"/>
        <v>0</v>
      </c>
      <c r="G49" s="401"/>
      <c r="H49" s="414"/>
      <c r="I49" s="403" t="e">
        <f>VLOOKUP(H49,Presupuesto!$B$11:$C$565,2,0)</f>
        <v>#N/A</v>
      </c>
      <c r="J49" s="405" t="str">
        <f t="shared" si="1"/>
        <v>Estudiantes y Graduados</v>
      </c>
      <c r="K49" s="405" t="s">
        <v>415</v>
      </c>
      <c r="L49" s="405"/>
    </row>
    <row r="50" spans="3:12" x14ac:dyDescent="0.25">
      <c r="C50" s="413"/>
      <c r="D50" s="407"/>
      <c r="E50" s="411"/>
      <c r="F50" s="400">
        <f t="shared" si="0"/>
        <v>0</v>
      </c>
      <c r="G50" s="401"/>
      <c r="H50" s="414"/>
      <c r="I50" s="403" t="e">
        <f>VLOOKUP(H50,Presupuesto!$B$11:$C$565,2,0)</f>
        <v>#N/A</v>
      </c>
      <c r="J50" s="405" t="str">
        <f t="shared" si="1"/>
        <v>Estudiantes y Graduados</v>
      </c>
      <c r="K50" s="405" t="s">
        <v>415</v>
      </c>
      <c r="L50" s="405"/>
    </row>
    <row r="51" spans="3:12" ht="16.5" thickBot="1" x14ac:dyDescent="0.3">
      <c r="C51" s="415"/>
      <c r="D51" s="479"/>
      <c r="E51" s="417"/>
      <c r="F51" s="418">
        <f t="shared" si="0"/>
        <v>0</v>
      </c>
      <c r="G51" s="419"/>
      <c r="H51" s="420"/>
      <c r="I51" s="421" t="e">
        <f>VLOOKUP(H51,Presupuesto!$B$11:$C$565,2,0)</f>
        <v>#N/A</v>
      </c>
      <c r="J51" s="422" t="str">
        <f t="shared" si="1"/>
        <v>Estudiantes y Graduados</v>
      </c>
      <c r="K51" s="423" t="s">
        <v>397</v>
      </c>
      <c r="L51" s="423"/>
    </row>
    <row r="52" spans="3:12" x14ac:dyDescent="0.25">
      <c r="F52" s="480"/>
      <c r="G52" s="481"/>
      <c r="H52" s="480"/>
      <c r="I52" s="48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4" zoomScale="86" zoomScaleNormal="86" zoomScaleSheetLayoutView="80" workbookViewId="0">
      <selection activeCell="D12" sqref="D12"/>
    </sheetView>
  </sheetViews>
  <sheetFormatPr baseColWidth="10" defaultColWidth="11.5703125" defaultRowHeight="15.75" x14ac:dyDescent="0.25"/>
  <cols>
    <col min="1" max="1" width="3" style="363" customWidth="1"/>
    <col min="2" max="2" width="7.85546875" style="363" customWidth="1"/>
    <col min="3" max="3" width="51.7109375" style="363" customWidth="1"/>
    <col min="4" max="4" width="26.85546875" style="363" bestFit="1" customWidth="1"/>
    <col min="5" max="5" width="36.7109375" style="363" bestFit="1" customWidth="1"/>
    <col min="6" max="6" width="21.85546875" style="363" customWidth="1"/>
    <col min="7" max="7" width="16.5703125" style="368" customWidth="1"/>
    <col min="8" max="8" width="24.140625" style="363" bestFit="1" customWidth="1"/>
    <col min="9" max="9" width="36" style="363" bestFit="1" customWidth="1"/>
    <col min="10" max="10" width="28.140625" style="363" bestFit="1" customWidth="1"/>
    <col min="11" max="11" width="19.85546875" style="363" bestFit="1" customWidth="1"/>
    <col min="12" max="12" width="12.7109375" style="363" bestFit="1" customWidth="1"/>
    <col min="13"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O2" s="373" t="s">
        <v>487</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row>
    <row r="4" spans="1:555" ht="16.5" thickBot="1" x14ac:dyDescent="0.3"/>
    <row r="5" spans="1:555" ht="16.5" thickBot="1" x14ac:dyDescent="0.3">
      <c r="C5" s="375" t="s">
        <v>392</v>
      </c>
      <c r="D5" s="376">
        <f>SUMIF(C:C,$C$10,D:D)</f>
        <v>250000</v>
      </c>
    </row>
    <row r="6" spans="1:555" x14ac:dyDescent="0.25">
      <c r="C6" s="377"/>
      <c r="D6" s="377"/>
      <c r="E6" s="377"/>
      <c r="F6" s="377"/>
      <c r="G6" s="378"/>
      <c r="H6" s="377"/>
      <c r="I6" s="377"/>
    </row>
    <row r="7" spans="1:555" x14ac:dyDescent="0.25">
      <c r="C7" s="377"/>
      <c r="D7" s="377"/>
      <c r="E7" s="377"/>
      <c r="F7" s="377"/>
      <c r="G7" s="378"/>
      <c r="H7" s="377"/>
      <c r="I7" s="377"/>
    </row>
    <row r="8" spans="1:555" x14ac:dyDescent="0.25">
      <c r="C8" s="377"/>
      <c r="D8" s="377"/>
      <c r="E8" s="377"/>
      <c r="F8" s="377"/>
      <c r="G8" s="378"/>
      <c r="H8" s="377"/>
      <c r="I8" s="377"/>
    </row>
    <row r="9" spans="1:555" ht="16.5" thickBot="1" x14ac:dyDescent="0.3">
      <c r="C9" s="377"/>
      <c r="D9" s="377"/>
      <c r="E9" s="377"/>
      <c r="F9" s="377"/>
      <c r="G9" s="378"/>
      <c r="H9" s="377"/>
      <c r="I9" s="377"/>
    </row>
    <row r="10" spans="1:555" ht="16.5" thickBot="1" x14ac:dyDescent="0.3">
      <c r="C10" s="380" t="s">
        <v>53</v>
      </c>
      <c r="D10" s="376">
        <f>SUM(F17:F51)</f>
        <v>250000</v>
      </c>
      <c r="F10" s="382"/>
      <c r="G10" s="381"/>
      <c r="H10" s="382"/>
      <c r="I10" s="382"/>
    </row>
    <row r="11" spans="1:555" x14ac:dyDescent="0.25">
      <c r="C11" s="382"/>
      <c r="D11" s="384"/>
      <c r="E11" s="385"/>
      <c r="F11" s="385"/>
      <c r="G11" s="385"/>
      <c r="H11" s="386"/>
      <c r="I11" s="386"/>
      <c r="J11" s="386"/>
      <c r="K11" s="476"/>
    </row>
    <row r="12" spans="1:555" x14ac:dyDescent="0.25">
      <c r="B12" s="385"/>
      <c r="C12" s="180" t="s">
        <v>395</v>
      </c>
      <c r="D12" s="114" t="s">
        <v>1692</v>
      </c>
      <c r="E12" s="385"/>
      <c r="F12" s="385"/>
      <c r="G12" s="385"/>
      <c r="H12" s="386"/>
      <c r="I12" s="386"/>
      <c r="J12" s="386"/>
      <c r="K12" s="476"/>
    </row>
    <row r="13" spans="1:555" x14ac:dyDescent="0.25">
      <c r="B13" s="385"/>
      <c r="C13" s="383"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8.a.1.1 Mejoramiento y expansión de Laboratorios de Computación.</v>
      </c>
      <c r="D13" s="384"/>
      <c r="E13" s="385"/>
      <c r="F13" s="385"/>
      <c r="G13" s="385"/>
      <c r="H13" s="386"/>
      <c r="I13" s="386"/>
      <c r="J13" s="386"/>
      <c r="K13" s="476"/>
    </row>
    <row r="14" spans="1:555" x14ac:dyDescent="0.25">
      <c r="B14" s="385"/>
      <c r="E14" s="385"/>
      <c r="F14" s="385"/>
      <c r="G14" s="385"/>
      <c r="H14" s="386"/>
      <c r="I14" s="386"/>
      <c r="J14" s="386"/>
      <c r="K14" s="476"/>
    </row>
    <row r="15" spans="1:555" ht="16.5" thickBot="1" x14ac:dyDescent="0.3">
      <c r="F15" s="385"/>
      <c r="G15" s="386"/>
      <c r="H15" s="386"/>
      <c r="I15" s="386"/>
    </row>
    <row r="16" spans="1:555" ht="32.25" thickBot="1" x14ac:dyDescent="0.3">
      <c r="C16" s="389" t="s">
        <v>44</v>
      </c>
      <c r="D16" s="477" t="s">
        <v>55</v>
      </c>
      <c r="E16" s="390" t="s">
        <v>57</v>
      </c>
      <c r="F16" s="391" t="s">
        <v>27</v>
      </c>
      <c r="G16" s="392" t="s">
        <v>134</v>
      </c>
      <c r="H16" s="390" t="s">
        <v>46</v>
      </c>
      <c r="I16" s="392" t="s">
        <v>135</v>
      </c>
      <c r="J16" s="392" t="s">
        <v>413</v>
      </c>
      <c r="K16" s="392" t="s">
        <v>414</v>
      </c>
      <c r="L16" s="392" t="s">
        <v>124</v>
      </c>
    </row>
    <row r="17" spans="3:12" ht="31.5" x14ac:dyDescent="0.25">
      <c r="C17" s="435" t="s">
        <v>1792</v>
      </c>
      <c r="D17" s="407">
        <v>5</v>
      </c>
      <c r="E17" s="478">
        <v>50000</v>
      </c>
      <c r="F17" s="400">
        <f t="shared" ref="F17:F51" si="0">D17*E17</f>
        <v>250000</v>
      </c>
      <c r="G17" s="401" t="s">
        <v>132</v>
      </c>
      <c r="H17" s="226" t="s">
        <v>346</v>
      </c>
      <c r="I17" s="403" t="str">
        <f>VLOOKUP(H17,Presupuesto!$B$11:$C$565,2,0)</f>
        <v>CONSTRUCCIONES ADICIONES Y MEJORA DE EDIF (47100-00)</v>
      </c>
      <c r="J17" s="404" t="s">
        <v>1379</v>
      </c>
      <c r="K17" s="405" t="s">
        <v>401</v>
      </c>
      <c r="L17" s="405"/>
    </row>
    <row r="18" spans="3:12" x14ac:dyDescent="0.25">
      <c r="C18" s="406"/>
      <c r="D18" s="407"/>
      <c r="E18" s="408"/>
      <c r="F18" s="400">
        <f t="shared" si="0"/>
        <v>0</v>
      </c>
      <c r="G18" s="401"/>
      <c r="H18" s="402"/>
      <c r="I18" s="403" t="e">
        <f>VLOOKUP(H18,Presupuesto!$B$11:$C$565,2,0)</f>
        <v>#N/A</v>
      </c>
      <c r="J18" s="405" t="str">
        <f>$J$17</f>
        <v>Aseguramiento de la Calidad</v>
      </c>
      <c r="K18" s="405" t="s">
        <v>415</v>
      </c>
      <c r="L18" s="405"/>
    </row>
    <row r="19" spans="3:12" x14ac:dyDescent="0.25">
      <c r="C19" s="406"/>
      <c r="D19" s="407"/>
      <c r="E19" s="408"/>
      <c r="F19" s="400">
        <f t="shared" si="0"/>
        <v>0</v>
      </c>
      <c r="G19" s="401"/>
      <c r="H19" s="402"/>
      <c r="I19" s="403" t="e">
        <f>VLOOKUP(H19,Presupuesto!$B$11:$C$565,2,0)</f>
        <v>#N/A</v>
      </c>
      <c r="J19" s="405" t="str">
        <f t="shared" ref="J19:J50" si="1">$J$17</f>
        <v>Aseguramiento de la Calidad</v>
      </c>
      <c r="K19" s="405" t="s">
        <v>415</v>
      </c>
      <c r="L19" s="405"/>
    </row>
    <row r="20" spans="3:12" x14ac:dyDescent="0.25">
      <c r="C20" s="406"/>
      <c r="D20" s="407"/>
      <c r="E20" s="408"/>
      <c r="F20" s="400">
        <f t="shared" si="0"/>
        <v>0</v>
      </c>
      <c r="G20" s="401"/>
      <c r="H20" s="402"/>
      <c r="I20" s="403" t="e">
        <f>VLOOKUP(H20,Presupuesto!$B$11:$C$565,2,0)</f>
        <v>#N/A</v>
      </c>
      <c r="J20" s="405" t="str">
        <f t="shared" si="1"/>
        <v>Aseguramiento de la Calidad</v>
      </c>
      <c r="K20" s="405" t="s">
        <v>415</v>
      </c>
      <c r="L20" s="405"/>
    </row>
    <row r="21" spans="3:12" x14ac:dyDescent="0.25">
      <c r="C21" s="406"/>
      <c r="D21" s="407"/>
      <c r="E21" s="408"/>
      <c r="F21" s="400">
        <f t="shared" si="0"/>
        <v>0</v>
      </c>
      <c r="G21" s="401"/>
      <c r="H21" s="402"/>
      <c r="I21" s="403" t="e">
        <f>VLOOKUP(H21,Presupuesto!$B$11:$C$565,2,0)</f>
        <v>#N/A</v>
      </c>
      <c r="J21" s="405" t="str">
        <f t="shared" si="1"/>
        <v>Aseguramiento de la Calidad</v>
      </c>
      <c r="K21" s="405" t="s">
        <v>415</v>
      </c>
      <c r="L21" s="405"/>
    </row>
    <row r="22" spans="3:12" x14ac:dyDescent="0.25">
      <c r="C22" s="406"/>
      <c r="D22" s="407"/>
      <c r="E22" s="408"/>
      <c r="F22" s="400">
        <f t="shared" si="0"/>
        <v>0</v>
      </c>
      <c r="G22" s="401"/>
      <c r="H22" s="402"/>
      <c r="I22" s="403" t="e">
        <f>VLOOKUP(H22,Presupuesto!$B$11:$C$565,2,0)</f>
        <v>#N/A</v>
      </c>
      <c r="J22" s="405" t="str">
        <f t="shared" si="1"/>
        <v>Aseguramiento de la Calidad</v>
      </c>
      <c r="K22" s="405" t="s">
        <v>404</v>
      </c>
      <c r="L22" s="405"/>
    </row>
    <row r="23" spans="3:12" x14ac:dyDescent="0.25">
      <c r="C23" s="406"/>
      <c r="D23" s="407"/>
      <c r="E23" s="408"/>
      <c r="F23" s="400">
        <f t="shared" si="0"/>
        <v>0</v>
      </c>
      <c r="G23" s="401"/>
      <c r="H23" s="402"/>
      <c r="I23" s="403" t="e">
        <f>VLOOKUP(H23,Presupuesto!$B$11:$C$565,2,0)</f>
        <v>#N/A</v>
      </c>
      <c r="J23" s="405" t="str">
        <f t="shared" si="1"/>
        <v>Aseguramiento de la Calidad</v>
      </c>
      <c r="K23" s="405" t="s">
        <v>415</v>
      </c>
      <c r="L23" s="405"/>
    </row>
    <row r="24" spans="3:12" x14ac:dyDescent="0.25">
      <c r="C24" s="406"/>
      <c r="D24" s="407"/>
      <c r="E24" s="408"/>
      <c r="F24" s="400">
        <f t="shared" si="0"/>
        <v>0</v>
      </c>
      <c r="G24" s="401"/>
      <c r="H24" s="402"/>
      <c r="I24" s="403" t="e">
        <f>VLOOKUP(H24,Presupuesto!$B$11:$C$565,2,0)</f>
        <v>#N/A</v>
      </c>
      <c r="J24" s="405" t="str">
        <f t="shared" si="1"/>
        <v>Aseguramiento de la Calidad</v>
      </c>
      <c r="K24" s="405" t="s">
        <v>415</v>
      </c>
      <c r="L24" s="405"/>
    </row>
    <row r="25" spans="3:12" x14ac:dyDescent="0.25">
      <c r="C25" s="406"/>
      <c r="D25" s="407"/>
      <c r="E25" s="408"/>
      <c r="F25" s="400">
        <f t="shared" si="0"/>
        <v>0</v>
      </c>
      <c r="G25" s="401"/>
      <c r="H25" s="402"/>
      <c r="I25" s="403" t="e">
        <f>VLOOKUP(H25,Presupuesto!$B$11:$C$565,2,0)</f>
        <v>#N/A</v>
      </c>
      <c r="J25" s="405" t="str">
        <f t="shared" si="1"/>
        <v>Aseguramiento de la Calidad</v>
      </c>
      <c r="K25" s="405" t="s">
        <v>415</v>
      </c>
      <c r="L25" s="405"/>
    </row>
    <row r="26" spans="3:12" x14ac:dyDescent="0.25">
      <c r="C26" s="406"/>
      <c r="D26" s="407"/>
      <c r="E26" s="408"/>
      <c r="F26" s="400">
        <f t="shared" si="0"/>
        <v>0</v>
      </c>
      <c r="G26" s="401"/>
      <c r="H26" s="402"/>
      <c r="I26" s="403" t="e">
        <f>VLOOKUP(H26,Presupuesto!$B$11:$C$565,2,0)</f>
        <v>#N/A</v>
      </c>
      <c r="J26" s="405" t="str">
        <f t="shared" si="1"/>
        <v>Aseguramiento de la Calidad</v>
      </c>
      <c r="K26" s="405" t="s">
        <v>415</v>
      </c>
      <c r="L26" s="405"/>
    </row>
    <row r="27" spans="3:12" x14ac:dyDescent="0.25">
      <c r="C27" s="406"/>
      <c r="D27" s="407"/>
      <c r="E27" s="408"/>
      <c r="F27" s="400">
        <f t="shared" si="0"/>
        <v>0</v>
      </c>
      <c r="G27" s="401"/>
      <c r="H27" s="402"/>
      <c r="I27" s="403" t="e">
        <f>VLOOKUP(H27,Presupuesto!$B$11:$C$565,2,0)</f>
        <v>#N/A</v>
      </c>
      <c r="J27" s="405" t="str">
        <f t="shared" si="1"/>
        <v>Aseguramiento de la Calidad</v>
      </c>
      <c r="K27" s="405" t="s">
        <v>415</v>
      </c>
      <c r="L27" s="405"/>
    </row>
    <row r="28" spans="3:12" x14ac:dyDescent="0.25">
      <c r="C28" s="406"/>
      <c r="D28" s="407"/>
      <c r="E28" s="408"/>
      <c r="F28" s="400">
        <f t="shared" si="0"/>
        <v>0</v>
      </c>
      <c r="G28" s="401"/>
      <c r="H28" s="402"/>
      <c r="I28" s="403" t="e">
        <f>VLOOKUP(H28,Presupuesto!$B$11:$C$565,2,0)</f>
        <v>#N/A</v>
      </c>
      <c r="J28" s="405" t="str">
        <f t="shared" si="1"/>
        <v>Aseguramiento de la Calidad</v>
      </c>
      <c r="K28" s="405" t="s">
        <v>415</v>
      </c>
      <c r="L28" s="405"/>
    </row>
    <row r="29" spans="3:12" x14ac:dyDescent="0.25">
      <c r="C29" s="406"/>
      <c r="D29" s="407"/>
      <c r="E29" s="408"/>
      <c r="F29" s="400">
        <f t="shared" si="0"/>
        <v>0</v>
      </c>
      <c r="G29" s="401"/>
      <c r="H29" s="402"/>
      <c r="I29" s="403" t="e">
        <f>VLOOKUP(H29,Presupuesto!$B$11:$C$565,2,0)</f>
        <v>#N/A</v>
      </c>
      <c r="J29" s="405" t="str">
        <f t="shared" si="1"/>
        <v>Aseguramiento de la Calidad</v>
      </c>
      <c r="K29" s="405" t="s">
        <v>415</v>
      </c>
      <c r="L29" s="405"/>
    </row>
    <row r="30" spans="3:12" x14ac:dyDescent="0.25">
      <c r="C30" s="406"/>
      <c r="D30" s="407"/>
      <c r="E30" s="408"/>
      <c r="F30" s="400">
        <f t="shared" si="0"/>
        <v>0</v>
      </c>
      <c r="G30" s="401"/>
      <c r="H30" s="402"/>
      <c r="I30" s="403" t="e">
        <f>VLOOKUP(H30,Presupuesto!$B$11:$C$565,2,0)</f>
        <v>#N/A</v>
      </c>
      <c r="J30" s="405" t="str">
        <f t="shared" si="1"/>
        <v>Aseguramiento de la Calidad</v>
      </c>
      <c r="K30" s="405" t="s">
        <v>415</v>
      </c>
      <c r="L30" s="405"/>
    </row>
    <row r="31" spans="3:12" x14ac:dyDescent="0.25">
      <c r="C31" s="406"/>
      <c r="D31" s="407"/>
      <c r="E31" s="408"/>
      <c r="F31" s="400">
        <f t="shared" si="0"/>
        <v>0</v>
      </c>
      <c r="G31" s="401"/>
      <c r="H31" s="402"/>
      <c r="I31" s="403" t="e">
        <f>VLOOKUP(H31,Presupuesto!$B$11:$C$565,2,0)</f>
        <v>#N/A</v>
      </c>
      <c r="J31" s="405" t="str">
        <f t="shared" si="1"/>
        <v>Aseguramiento de la Calidad</v>
      </c>
      <c r="K31" s="405" t="s">
        <v>415</v>
      </c>
      <c r="L31" s="405"/>
    </row>
    <row r="32" spans="3:12" x14ac:dyDescent="0.25">
      <c r="C32" s="406"/>
      <c r="D32" s="407"/>
      <c r="E32" s="408"/>
      <c r="F32" s="400">
        <f t="shared" si="0"/>
        <v>0</v>
      </c>
      <c r="G32" s="401"/>
      <c r="H32" s="402"/>
      <c r="I32" s="403" t="e">
        <f>VLOOKUP(H32,Presupuesto!$B$11:$C$565,2,0)</f>
        <v>#N/A</v>
      </c>
      <c r="J32" s="405" t="str">
        <f t="shared" si="1"/>
        <v>Aseguramiento de la Calidad</v>
      </c>
      <c r="K32" s="405" t="s">
        <v>415</v>
      </c>
      <c r="L32" s="405"/>
    </row>
    <row r="33" spans="3:12" x14ac:dyDescent="0.25">
      <c r="C33" s="406"/>
      <c r="D33" s="407"/>
      <c r="E33" s="408"/>
      <c r="F33" s="400">
        <f t="shared" si="0"/>
        <v>0</v>
      </c>
      <c r="G33" s="401"/>
      <c r="H33" s="402"/>
      <c r="I33" s="403" t="e">
        <f>VLOOKUP(H33,Presupuesto!$B$11:$C$565,2,0)</f>
        <v>#N/A</v>
      </c>
      <c r="J33" s="405" t="str">
        <f t="shared" si="1"/>
        <v>Aseguramiento de la Calidad</v>
      </c>
      <c r="K33" s="405" t="s">
        <v>415</v>
      </c>
      <c r="L33" s="405"/>
    </row>
    <row r="34" spans="3:12" x14ac:dyDescent="0.25">
      <c r="C34" s="406"/>
      <c r="D34" s="407"/>
      <c r="E34" s="408"/>
      <c r="F34" s="400">
        <f t="shared" si="0"/>
        <v>0</v>
      </c>
      <c r="G34" s="401"/>
      <c r="H34" s="402"/>
      <c r="I34" s="403" t="e">
        <f>VLOOKUP(H34,Presupuesto!$B$11:$C$565,2,0)</f>
        <v>#N/A</v>
      </c>
      <c r="J34" s="405" t="str">
        <f t="shared" si="1"/>
        <v>Aseguramiento de la Calidad</v>
      </c>
      <c r="K34" s="405" t="s">
        <v>415</v>
      </c>
      <c r="L34" s="405"/>
    </row>
    <row r="35" spans="3:12" x14ac:dyDescent="0.25">
      <c r="C35" s="406"/>
      <c r="D35" s="407"/>
      <c r="E35" s="408"/>
      <c r="F35" s="400">
        <f t="shared" si="0"/>
        <v>0</v>
      </c>
      <c r="G35" s="401"/>
      <c r="H35" s="402"/>
      <c r="I35" s="403" t="e">
        <f>VLOOKUP(H35,Presupuesto!$B$11:$C$565,2,0)</f>
        <v>#N/A</v>
      </c>
      <c r="J35" s="405" t="str">
        <f t="shared" si="1"/>
        <v>Aseguramiento de la Calidad</v>
      </c>
      <c r="K35" s="405" t="s">
        <v>415</v>
      </c>
      <c r="L35" s="405"/>
    </row>
    <row r="36" spans="3:12" x14ac:dyDescent="0.25">
      <c r="C36" s="406"/>
      <c r="D36" s="407"/>
      <c r="E36" s="408"/>
      <c r="F36" s="400">
        <f t="shared" si="0"/>
        <v>0</v>
      </c>
      <c r="G36" s="401"/>
      <c r="H36" s="402"/>
      <c r="I36" s="403" t="e">
        <f>VLOOKUP(H36,Presupuesto!$B$11:$C$565,2,0)</f>
        <v>#N/A</v>
      </c>
      <c r="J36" s="405" t="str">
        <f t="shared" si="1"/>
        <v>Aseguramiento de la Calidad</v>
      </c>
      <c r="K36" s="405" t="s">
        <v>415</v>
      </c>
      <c r="L36" s="405"/>
    </row>
    <row r="37" spans="3:12" x14ac:dyDescent="0.25">
      <c r="C37" s="406"/>
      <c r="D37" s="407"/>
      <c r="E37" s="408"/>
      <c r="F37" s="400">
        <f t="shared" si="0"/>
        <v>0</v>
      </c>
      <c r="G37" s="401"/>
      <c r="H37" s="402"/>
      <c r="I37" s="403" t="e">
        <f>VLOOKUP(H37,Presupuesto!$B$11:$C$565,2,0)</f>
        <v>#N/A</v>
      </c>
      <c r="J37" s="405" t="str">
        <f t="shared" si="1"/>
        <v>Aseguramiento de la Calidad</v>
      </c>
      <c r="K37" s="405" t="s">
        <v>415</v>
      </c>
      <c r="L37" s="405"/>
    </row>
    <row r="38" spans="3:12" x14ac:dyDescent="0.25">
      <c r="C38" s="406"/>
      <c r="D38" s="407"/>
      <c r="E38" s="408"/>
      <c r="F38" s="400">
        <f t="shared" si="0"/>
        <v>0</v>
      </c>
      <c r="G38" s="401"/>
      <c r="H38" s="402"/>
      <c r="I38" s="403" t="e">
        <f>VLOOKUP(H38,Presupuesto!$B$11:$C$565,2,0)</f>
        <v>#N/A</v>
      </c>
      <c r="J38" s="405" t="str">
        <f t="shared" si="1"/>
        <v>Aseguramiento de la Calidad</v>
      </c>
      <c r="K38" s="405" t="s">
        <v>415</v>
      </c>
      <c r="L38" s="405"/>
    </row>
    <row r="39" spans="3:12" x14ac:dyDescent="0.25">
      <c r="C39" s="409"/>
      <c r="D39" s="407"/>
      <c r="E39" s="411"/>
      <c r="F39" s="400">
        <f t="shared" si="0"/>
        <v>0</v>
      </c>
      <c r="G39" s="401"/>
      <c r="H39" s="412"/>
      <c r="I39" s="403" t="e">
        <f>VLOOKUP(H39,Presupuesto!$B$11:$C$565,2,0)</f>
        <v>#N/A</v>
      </c>
      <c r="J39" s="405" t="str">
        <f t="shared" si="1"/>
        <v>Aseguramiento de la Calidad</v>
      </c>
      <c r="K39" s="405" t="s">
        <v>415</v>
      </c>
      <c r="L39" s="405"/>
    </row>
    <row r="40" spans="3:12" x14ac:dyDescent="0.25">
      <c r="C40" s="409"/>
      <c r="D40" s="407"/>
      <c r="E40" s="411"/>
      <c r="F40" s="400">
        <f t="shared" si="0"/>
        <v>0</v>
      </c>
      <c r="G40" s="401"/>
      <c r="H40" s="412"/>
      <c r="I40" s="403" t="e">
        <f>VLOOKUP(H40,Presupuesto!$B$11:$C$565,2,0)</f>
        <v>#N/A</v>
      </c>
      <c r="J40" s="405" t="str">
        <f t="shared" si="1"/>
        <v>Aseguramiento de la Calidad</v>
      </c>
      <c r="K40" s="405" t="s">
        <v>415</v>
      </c>
      <c r="L40" s="405"/>
    </row>
    <row r="41" spans="3:12" x14ac:dyDescent="0.25">
      <c r="C41" s="409"/>
      <c r="D41" s="407"/>
      <c r="E41" s="411"/>
      <c r="F41" s="400">
        <f t="shared" si="0"/>
        <v>0</v>
      </c>
      <c r="G41" s="401"/>
      <c r="H41" s="412"/>
      <c r="I41" s="403" t="e">
        <f>VLOOKUP(H41,Presupuesto!$B$11:$C$565,2,0)</f>
        <v>#N/A</v>
      </c>
      <c r="J41" s="405" t="str">
        <f t="shared" si="1"/>
        <v>Aseguramiento de la Calidad</v>
      </c>
      <c r="K41" s="405" t="s">
        <v>415</v>
      </c>
      <c r="L41" s="405"/>
    </row>
    <row r="42" spans="3:12" x14ac:dyDescent="0.25">
      <c r="C42" s="409"/>
      <c r="D42" s="407"/>
      <c r="E42" s="411"/>
      <c r="F42" s="400">
        <f t="shared" si="0"/>
        <v>0</v>
      </c>
      <c r="G42" s="401"/>
      <c r="H42" s="412"/>
      <c r="I42" s="403" t="e">
        <f>VLOOKUP(H42,Presupuesto!$B$11:$C$565,2,0)</f>
        <v>#N/A</v>
      </c>
      <c r="J42" s="405" t="str">
        <f t="shared" si="1"/>
        <v>Aseguramiento de la Calidad</v>
      </c>
      <c r="K42" s="405" t="s">
        <v>415</v>
      </c>
      <c r="L42" s="405"/>
    </row>
    <row r="43" spans="3:12" x14ac:dyDescent="0.25">
      <c r="C43" s="409"/>
      <c r="D43" s="407"/>
      <c r="E43" s="411"/>
      <c r="F43" s="400">
        <f t="shared" si="0"/>
        <v>0</v>
      </c>
      <c r="G43" s="401"/>
      <c r="H43" s="412"/>
      <c r="I43" s="403" t="e">
        <f>VLOOKUP(H43,Presupuesto!$B$11:$C$565,2,0)</f>
        <v>#N/A</v>
      </c>
      <c r="J43" s="405" t="str">
        <f t="shared" si="1"/>
        <v>Aseguramiento de la Calidad</v>
      </c>
      <c r="K43" s="405" t="s">
        <v>415</v>
      </c>
      <c r="L43" s="405"/>
    </row>
    <row r="44" spans="3:12" x14ac:dyDescent="0.25">
      <c r="C44" s="409"/>
      <c r="D44" s="407"/>
      <c r="E44" s="411"/>
      <c r="F44" s="400">
        <f t="shared" si="0"/>
        <v>0</v>
      </c>
      <c r="G44" s="401"/>
      <c r="H44" s="412"/>
      <c r="I44" s="403" t="e">
        <f>VLOOKUP(H44,Presupuesto!$B$11:$C$565,2,0)</f>
        <v>#N/A</v>
      </c>
      <c r="J44" s="405" t="str">
        <f t="shared" si="1"/>
        <v>Aseguramiento de la Calidad</v>
      </c>
      <c r="K44" s="405" t="s">
        <v>415</v>
      </c>
      <c r="L44" s="405"/>
    </row>
    <row r="45" spans="3:12" x14ac:dyDescent="0.25">
      <c r="C45" s="409"/>
      <c r="D45" s="407"/>
      <c r="E45" s="411"/>
      <c r="F45" s="400">
        <f t="shared" si="0"/>
        <v>0</v>
      </c>
      <c r="G45" s="401"/>
      <c r="H45" s="412"/>
      <c r="I45" s="403" t="e">
        <f>VLOOKUP(H45,Presupuesto!$B$11:$C$565,2,0)</f>
        <v>#N/A</v>
      </c>
      <c r="J45" s="405" t="str">
        <f t="shared" si="1"/>
        <v>Aseguramiento de la Calidad</v>
      </c>
      <c r="K45" s="405" t="s">
        <v>415</v>
      </c>
      <c r="L45" s="405"/>
    </row>
    <row r="46" spans="3:12" x14ac:dyDescent="0.25">
      <c r="C46" s="409"/>
      <c r="D46" s="407"/>
      <c r="E46" s="411"/>
      <c r="F46" s="400">
        <f t="shared" si="0"/>
        <v>0</v>
      </c>
      <c r="G46" s="401"/>
      <c r="H46" s="412"/>
      <c r="I46" s="403" t="e">
        <f>VLOOKUP(H46,Presupuesto!$B$11:$C$565,2,0)</f>
        <v>#N/A</v>
      </c>
      <c r="J46" s="405" t="str">
        <f t="shared" si="1"/>
        <v>Aseguramiento de la Calidad</v>
      </c>
      <c r="K46" s="405" t="s">
        <v>415</v>
      </c>
      <c r="L46" s="405"/>
    </row>
    <row r="47" spans="3:12" x14ac:dyDescent="0.25">
      <c r="C47" s="413"/>
      <c r="D47" s="407"/>
      <c r="E47" s="411"/>
      <c r="F47" s="400">
        <f t="shared" si="0"/>
        <v>0</v>
      </c>
      <c r="G47" s="401"/>
      <c r="H47" s="414"/>
      <c r="I47" s="403" t="e">
        <f>VLOOKUP(H47,Presupuesto!$B$11:$C$565,2,0)</f>
        <v>#N/A</v>
      </c>
      <c r="J47" s="405" t="str">
        <f t="shared" si="1"/>
        <v>Aseguramiento de la Calidad</v>
      </c>
      <c r="K47" s="405" t="s">
        <v>406</v>
      </c>
      <c r="L47" s="405"/>
    </row>
    <row r="48" spans="3:12" x14ac:dyDescent="0.25">
      <c r="C48" s="413"/>
      <c r="D48" s="407"/>
      <c r="E48" s="411"/>
      <c r="F48" s="400">
        <f t="shared" si="0"/>
        <v>0</v>
      </c>
      <c r="G48" s="401"/>
      <c r="H48" s="414"/>
      <c r="I48" s="403" t="e">
        <f>VLOOKUP(H48,Presupuesto!$B$11:$C$565,2,0)</f>
        <v>#N/A</v>
      </c>
      <c r="J48" s="405" t="str">
        <f t="shared" si="1"/>
        <v>Aseguramiento de la Calidad</v>
      </c>
      <c r="K48" s="405" t="s">
        <v>415</v>
      </c>
      <c r="L48" s="405"/>
    </row>
    <row r="49" spans="3:12" x14ac:dyDescent="0.25">
      <c r="C49" s="413"/>
      <c r="D49" s="407"/>
      <c r="E49" s="411"/>
      <c r="F49" s="400">
        <f t="shared" si="0"/>
        <v>0</v>
      </c>
      <c r="G49" s="401"/>
      <c r="H49" s="414"/>
      <c r="I49" s="403" t="e">
        <f>VLOOKUP(H49,Presupuesto!$B$11:$C$565,2,0)</f>
        <v>#N/A</v>
      </c>
      <c r="J49" s="405" t="str">
        <f t="shared" si="1"/>
        <v>Aseguramiento de la Calidad</v>
      </c>
      <c r="K49" s="405" t="s">
        <v>415</v>
      </c>
      <c r="L49" s="405"/>
    </row>
    <row r="50" spans="3:12" x14ac:dyDescent="0.25">
      <c r="C50" s="413"/>
      <c r="D50" s="407"/>
      <c r="E50" s="411"/>
      <c r="F50" s="400">
        <f t="shared" si="0"/>
        <v>0</v>
      </c>
      <c r="G50" s="401"/>
      <c r="H50" s="414"/>
      <c r="I50" s="403" t="e">
        <f>VLOOKUP(H50,Presupuesto!$B$11:$C$565,2,0)</f>
        <v>#N/A</v>
      </c>
      <c r="J50" s="405" t="str">
        <f t="shared" si="1"/>
        <v>Aseguramiento de la Calidad</v>
      </c>
      <c r="K50" s="405" t="s">
        <v>415</v>
      </c>
      <c r="L50" s="405"/>
    </row>
    <row r="51" spans="3:12" ht="16.5" thickBot="1" x14ac:dyDescent="0.3">
      <c r="C51" s="415"/>
      <c r="D51" s="479"/>
      <c r="E51" s="417"/>
      <c r="F51" s="418">
        <f t="shared" si="0"/>
        <v>0</v>
      </c>
      <c r="G51" s="419"/>
      <c r="H51" s="420"/>
      <c r="I51" s="421" t="e">
        <f>VLOOKUP(H51,Presupuesto!$B$11:$C$565,2,0)</f>
        <v>#N/A</v>
      </c>
      <c r="J51" s="422" t="str">
        <f t="shared" ref="J51" si="2">$J$20</f>
        <v>Aseguramiento de la Calidad</v>
      </c>
      <c r="K51" s="423" t="s">
        <v>397</v>
      </c>
      <c r="L51" s="422"/>
    </row>
    <row r="52" spans="3:12" x14ac:dyDescent="0.25">
      <c r="F52" s="480"/>
      <c r="G52" s="481"/>
      <c r="H52" s="480"/>
      <c r="I52" s="48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56"/>
  <sheetViews>
    <sheetView showGridLines="0" topLeftCell="A4" zoomScale="70" zoomScaleNormal="70" zoomScaleSheetLayoutView="90" workbookViewId="0">
      <selection activeCell="D25" sqref="D25"/>
    </sheetView>
  </sheetViews>
  <sheetFormatPr baseColWidth="10" defaultColWidth="11.5703125" defaultRowHeight="15.75" x14ac:dyDescent="0.25"/>
  <cols>
    <col min="1" max="1" width="3.85546875" style="363" customWidth="1"/>
    <col min="2" max="2" width="8.85546875" style="363" customWidth="1"/>
    <col min="3" max="3" width="53.42578125" style="363" customWidth="1"/>
    <col min="4" max="4" width="34.140625" style="363" bestFit="1" customWidth="1"/>
    <col min="5" max="5" width="28.28515625" style="363" customWidth="1"/>
    <col min="6" max="6" width="21.85546875" style="363" customWidth="1"/>
    <col min="7" max="7" width="16.5703125" style="368" customWidth="1"/>
    <col min="8" max="8" width="14.28515625" style="363" customWidth="1"/>
    <col min="9" max="9" width="40.28515625" style="363" customWidth="1"/>
    <col min="10" max="10" width="28.140625" style="363" bestFit="1" customWidth="1"/>
    <col min="11" max="11" width="19.85546875" style="363" bestFit="1" customWidth="1"/>
    <col min="12" max="12" width="34.85546875" style="363" bestFit="1" customWidth="1"/>
    <col min="13" max="16384" width="11.5703125" style="363"/>
  </cols>
  <sheetData>
    <row r="1" spans="1:555" hidden="1" x14ac:dyDescent="0.25">
      <c r="A1" s="369" t="s">
        <v>254</v>
      </c>
      <c r="B1" s="370" t="s">
        <v>255</v>
      </c>
      <c r="C1" s="226" t="s">
        <v>256</v>
      </c>
      <c r="D1" s="226" t="s">
        <v>503</v>
      </c>
      <c r="E1" s="226" t="s">
        <v>505</v>
      </c>
      <c r="F1" s="226" t="s">
        <v>507</v>
      </c>
      <c r="G1" s="226" t="s">
        <v>509</v>
      </c>
      <c r="H1" s="226" t="s">
        <v>511</v>
      </c>
      <c r="I1" s="226" t="s">
        <v>513</v>
      </c>
      <c r="J1" s="226" t="s">
        <v>257</v>
      </c>
      <c r="K1" s="226" t="s">
        <v>516</v>
      </c>
      <c r="L1" s="226" t="s">
        <v>258</v>
      </c>
      <c r="M1" s="226" t="s">
        <v>518</v>
      </c>
      <c r="N1" s="226" t="s">
        <v>520</v>
      </c>
      <c r="O1" s="226" t="s">
        <v>522</v>
      </c>
      <c r="P1" s="226" t="s">
        <v>259</v>
      </c>
      <c r="Q1" s="226" t="s">
        <v>523</v>
      </c>
      <c r="R1" s="226" t="s">
        <v>526</v>
      </c>
      <c r="S1" s="226" t="s">
        <v>260</v>
      </c>
      <c r="T1" s="226" t="s">
        <v>528</v>
      </c>
      <c r="U1" s="226" t="s">
        <v>261</v>
      </c>
      <c r="V1" s="226" t="s">
        <v>529</v>
      </c>
      <c r="W1" s="226" t="s">
        <v>530</v>
      </c>
      <c r="X1" s="226" t="s">
        <v>534</v>
      </c>
      <c r="Y1" s="226" t="s">
        <v>277</v>
      </c>
      <c r="Z1" s="226" t="s">
        <v>535</v>
      </c>
      <c r="AA1" s="226" t="s">
        <v>537</v>
      </c>
      <c r="AB1" s="226" t="s">
        <v>539</v>
      </c>
      <c r="AC1" s="226" t="s">
        <v>278</v>
      </c>
      <c r="AD1" s="226" t="s">
        <v>541</v>
      </c>
      <c r="AE1" s="226" t="s">
        <v>543</v>
      </c>
      <c r="AF1" s="226" t="s">
        <v>545</v>
      </c>
      <c r="AG1" s="226" t="s">
        <v>547</v>
      </c>
      <c r="AH1" s="226" t="s">
        <v>253</v>
      </c>
      <c r="AI1" s="226" t="s">
        <v>549</v>
      </c>
      <c r="AJ1" s="370" t="s">
        <v>262</v>
      </c>
      <c r="AK1" s="226" t="s">
        <v>551</v>
      </c>
      <c r="AL1" s="226" t="s">
        <v>263</v>
      </c>
      <c r="AM1" s="226" t="s">
        <v>553</v>
      </c>
      <c r="AN1" s="226" t="s">
        <v>555</v>
      </c>
      <c r="AO1" s="226" t="s">
        <v>264</v>
      </c>
      <c r="AP1" s="226" t="s">
        <v>557</v>
      </c>
      <c r="AQ1" s="226" t="s">
        <v>559</v>
      </c>
      <c r="AR1" s="226" t="s">
        <v>265</v>
      </c>
      <c r="AS1" s="226" t="s">
        <v>560</v>
      </c>
      <c r="AT1" s="226" t="s">
        <v>562</v>
      </c>
      <c r="AU1" s="226" t="s">
        <v>563</v>
      </c>
      <c r="AV1" s="226" t="s">
        <v>564</v>
      </c>
      <c r="AW1" s="226" t="s">
        <v>566</v>
      </c>
      <c r="AX1" s="226" t="s">
        <v>568</v>
      </c>
      <c r="AY1" s="226" t="s">
        <v>569</v>
      </c>
      <c r="AZ1" s="226" t="s">
        <v>266</v>
      </c>
      <c r="BA1" s="226" t="s">
        <v>571</v>
      </c>
      <c r="BB1" s="226" t="s">
        <v>573</v>
      </c>
      <c r="BC1" s="226" t="s">
        <v>575</v>
      </c>
      <c r="BD1" s="226" t="s">
        <v>577</v>
      </c>
      <c r="BE1" s="226" t="s">
        <v>579</v>
      </c>
      <c r="BF1" s="226" t="s">
        <v>581</v>
      </c>
      <c r="BG1" s="226" t="s">
        <v>583</v>
      </c>
      <c r="BH1" s="226" t="s">
        <v>585</v>
      </c>
      <c r="BI1" s="226" t="s">
        <v>279</v>
      </c>
      <c r="BJ1" s="226" t="s">
        <v>587</v>
      </c>
      <c r="BK1" s="226" t="s">
        <v>589</v>
      </c>
      <c r="BL1" s="226" t="s">
        <v>591</v>
      </c>
      <c r="BM1" s="226" t="s">
        <v>593</v>
      </c>
      <c r="BN1" s="226" t="s">
        <v>595</v>
      </c>
      <c r="BO1" s="226" t="s">
        <v>597</v>
      </c>
      <c r="BP1" s="226" t="s">
        <v>599</v>
      </c>
      <c r="BQ1" s="226" t="s">
        <v>601</v>
      </c>
      <c r="BR1" s="226" t="s">
        <v>603</v>
      </c>
      <c r="BS1" s="226" t="s">
        <v>605</v>
      </c>
      <c r="BT1" s="370" t="s">
        <v>267</v>
      </c>
      <c r="BU1" s="226" t="s">
        <v>268</v>
      </c>
      <c r="BV1" s="226" t="s">
        <v>607</v>
      </c>
      <c r="BW1" s="226" t="s">
        <v>269</v>
      </c>
      <c r="BX1" s="226" t="s">
        <v>609</v>
      </c>
      <c r="BY1" s="226" t="s">
        <v>611</v>
      </c>
      <c r="BZ1" s="370" t="s">
        <v>270</v>
      </c>
      <c r="CA1" s="226" t="s">
        <v>271</v>
      </c>
      <c r="CB1" s="226" t="s">
        <v>613</v>
      </c>
      <c r="CC1" s="226" t="s">
        <v>272</v>
      </c>
      <c r="CD1" s="226" t="s">
        <v>615</v>
      </c>
      <c r="CE1" s="226" t="s">
        <v>617</v>
      </c>
      <c r="CF1" s="226" t="s">
        <v>619</v>
      </c>
      <c r="CG1" s="370" t="s">
        <v>273</v>
      </c>
      <c r="CH1" s="226" t="s">
        <v>625</v>
      </c>
      <c r="CI1" s="226" t="s">
        <v>627</v>
      </c>
      <c r="CJ1" s="226" t="s">
        <v>274</v>
      </c>
      <c r="CK1" s="226" t="s">
        <v>621</v>
      </c>
      <c r="CL1" s="226" t="s">
        <v>623</v>
      </c>
      <c r="CM1" s="226" t="s">
        <v>275</v>
      </c>
      <c r="CN1" s="226" t="s">
        <v>629</v>
      </c>
      <c r="CO1" s="226" t="s">
        <v>276</v>
      </c>
      <c r="CP1" s="226" t="s">
        <v>630</v>
      </c>
      <c r="CQ1" s="371" t="s">
        <v>280</v>
      </c>
      <c r="CR1" s="370" t="s">
        <v>281</v>
      </c>
      <c r="CS1" s="226" t="s">
        <v>631</v>
      </c>
      <c r="CT1" s="226" t="s">
        <v>632</v>
      </c>
      <c r="CU1" s="226" t="s">
        <v>634</v>
      </c>
      <c r="CV1" s="226" t="s">
        <v>282</v>
      </c>
      <c r="CW1" s="226" t="s">
        <v>636</v>
      </c>
      <c r="CX1" s="226" t="s">
        <v>638</v>
      </c>
      <c r="CY1" s="226" t="s">
        <v>640</v>
      </c>
      <c r="CZ1" s="226" t="s">
        <v>642</v>
      </c>
      <c r="DA1" s="226" t="s">
        <v>644</v>
      </c>
      <c r="DB1" s="226" t="s">
        <v>646</v>
      </c>
      <c r="DC1" s="370" t="s">
        <v>283</v>
      </c>
      <c r="DD1" s="226" t="s">
        <v>284</v>
      </c>
      <c r="DE1" s="226" t="s">
        <v>648</v>
      </c>
      <c r="DF1" s="226" t="s">
        <v>285</v>
      </c>
      <c r="DG1" s="226" t="s">
        <v>650</v>
      </c>
      <c r="DH1" s="226" t="s">
        <v>652</v>
      </c>
      <c r="DI1" s="226" t="s">
        <v>654</v>
      </c>
      <c r="DJ1" s="226" t="s">
        <v>656</v>
      </c>
      <c r="DK1" s="226" t="s">
        <v>658</v>
      </c>
      <c r="DL1" s="226" t="s">
        <v>660</v>
      </c>
      <c r="DM1" s="226" t="s">
        <v>662</v>
      </c>
      <c r="DN1" s="226" t="s">
        <v>286</v>
      </c>
      <c r="DO1" s="226" t="s">
        <v>664</v>
      </c>
      <c r="DP1" s="226" t="s">
        <v>666</v>
      </c>
      <c r="DQ1" s="226" t="s">
        <v>668</v>
      </c>
      <c r="DR1" s="370" t="s">
        <v>287</v>
      </c>
      <c r="DS1" s="226" t="s">
        <v>670</v>
      </c>
      <c r="DT1" s="226" t="s">
        <v>288</v>
      </c>
      <c r="DU1" s="226" t="s">
        <v>672</v>
      </c>
      <c r="DV1" s="226" t="s">
        <v>289</v>
      </c>
      <c r="DW1" s="226" t="s">
        <v>674</v>
      </c>
      <c r="DX1" s="226" t="s">
        <v>676</v>
      </c>
      <c r="DY1" s="226" t="s">
        <v>678</v>
      </c>
      <c r="DZ1" s="226" t="s">
        <v>680</v>
      </c>
      <c r="EA1" s="226" t="s">
        <v>682</v>
      </c>
      <c r="EB1" s="226" t="s">
        <v>684</v>
      </c>
      <c r="EC1" s="226" t="s">
        <v>686</v>
      </c>
      <c r="ED1" s="226" t="s">
        <v>688</v>
      </c>
      <c r="EE1" s="226" t="s">
        <v>690</v>
      </c>
      <c r="EF1" s="226" t="s">
        <v>692</v>
      </c>
      <c r="EG1" s="226" t="s">
        <v>694</v>
      </c>
      <c r="EH1" s="370" t="s">
        <v>290</v>
      </c>
      <c r="EI1" s="226" t="s">
        <v>696</v>
      </c>
      <c r="EJ1" s="226" t="s">
        <v>291</v>
      </c>
      <c r="EK1" s="226" t="s">
        <v>698</v>
      </c>
      <c r="EL1" s="226" t="s">
        <v>700</v>
      </c>
      <c r="EM1" s="226" t="s">
        <v>292</v>
      </c>
      <c r="EN1" s="226" t="s">
        <v>702</v>
      </c>
      <c r="EO1" s="226" t="s">
        <v>704</v>
      </c>
      <c r="EP1" s="226" t="s">
        <v>293</v>
      </c>
      <c r="EQ1" s="226" t="s">
        <v>706</v>
      </c>
      <c r="ER1" s="226" t="s">
        <v>708</v>
      </c>
      <c r="ES1" s="226" t="s">
        <v>710</v>
      </c>
      <c r="ET1" s="226" t="s">
        <v>294</v>
      </c>
      <c r="EU1" s="226" t="s">
        <v>712</v>
      </c>
      <c r="EV1" s="226" t="s">
        <v>714</v>
      </c>
      <c r="EW1" s="370" t="s">
        <v>295</v>
      </c>
      <c r="EX1" s="226" t="s">
        <v>296</v>
      </c>
      <c r="EY1" s="226" t="s">
        <v>716</v>
      </c>
      <c r="EZ1" s="226" t="s">
        <v>718</v>
      </c>
      <c r="FA1" s="226" t="s">
        <v>720</v>
      </c>
      <c r="FB1" s="226" t="s">
        <v>722</v>
      </c>
      <c r="FC1" s="226" t="s">
        <v>297</v>
      </c>
      <c r="FD1" s="226" t="s">
        <v>724</v>
      </c>
      <c r="FE1" s="226" t="s">
        <v>726</v>
      </c>
      <c r="FF1" s="226" t="s">
        <v>728</v>
      </c>
      <c r="FG1" s="226" t="s">
        <v>730</v>
      </c>
      <c r="FH1" s="226" t="s">
        <v>732</v>
      </c>
      <c r="FI1" s="226" t="s">
        <v>298</v>
      </c>
      <c r="FJ1" s="226" t="s">
        <v>735</v>
      </c>
      <c r="FK1" s="226" t="s">
        <v>299</v>
      </c>
      <c r="FL1" s="226" t="s">
        <v>738</v>
      </c>
      <c r="FM1" s="226" t="s">
        <v>739</v>
      </c>
      <c r="FN1" s="226" t="s">
        <v>741</v>
      </c>
      <c r="FO1" s="226" t="s">
        <v>300</v>
      </c>
      <c r="FP1" s="226" t="s">
        <v>744</v>
      </c>
      <c r="FQ1" s="226" t="s">
        <v>745</v>
      </c>
      <c r="FR1" s="226" t="s">
        <v>747</v>
      </c>
      <c r="FS1" s="226" t="s">
        <v>301</v>
      </c>
      <c r="FT1" s="226" t="s">
        <v>750</v>
      </c>
      <c r="FU1" s="226" t="s">
        <v>752</v>
      </c>
      <c r="FV1" s="226" t="s">
        <v>754</v>
      </c>
      <c r="FW1" s="370" t="s">
        <v>302</v>
      </c>
      <c r="FX1" s="370" t="s">
        <v>303</v>
      </c>
      <c r="FY1" s="226" t="s">
        <v>309</v>
      </c>
      <c r="FZ1" s="226" t="s">
        <v>756</v>
      </c>
      <c r="GA1" s="226" t="s">
        <v>758</v>
      </c>
      <c r="GB1" s="226" t="s">
        <v>760</v>
      </c>
      <c r="GC1" s="226" t="s">
        <v>762</v>
      </c>
      <c r="GD1" s="226" t="s">
        <v>764</v>
      </c>
      <c r="GE1" s="226" t="s">
        <v>766</v>
      </c>
      <c r="GF1" s="370" t="s">
        <v>304</v>
      </c>
      <c r="GG1" s="226" t="s">
        <v>310</v>
      </c>
      <c r="GH1" s="226" t="s">
        <v>768</v>
      </c>
      <c r="GI1" s="226" t="s">
        <v>770</v>
      </c>
      <c r="GJ1" s="226" t="s">
        <v>771</v>
      </c>
      <c r="GK1" s="226" t="s">
        <v>311</v>
      </c>
      <c r="GL1" s="226" t="s">
        <v>774</v>
      </c>
      <c r="GM1" s="226" t="s">
        <v>775</v>
      </c>
      <c r="GN1" s="370" t="s">
        <v>305</v>
      </c>
      <c r="GO1" s="226" t="s">
        <v>306</v>
      </c>
      <c r="GP1" s="226" t="s">
        <v>777</v>
      </c>
      <c r="GQ1" s="226" t="s">
        <v>779</v>
      </c>
      <c r="GR1" s="226" t="s">
        <v>781</v>
      </c>
      <c r="GS1" s="226" t="s">
        <v>783</v>
      </c>
      <c r="GT1" s="226" t="s">
        <v>785</v>
      </c>
      <c r="GU1" s="370" t="s">
        <v>307</v>
      </c>
      <c r="GV1" s="226" t="s">
        <v>308</v>
      </c>
      <c r="GW1" s="226" t="s">
        <v>787</v>
      </c>
      <c r="GX1" s="226" t="s">
        <v>789</v>
      </c>
      <c r="GY1" s="226" t="s">
        <v>791</v>
      </c>
      <c r="GZ1" s="226" t="s">
        <v>793</v>
      </c>
      <c r="HA1" s="226" t="s">
        <v>795</v>
      </c>
      <c r="HB1" s="226" t="s">
        <v>797</v>
      </c>
      <c r="HC1" s="371" t="s">
        <v>312</v>
      </c>
      <c r="HD1" s="370" t="s">
        <v>313</v>
      </c>
      <c r="HE1" s="226" t="s">
        <v>314</v>
      </c>
      <c r="HF1" s="226" t="s">
        <v>799</v>
      </c>
      <c r="HG1" s="226" t="s">
        <v>801</v>
      </c>
      <c r="HH1" s="226" t="s">
        <v>803</v>
      </c>
      <c r="HI1" s="226" t="s">
        <v>805</v>
      </c>
      <c r="HJ1" s="226" t="s">
        <v>315</v>
      </c>
      <c r="HK1" s="226" t="s">
        <v>808</v>
      </c>
      <c r="HL1" s="226" t="s">
        <v>332</v>
      </c>
      <c r="HM1" s="226" t="s">
        <v>846</v>
      </c>
      <c r="HN1" s="226" t="s">
        <v>848</v>
      </c>
      <c r="HO1" s="226" t="s">
        <v>850</v>
      </c>
      <c r="HP1" s="370" t="s">
        <v>316</v>
      </c>
      <c r="HQ1" s="226" t="s">
        <v>810</v>
      </c>
      <c r="HR1" s="226" t="s">
        <v>812</v>
      </c>
      <c r="HS1" s="226" t="s">
        <v>317</v>
      </c>
      <c r="HT1" s="226" t="s">
        <v>815</v>
      </c>
      <c r="HU1" s="226" t="s">
        <v>817</v>
      </c>
      <c r="HV1" s="226" t="s">
        <v>818</v>
      </c>
      <c r="HW1" s="226" t="s">
        <v>820</v>
      </c>
      <c r="HX1" s="370" t="s">
        <v>318</v>
      </c>
      <c r="HY1" s="226" t="s">
        <v>822</v>
      </c>
      <c r="HZ1" s="226" t="s">
        <v>824</v>
      </c>
      <c r="IA1" s="226" t="s">
        <v>826</v>
      </c>
      <c r="IB1" s="226" t="s">
        <v>319</v>
      </c>
      <c r="IC1" s="226" t="s">
        <v>828</v>
      </c>
      <c r="ID1" s="226" t="s">
        <v>830</v>
      </c>
      <c r="IE1" s="226" t="s">
        <v>320</v>
      </c>
      <c r="IF1" s="226" t="s">
        <v>832</v>
      </c>
      <c r="IG1" s="226" t="s">
        <v>834</v>
      </c>
      <c r="IH1" s="226" t="s">
        <v>321</v>
      </c>
      <c r="II1" s="226" t="s">
        <v>836</v>
      </c>
      <c r="IJ1" s="226" t="s">
        <v>838</v>
      </c>
      <c r="IK1" s="226" t="s">
        <v>840</v>
      </c>
      <c r="IL1" s="226" t="s">
        <v>842</v>
      </c>
      <c r="IM1" s="226" t="s">
        <v>322</v>
      </c>
      <c r="IN1" s="226" t="s">
        <v>844</v>
      </c>
      <c r="IO1" s="370" t="s">
        <v>323</v>
      </c>
      <c r="IP1" s="226" t="s">
        <v>852</v>
      </c>
      <c r="IQ1" s="226" t="s">
        <v>854</v>
      </c>
      <c r="IR1" s="226" t="s">
        <v>324</v>
      </c>
      <c r="IS1" s="226" t="s">
        <v>856</v>
      </c>
      <c r="IT1" s="226" t="s">
        <v>858</v>
      </c>
      <c r="IU1" s="226" t="s">
        <v>860</v>
      </c>
      <c r="IV1" s="370" t="s">
        <v>325</v>
      </c>
      <c r="IW1" s="226" t="s">
        <v>862</v>
      </c>
      <c r="IX1" s="226" t="s">
        <v>326</v>
      </c>
      <c r="IY1" s="226" t="s">
        <v>865</v>
      </c>
      <c r="IZ1" s="226" t="s">
        <v>867</v>
      </c>
      <c r="JA1" s="226" t="s">
        <v>869</v>
      </c>
      <c r="JB1" s="226" t="s">
        <v>871</v>
      </c>
      <c r="JC1" s="226" t="s">
        <v>873</v>
      </c>
      <c r="JD1" s="226" t="s">
        <v>875</v>
      </c>
      <c r="JE1" s="226" t="s">
        <v>327</v>
      </c>
      <c r="JF1" s="226" t="s">
        <v>878</v>
      </c>
      <c r="JG1" s="226" t="s">
        <v>880</v>
      </c>
      <c r="JH1" s="226" t="s">
        <v>882</v>
      </c>
      <c r="JI1" s="226" t="s">
        <v>884</v>
      </c>
      <c r="JJ1" s="226" t="s">
        <v>886</v>
      </c>
      <c r="JK1" s="226" t="s">
        <v>888</v>
      </c>
      <c r="JL1" s="226" t="s">
        <v>890</v>
      </c>
      <c r="JM1" s="226" t="s">
        <v>892</v>
      </c>
      <c r="JN1" s="226" t="s">
        <v>328</v>
      </c>
      <c r="JO1" s="226" t="s">
        <v>895</v>
      </c>
      <c r="JP1" s="226" t="s">
        <v>897</v>
      </c>
      <c r="JQ1" s="226" t="s">
        <v>899</v>
      </c>
      <c r="JR1" s="226" t="s">
        <v>901</v>
      </c>
      <c r="JS1" s="226" t="s">
        <v>902</v>
      </c>
      <c r="JT1" s="226" t="s">
        <v>904</v>
      </c>
      <c r="JU1" s="226" t="s">
        <v>906</v>
      </c>
      <c r="JV1" s="226" t="s">
        <v>908</v>
      </c>
      <c r="JW1" s="226" t="s">
        <v>910</v>
      </c>
      <c r="JX1" s="226" t="s">
        <v>912</v>
      </c>
      <c r="JY1" s="226" t="s">
        <v>914</v>
      </c>
      <c r="JZ1" s="226" t="s">
        <v>916</v>
      </c>
      <c r="KA1" s="226" t="s">
        <v>918</v>
      </c>
      <c r="KB1" s="226" t="s">
        <v>920</v>
      </c>
      <c r="KC1" s="226" t="s">
        <v>922</v>
      </c>
      <c r="KD1" s="226" t="s">
        <v>924</v>
      </c>
      <c r="KE1" s="226" t="s">
        <v>926</v>
      </c>
      <c r="KF1" s="226" t="s">
        <v>928</v>
      </c>
      <c r="KG1" s="226" t="s">
        <v>930</v>
      </c>
      <c r="KH1" s="226" t="s">
        <v>932</v>
      </c>
      <c r="KI1" s="226" t="s">
        <v>934</v>
      </c>
      <c r="KJ1" s="226" t="s">
        <v>936</v>
      </c>
      <c r="KK1" s="226" t="s">
        <v>938</v>
      </c>
      <c r="KL1" s="226" t="s">
        <v>940</v>
      </c>
      <c r="KM1" s="226" t="s">
        <v>942</v>
      </c>
      <c r="KN1" s="226" t="s">
        <v>944</v>
      </c>
      <c r="KO1" s="370" t="s">
        <v>329</v>
      </c>
      <c r="KP1" s="226" t="s">
        <v>946</v>
      </c>
      <c r="KQ1" s="226" t="s">
        <v>330</v>
      </c>
      <c r="KR1" s="226" t="s">
        <v>949</v>
      </c>
      <c r="KS1" s="226" t="s">
        <v>951</v>
      </c>
      <c r="KT1" s="226" t="s">
        <v>953</v>
      </c>
      <c r="KU1" s="226" t="s">
        <v>955</v>
      </c>
      <c r="KV1" s="226" t="s">
        <v>331</v>
      </c>
      <c r="KW1" s="226" t="s">
        <v>958</v>
      </c>
      <c r="KX1" s="226" t="s">
        <v>960</v>
      </c>
      <c r="KY1" s="226" t="s">
        <v>962</v>
      </c>
      <c r="KZ1" s="226" t="s">
        <v>964</v>
      </c>
      <c r="LA1" s="226" t="s">
        <v>966</v>
      </c>
      <c r="LB1" s="226" t="s">
        <v>968</v>
      </c>
      <c r="LC1" s="226" t="s">
        <v>970</v>
      </c>
      <c r="LD1" s="371" t="s">
        <v>333</v>
      </c>
      <c r="LE1" s="370" t="s">
        <v>334</v>
      </c>
      <c r="LF1" s="226" t="s">
        <v>335</v>
      </c>
      <c r="LG1" s="226" t="s">
        <v>349</v>
      </c>
      <c r="LH1" s="226" t="s">
        <v>972</v>
      </c>
      <c r="LI1" s="226" t="s">
        <v>974</v>
      </c>
      <c r="LJ1" s="226" t="s">
        <v>976</v>
      </c>
      <c r="LK1" s="226" t="s">
        <v>978</v>
      </c>
      <c r="LL1" s="226" t="s">
        <v>350</v>
      </c>
      <c r="LM1" s="226" t="s">
        <v>980</v>
      </c>
      <c r="LN1" s="226" t="s">
        <v>351</v>
      </c>
      <c r="LO1" s="226" t="s">
        <v>982</v>
      </c>
      <c r="LP1" s="226" t="s">
        <v>336</v>
      </c>
      <c r="LQ1" s="226" t="s">
        <v>984</v>
      </c>
      <c r="LR1" s="226" t="s">
        <v>352</v>
      </c>
      <c r="LS1" s="226" t="s">
        <v>986</v>
      </c>
      <c r="LT1" s="226" t="s">
        <v>988</v>
      </c>
      <c r="LU1" s="226" t="s">
        <v>353</v>
      </c>
      <c r="LV1" s="370" t="s">
        <v>337</v>
      </c>
      <c r="LW1" s="226" t="s">
        <v>338</v>
      </c>
      <c r="LX1" s="226" t="s">
        <v>990</v>
      </c>
      <c r="LY1" s="226" t="s">
        <v>992</v>
      </c>
      <c r="LZ1" s="226" t="s">
        <v>993</v>
      </c>
      <c r="MA1" s="226" t="s">
        <v>995</v>
      </c>
      <c r="MB1" s="226" t="s">
        <v>996</v>
      </c>
      <c r="MC1" s="226" t="s">
        <v>998</v>
      </c>
      <c r="MD1" s="226" t="s">
        <v>1000</v>
      </c>
      <c r="ME1" s="226" t="s">
        <v>1002</v>
      </c>
      <c r="MF1" s="226" t="s">
        <v>1004</v>
      </c>
      <c r="MG1" s="226" t="s">
        <v>339</v>
      </c>
      <c r="MH1" s="226" t="s">
        <v>1007</v>
      </c>
      <c r="MI1" s="226" t="s">
        <v>1008</v>
      </c>
      <c r="MJ1" s="226" t="s">
        <v>1010</v>
      </c>
      <c r="MK1" s="226" t="s">
        <v>340</v>
      </c>
      <c r="ML1" s="226" t="s">
        <v>1013</v>
      </c>
      <c r="MM1" s="226" t="s">
        <v>1014</v>
      </c>
      <c r="MN1" s="226" t="s">
        <v>1016</v>
      </c>
      <c r="MO1" s="226" t="s">
        <v>1018</v>
      </c>
      <c r="MP1" s="226" t="s">
        <v>341</v>
      </c>
      <c r="MQ1" s="226" t="s">
        <v>1021</v>
      </c>
      <c r="MR1" s="226" t="s">
        <v>1023</v>
      </c>
      <c r="MS1" s="226" t="s">
        <v>1025</v>
      </c>
      <c r="MT1" s="226" t="s">
        <v>1027</v>
      </c>
      <c r="MU1" s="226" t="s">
        <v>342</v>
      </c>
      <c r="MV1" s="226" t="s">
        <v>1030</v>
      </c>
      <c r="MW1" s="226" t="s">
        <v>1032</v>
      </c>
      <c r="MX1" s="226" t="s">
        <v>1034</v>
      </c>
      <c r="MY1" s="226" t="s">
        <v>1036</v>
      </c>
      <c r="MZ1" s="226" t="s">
        <v>1038</v>
      </c>
      <c r="NA1" s="226" t="s">
        <v>1040</v>
      </c>
      <c r="NB1" s="226" t="s">
        <v>1042</v>
      </c>
      <c r="NC1" s="226" t="s">
        <v>1044</v>
      </c>
      <c r="ND1" s="226" t="s">
        <v>1046</v>
      </c>
      <c r="NE1" s="226" t="s">
        <v>1048</v>
      </c>
      <c r="NF1" s="226" t="s">
        <v>1050</v>
      </c>
      <c r="NG1" s="226" t="s">
        <v>1051</v>
      </c>
      <c r="NH1" s="370" t="s">
        <v>343</v>
      </c>
      <c r="NI1" s="226" t="s">
        <v>344</v>
      </c>
      <c r="NJ1" s="226" t="s">
        <v>1053</v>
      </c>
      <c r="NK1" s="226" t="s">
        <v>1055</v>
      </c>
      <c r="NL1" s="226" t="s">
        <v>1057</v>
      </c>
      <c r="NM1" s="226" t="s">
        <v>1059</v>
      </c>
      <c r="NN1" s="370" t="s">
        <v>345</v>
      </c>
      <c r="NO1" s="226" t="s">
        <v>346</v>
      </c>
      <c r="NP1" s="226" t="s">
        <v>1060</v>
      </c>
      <c r="NQ1" s="226" t="s">
        <v>347</v>
      </c>
      <c r="NR1" s="226" t="s">
        <v>1062</v>
      </c>
      <c r="NS1" s="226" t="s">
        <v>1064</v>
      </c>
      <c r="NT1" s="226" t="s">
        <v>348</v>
      </c>
      <c r="NU1" s="226" t="s">
        <v>1066</v>
      </c>
      <c r="NV1" s="371" t="s">
        <v>354</v>
      </c>
      <c r="NW1" s="370" t="s">
        <v>355</v>
      </c>
      <c r="NX1" s="226" t="s">
        <v>356</v>
      </c>
      <c r="NY1" s="226" t="s">
        <v>1069</v>
      </c>
      <c r="NZ1" s="226" t="s">
        <v>1071</v>
      </c>
      <c r="OA1" s="226" t="s">
        <v>357</v>
      </c>
      <c r="OB1" s="226" t="s">
        <v>367</v>
      </c>
      <c r="OC1" s="226" t="s">
        <v>1073</v>
      </c>
      <c r="OD1" s="226" t="s">
        <v>1075</v>
      </c>
      <c r="OE1" s="226" t="s">
        <v>1077</v>
      </c>
      <c r="OF1" s="226" t="s">
        <v>1079</v>
      </c>
      <c r="OG1" s="226" t="s">
        <v>1081</v>
      </c>
      <c r="OH1" s="226" t="s">
        <v>1083</v>
      </c>
      <c r="OI1" s="226" t="s">
        <v>1085</v>
      </c>
      <c r="OJ1" s="226" t="s">
        <v>1087</v>
      </c>
      <c r="OK1" s="226" t="s">
        <v>1089</v>
      </c>
      <c r="OL1" s="226" t="s">
        <v>1091</v>
      </c>
      <c r="OM1" s="226" t="s">
        <v>1093</v>
      </c>
      <c r="ON1" s="226" t="s">
        <v>1095</v>
      </c>
      <c r="OO1" s="226" t="s">
        <v>1097</v>
      </c>
      <c r="OP1" s="226" t="s">
        <v>1099</v>
      </c>
      <c r="OQ1" s="226" t="s">
        <v>1101</v>
      </c>
      <c r="OR1" s="226" t="s">
        <v>1103</v>
      </c>
      <c r="OS1" s="226" t="s">
        <v>1105</v>
      </c>
      <c r="OT1" s="226" t="s">
        <v>1107</v>
      </c>
      <c r="OU1" s="226" t="s">
        <v>1109</v>
      </c>
      <c r="OV1" s="226" t="s">
        <v>1111</v>
      </c>
      <c r="OW1" s="226" t="s">
        <v>1113</v>
      </c>
      <c r="OX1" s="226" t="s">
        <v>1115</v>
      </c>
      <c r="OY1" s="226" t="s">
        <v>368</v>
      </c>
      <c r="OZ1" s="226" t="s">
        <v>1118</v>
      </c>
      <c r="PA1" s="226" t="s">
        <v>1120</v>
      </c>
      <c r="PB1" s="226" t="s">
        <v>1121</v>
      </c>
      <c r="PC1" s="226" t="s">
        <v>1123</v>
      </c>
      <c r="PD1" s="226" t="s">
        <v>1125</v>
      </c>
      <c r="PE1" s="226" t="s">
        <v>1127</v>
      </c>
      <c r="PF1" s="226" t="s">
        <v>1129</v>
      </c>
      <c r="PG1" s="226" t="s">
        <v>1131</v>
      </c>
      <c r="PH1" s="226" t="s">
        <v>1133</v>
      </c>
      <c r="PI1" s="226" t="s">
        <v>1135</v>
      </c>
      <c r="PJ1" s="226" t="s">
        <v>1137</v>
      </c>
      <c r="PK1" s="226" t="s">
        <v>1139</v>
      </c>
      <c r="PL1" s="226" t="s">
        <v>1141</v>
      </c>
      <c r="PM1" s="226" t="s">
        <v>1143</v>
      </c>
      <c r="PN1" s="226" t="s">
        <v>1145</v>
      </c>
      <c r="PO1" s="226" t="s">
        <v>1147</v>
      </c>
      <c r="PP1" s="226" t="s">
        <v>1149</v>
      </c>
      <c r="PQ1" s="226" t="s">
        <v>1151</v>
      </c>
      <c r="PR1" s="226" t="s">
        <v>1153</v>
      </c>
      <c r="PS1" s="226" t="s">
        <v>1155</v>
      </c>
      <c r="PT1" s="226" t="s">
        <v>1157</v>
      </c>
      <c r="PU1" s="226" t="s">
        <v>1159</v>
      </c>
      <c r="PV1" s="226" t="s">
        <v>1161</v>
      </c>
      <c r="PW1" s="226" t="s">
        <v>1163</v>
      </c>
      <c r="PX1" s="226" t="s">
        <v>1165</v>
      </c>
      <c r="PY1" s="226" t="s">
        <v>1167</v>
      </c>
      <c r="PZ1" s="226" t="s">
        <v>358</v>
      </c>
      <c r="QA1" s="226" t="s">
        <v>1169</v>
      </c>
      <c r="QB1" s="226" t="s">
        <v>1171</v>
      </c>
      <c r="QC1" s="226" t="s">
        <v>1173</v>
      </c>
      <c r="QD1" s="226" t="s">
        <v>1175</v>
      </c>
      <c r="QE1" s="226" t="s">
        <v>1177</v>
      </c>
      <c r="QF1" s="370" t="s">
        <v>359</v>
      </c>
      <c r="QG1" s="226" t="s">
        <v>360</v>
      </c>
      <c r="QH1" s="226" t="s">
        <v>1179</v>
      </c>
      <c r="QI1" s="226" t="s">
        <v>1181</v>
      </c>
      <c r="QJ1" s="226" t="s">
        <v>1183</v>
      </c>
      <c r="QK1" s="226" t="s">
        <v>1185</v>
      </c>
      <c r="QL1" s="226" t="s">
        <v>1187</v>
      </c>
      <c r="QM1" s="226" t="s">
        <v>1189</v>
      </c>
      <c r="QN1" s="370" t="s">
        <v>361</v>
      </c>
      <c r="QO1" s="226" t="s">
        <v>1191</v>
      </c>
      <c r="QP1" s="226" t="s">
        <v>362</v>
      </c>
      <c r="QQ1" s="226" t="s">
        <v>369</v>
      </c>
      <c r="QR1" s="226" t="s">
        <v>1193</v>
      </c>
      <c r="QS1" s="226" t="s">
        <v>1195</v>
      </c>
      <c r="QT1" s="226" t="s">
        <v>1197</v>
      </c>
      <c r="QU1" s="226" t="s">
        <v>1199</v>
      </c>
      <c r="QV1" s="226" t="s">
        <v>1201</v>
      </c>
      <c r="QW1" s="226" t="s">
        <v>1203</v>
      </c>
      <c r="QX1" s="226" t="s">
        <v>1205</v>
      </c>
      <c r="QY1" s="226" t="s">
        <v>1207</v>
      </c>
      <c r="QZ1" s="226" t="s">
        <v>1209</v>
      </c>
      <c r="RA1" s="226" t="s">
        <v>1211</v>
      </c>
      <c r="RB1" s="226" t="s">
        <v>1213</v>
      </c>
      <c r="RC1" s="226" t="s">
        <v>1215</v>
      </c>
      <c r="RD1" s="226" t="s">
        <v>1217</v>
      </c>
      <c r="RE1" s="226" t="s">
        <v>1219</v>
      </c>
      <c r="RF1" s="370" t="s">
        <v>363</v>
      </c>
      <c r="RG1" s="226" t="s">
        <v>364</v>
      </c>
      <c r="RH1" s="226" t="s">
        <v>1221</v>
      </c>
      <c r="RI1" s="226" t="s">
        <v>1223</v>
      </c>
      <c r="RJ1" s="370" t="s">
        <v>365</v>
      </c>
      <c r="RK1" s="226" t="s">
        <v>366</v>
      </c>
      <c r="RL1" s="226" t="s">
        <v>1225</v>
      </c>
      <c r="RM1" s="226" t="s">
        <v>1226</v>
      </c>
      <c r="RN1" s="226" t="s">
        <v>1227</v>
      </c>
      <c r="RO1" s="226" t="s">
        <v>1228</v>
      </c>
      <c r="RP1" s="226" t="s">
        <v>1230</v>
      </c>
      <c r="RQ1" s="226" t="s">
        <v>1231</v>
      </c>
      <c r="RR1" s="226" t="s">
        <v>1233</v>
      </c>
      <c r="RS1" s="226" t="s">
        <v>1234</v>
      </c>
      <c r="RT1" s="371" t="s">
        <v>370</v>
      </c>
      <c r="RU1" s="370" t="s">
        <v>371</v>
      </c>
      <c r="RV1" s="226" t="s">
        <v>372</v>
      </c>
      <c r="RW1" s="226" t="s">
        <v>1236</v>
      </c>
      <c r="RX1" s="226" t="s">
        <v>1238</v>
      </c>
      <c r="RY1" s="226" t="s">
        <v>373</v>
      </c>
      <c r="RZ1" s="226" t="s">
        <v>1240</v>
      </c>
      <c r="SA1" s="226" t="s">
        <v>1242</v>
      </c>
      <c r="SB1" s="226" t="s">
        <v>1244</v>
      </c>
      <c r="SC1" s="226" t="s">
        <v>1246</v>
      </c>
      <c r="SD1" s="370" t="s">
        <v>374</v>
      </c>
      <c r="SE1" s="226" t="s">
        <v>375</v>
      </c>
      <c r="SF1" s="226" t="s">
        <v>1248</v>
      </c>
      <c r="SG1" s="226" t="s">
        <v>1250</v>
      </c>
      <c r="SH1" s="226" t="s">
        <v>1252</v>
      </c>
      <c r="SI1" s="226" t="s">
        <v>1254</v>
      </c>
      <c r="SJ1" s="226" t="s">
        <v>1256</v>
      </c>
      <c r="SK1" s="226" t="s">
        <v>1258</v>
      </c>
      <c r="SL1" s="226" t="s">
        <v>1260</v>
      </c>
      <c r="SM1" s="226" t="s">
        <v>1262</v>
      </c>
      <c r="SN1" s="226" t="s">
        <v>1264</v>
      </c>
      <c r="SO1" s="226" t="s">
        <v>1266</v>
      </c>
      <c r="SP1" s="226" t="s">
        <v>1268</v>
      </c>
      <c r="SQ1" s="226" t="s">
        <v>1270</v>
      </c>
      <c r="SR1" s="226" t="s">
        <v>1272</v>
      </c>
      <c r="SS1" s="226" t="s">
        <v>1274</v>
      </c>
      <c r="ST1" s="226" t="s">
        <v>1276</v>
      </c>
      <c r="SU1" s="371" t="s">
        <v>376</v>
      </c>
      <c r="SV1" s="370" t="s">
        <v>377</v>
      </c>
      <c r="SW1" s="226" t="s">
        <v>378</v>
      </c>
      <c r="SX1" s="226" t="s">
        <v>1278</v>
      </c>
      <c r="SY1" s="226" t="s">
        <v>1280</v>
      </c>
      <c r="SZ1" s="226" t="s">
        <v>1282</v>
      </c>
      <c r="TA1" s="226" t="s">
        <v>1284</v>
      </c>
      <c r="TB1" s="226" t="s">
        <v>1286</v>
      </c>
      <c r="TC1" s="226" t="s">
        <v>379</v>
      </c>
      <c r="TD1" s="226" t="s">
        <v>1288</v>
      </c>
      <c r="TE1" s="226" t="s">
        <v>1290</v>
      </c>
      <c r="TF1" s="226" t="s">
        <v>1292</v>
      </c>
      <c r="TG1" s="226" t="s">
        <v>1294</v>
      </c>
      <c r="TH1" s="226" t="s">
        <v>1296</v>
      </c>
      <c r="TI1" s="226" t="s">
        <v>1298</v>
      </c>
      <c r="TJ1" s="370" t="s">
        <v>380</v>
      </c>
      <c r="TK1" s="226" t="s">
        <v>381</v>
      </c>
      <c r="TL1" s="226" t="s">
        <v>382</v>
      </c>
      <c r="TM1" s="226" t="s">
        <v>1300</v>
      </c>
      <c r="TN1" s="226" t="s">
        <v>1302</v>
      </c>
      <c r="TO1" s="226" t="s">
        <v>1303</v>
      </c>
      <c r="TP1" s="226" t="s">
        <v>1305</v>
      </c>
      <c r="TQ1" s="226" t="s">
        <v>1307</v>
      </c>
      <c r="TR1" s="226" t="s">
        <v>1309</v>
      </c>
      <c r="TS1" s="226" t="s">
        <v>1311</v>
      </c>
      <c r="TT1" s="226" t="s">
        <v>1313</v>
      </c>
      <c r="TU1" s="226" t="s">
        <v>1315</v>
      </c>
      <c r="TV1" s="226" t="s">
        <v>1317</v>
      </c>
      <c r="TW1" s="226" t="s">
        <v>1319</v>
      </c>
      <c r="TX1" s="226" t="s">
        <v>1321</v>
      </c>
      <c r="TY1" s="226" t="s">
        <v>1323</v>
      </c>
      <c r="TZ1" s="226" t="s">
        <v>1325</v>
      </c>
      <c r="UA1" s="226" t="s">
        <v>1327</v>
      </c>
      <c r="UB1" s="226" t="s">
        <v>1329</v>
      </c>
      <c r="UC1" s="371" t="s">
        <v>1331</v>
      </c>
      <c r="UD1" s="226" t="s">
        <v>1333</v>
      </c>
      <c r="UE1" s="226" t="s">
        <v>1335</v>
      </c>
      <c r="UF1" s="226" t="s">
        <v>1337</v>
      </c>
      <c r="UG1" s="226" t="s">
        <v>1339</v>
      </c>
      <c r="UH1" s="226" t="s">
        <v>1341</v>
      </c>
      <c r="UI1" s="372"/>
    </row>
    <row r="2" spans="1:555" s="373" customFormat="1" hidden="1" x14ac:dyDescent="0.25">
      <c r="A2" s="373" t="s">
        <v>1374</v>
      </c>
      <c r="B2" s="373" t="s">
        <v>1376</v>
      </c>
      <c r="C2" s="373" t="s">
        <v>476</v>
      </c>
      <c r="D2" s="373" t="s">
        <v>1375</v>
      </c>
      <c r="E2" s="373" t="s">
        <v>1377</v>
      </c>
      <c r="F2" s="373" t="s">
        <v>477</v>
      </c>
      <c r="G2" s="374" t="s">
        <v>1378</v>
      </c>
      <c r="H2" s="373" t="s">
        <v>1379</v>
      </c>
      <c r="I2" s="373" t="s">
        <v>1380</v>
      </c>
      <c r="J2" s="373" t="s">
        <v>1381</v>
      </c>
      <c r="K2" s="373" t="s">
        <v>1382</v>
      </c>
      <c r="L2" s="373" t="s">
        <v>1383</v>
      </c>
      <c r="M2" s="373" t="s">
        <v>1384</v>
      </c>
      <c r="N2" s="373" t="s">
        <v>1385</v>
      </c>
      <c r="R2" s="373" t="s">
        <v>132</v>
      </c>
      <c r="S2" s="373" t="s">
        <v>1477</v>
      </c>
      <c r="U2" s="373" t="s">
        <v>397</v>
      </c>
      <c r="V2" s="373" t="s">
        <v>415</v>
      </c>
      <c r="W2" s="373" t="s">
        <v>398</v>
      </c>
      <c r="X2" s="373" t="s">
        <v>399</v>
      </c>
      <c r="Y2" s="373" t="s">
        <v>400</v>
      </c>
      <c r="Z2" s="373" t="s">
        <v>401</v>
      </c>
      <c r="AA2" s="373" t="s">
        <v>402</v>
      </c>
      <c r="AB2" s="373" t="s">
        <v>403</v>
      </c>
      <c r="AC2" s="373" t="s">
        <v>404</v>
      </c>
      <c r="AD2" s="373" t="s">
        <v>405</v>
      </c>
      <c r="AE2" s="373" t="s">
        <v>406</v>
      </c>
      <c r="AF2" s="373" t="s">
        <v>407</v>
      </c>
      <c r="AH2" s="373" t="s">
        <v>425</v>
      </c>
      <c r="AI2" s="373" t="s">
        <v>426</v>
      </c>
      <c r="AJ2" s="373" t="s">
        <v>427</v>
      </c>
      <c r="AK2" s="373" t="s">
        <v>428</v>
      </c>
      <c r="AL2" s="373" t="s">
        <v>429</v>
      </c>
      <c r="AM2" s="373" t="s">
        <v>432</v>
      </c>
      <c r="AN2" s="373" t="s">
        <v>430</v>
      </c>
      <c r="AO2" s="373" t="s">
        <v>431</v>
      </c>
      <c r="AP2" s="373" t="s">
        <v>433</v>
      </c>
      <c r="AQ2" s="373" t="s">
        <v>434</v>
      </c>
      <c r="AR2" s="373" t="s">
        <v>435</v>
      </c>
      <c r="AS2" s="373" t="s">
        <v>436</v>
      </c>
      <c r="AT2" s="373" t="s">
        <v>437</v>
      </c>
      <c r="AU2" s="373" t="s">
        <v>438</v>
      </c>
      <c r="AV2" s="373" t="s">
        <v>439</v>
      </c>
      <c r="AW2" s="373" t="s">
        <v>440</v>
      </c>
      <c r="AX2" s="373" t="s">
        <v>441</v>
      </c>
      <c r="AY2" s="373" t="s">
        <v>442</v>
      </c>
      <c r="AZ2" s="373" t="s">
        <v>443</v>
      </c>
      <c r="BA2" s="373" t="s">
        <v>444</v>
      </c>
      <c r="BB2" s="373" t="s">
        <v>445</v>
      </c>
      <c r="BC2" s="373" t="s">
        <v>446</v>
      </c>
      <c r="BD2" s="373" t="s">
        <v>447</v>
      </c>
      <c r="BE2" s="373" t="s">
        <v>448</v>
      </c>
      <c r="BF2" s="373" t="s">
        <v>449</v>
      </c>
      <c r="BG2" s="373" t="s">
        <v>450</v>
      </c>
      <c r="BH2" s="373" t="s">
        <v>451</v>
      </c>
      <c r="BI2" s="373" t="s">
        <v>452</v>
      </c>
      <c r="BJ2" s="373" t="s">
        <v>453</v>
      </c>
      <c r="BK2" s="373" t="s">
        <v>454</v>
      </c>
      <c r="BL2" s="373" t="s">
        <v>455</v>
      </c>
      <c r="BM2" s="373" t="s">
        <v>456</v>
      </c>
      <c r="BN2" s="373" t="s">
        <v>457</v>
      </c>
      <c r="BO2" s="373" t="s">
        <v>458</v>
      </c>
      <c r="BP2" s="373" t="s">
        <v>459</v>
      </c>
      <c r="BQ2" s="373" t="s">
        <v>460</v>
      </c>
      <c r="BR2" s="373" t="s">
        <v>461</v>
      </c>
      <c r="BS2" s="373" t="s">
        <v>462</v>
      </c>
      <c r="BT2" s="373" t="s">
        <v>463</v>
      </c>
      <c r="BU2" s="373" t="s">
        <v>464</v>
      </c>
    </row>
    <row r="3" spans="1:555" hidden="1" x14ac:dyDescent="0.25">
      <c r="AH3" s="363">
        <v>2500</v>
      </c>
      <c r="AI3" s="363">
        <v>1900</v>
      </c>
      <c r="AJ3" s="363">
        <v>1650</v>
      </c>
      <c r="AK3" s="363">
        <v>1580</v>
      </c>
      <c r="AL3" s="363">
        <v>2250</v>
      </c>
      <c r="AM3" s="363">
        <v>1650</v>
      </c>
      <c r="AN3" s="363">
        <v>1400</v>
      </c>
      <c r="AO3" s="363">
        <v>1340</v>
      </c>
      <c r="AP3" s="363">
        <v>2000</v>
      </c>
      <c r="AQ3" s="363">
        <v>1400</v>
      </c>
      <c r="AR3" s="363">
        <v>1150</v>
      </c>
      <c r="AS3" s="363">
        <v>1100</v>
      </c>
      <c r="AT3" s="363">
        <v>1750</v>
      </c>
      <c r="AU3" s="363">
        <v>1150</v>
      </c>
      <c r="AV3" s="363">
        <v>900</v>
      </c>
      <c r="AW3" s="363">
        <v>860</v>
      </c>
      <c r="AX3" s="363">
        <v>1200</v>
      </c>
      <c r="AY3" s="363">
        <v>900</v>
      </c>
      <c r="AZ3" s="363">
        <v>650</v>
      </c>
      <c r="BA3" s="363">
        <v>620</v>
      </c>
      <c r="BB3" s="363">
        <v>5355</v>
      </c>
      <c r="BC3" s="363">
        <v>4935</v>
      </c>
      <c r="BD3" s="363">
        <v>6300</v>
      </c>
      <c r="BE3" s="363">
        <v>5880</v>
      </c>
      <c r="BF3" s="363">
        <v>4725</v>
      </c>
      <c r="BG3" s="363">
        <v>4305</v>
      </c>
      <c r="BH3" s="363">
        <v>5670</v>
      </c>
      <c r="BI3" s="363">
        <v>5250</v>
      </c>
      <c r="BJ3" s="363">
        <v>4095</v>
      </c>
      <c r="BK3" s="363">
        <v>3780</v>
      </c>
      <c r="BL3" s="363">
        <v>5040</v>
      </c>
      <c r="BM3" s="363">
        <v>4620</v>
      </c>
      <c r="BN3" s="363">
        <v>3465</v>
      </c>
      <c r="BO3" s="363">
        <v>3150</v>
      </c>
      <c r="BP3" s="363">
        <v>4410</v>
      </c>
      <c r="BQ3" s="363">
        <v>4095</v>
      </c>
      <c r="BR3" s="363">
        <v>3045</v>
      </c>
      <c r="BS3" s="363">
        <v>2835</v>
      </c>
      <c r="BT3" s="363">
        <v>3885</v>
      </c>
      <c r="BU3" s="363">
        <v>3570</v>
      </c>
    </row>
    <row r="4" spans="1:555" ht="16.5" thickBot="1" x14ac:dyDescent="0.3"/>
    <row r="5" spans="1:555" ht="16.5" thickBot="1" x14ac:dyDescent="0.3">
      <c r="C5" s="375" t="s">
        <v>424</v>
      </c>
      <c r="D5" s="376">
        <f>SUMIF(C:C,$C$10,D:D)</f>
        <v>2023500</v>
      </c>
    </row>
    <row r="6" spans="1:555" x14ac:dyDescent="0.25">
      <c r="C6" s="377"/>
      <c r="D6" s="377"/>
      <c r="E6" s="377"/>
      <c r="F6" s="377"/>
      <c r="G6" s="378"/>
      <c r="H6" s="377"/>
      <c r="I6" s="377"/>
    </row>
    <row r="7" spans="1:555" x14ac:dyDescent="0.25">
      <c r="C7" s="377"/>
      <c r="D7" s="377"/>
      <c r="E7" s="377"/>
      <c r="F7" s="377"/>
      <c r="G7" s="378"/>
      <c r="H7" s="377"/>
      <c r="I7" s="377"/>
    </row>
    <row r="8" spans="1:555" x14ac:dyDescent="0.25">
      <c r="C8" s="377"/>
      <c r="D8" s="377"/>
      <c r="E8" s="377"/>
      <c r="F8" s="377"/>
      <c r="G8" s="378"/>
      <c r="H8" s="377"/>
      <c r="I8" s="377"/>
    </row>
    <row r="9" spans="1:555" ht="16.5" thickBot="1" x14ac:dyDescent="0.3">
      <c r="C9" s="377"/>
      <c r="D9" s="377"/>
      <c r="E9" s="377"/>
      <c r="F9" s="377"/>
      <c r="G9" s="378"/>
      <c r="H9" s="377"/>
      <c r="I9" s="377"/>
      <c r="K9" s="379"/>
    </row>
    <row r="10" spans="1:555" ht="16.5" thickBot="1" x14ac:dyDescent="0.3">
      <c r="C10" s="380" t="s">
        <v>53</v>
      </c>
      <c r="D10" s="376">
        <f>SUM(F17:F20)</f>
        <v>111600</v>
      </c>
      <c r="G10" s="381"/>
      <c r="H10" s="382"/>
      <c r="I10" s="382"/>
    </row>
    <row r="11" spans="1:555" x14ac:dyDescent="0.25">
      <c r="G11" s="381"/>
      <c r="H11" s="382"/>
      <c r="I11" s="382"/>
    </row>
    <row r="12" spans="1:555" x14ac:dyDescent="0.25">
      <c r="F12" s="382"/>
      <c r="G12" s="381"/>
      <c r="H12" s="382"/>
      <c r="I12" s="382"/>
    </row>
    <row r="13" spans="1:555" x14ac:dyDescent="0.25">
      <c r="C13" s="180" t="s">
        <v>395</v>
      </c>
      <c r="D13" s="114" t="s">
        <v>1828</v>
      </c>
      <c r="F13" s="382"/>
      <c r="G13" s="381"/>
      <c r="H13" s="382"/>
      <c r="I13" s="382"/>
    </row>
    <row r="14" spans="1:555" x14ac:dyDescent="0.25">
      <c r="C14" s="383" t="s">
        <v>1829</v>
      </c>
      <c r="D14" s="384"/>
      <c r="F14" s="382"/>
      <c r="G14" s="381"/>
      <c r="H14" s="382"/>
      <c r="I14" s="382"/>
    </row>
    <row r="15" spans="1:555" ht="32.25" thickBot="1" x14ac:dyDescent="0.3">
      <c r="F15" s="385"/>
      <c r="G15" s="386"/>
      <c r="H15" s="386"/>
      <c r="I15" s="386"/>
      <c r="L15" s="387"/>
      <c r="M15" s="388"/>
      <c r="N15" s="387"/>
      <c r="O15" s="387"/>
      <c r="P15" s="180" t="s">
        <v>474</v>
      </c>
      <c r="Q15" s="180" t="s">
        <v>475</v>
      </c>
    </row>
    <row r="16" spans="1:555" ht="32.25" thickBot="1" x14ac:dyDescent="0.3">
      <c r="C16" s="389" t="s">
        <v>44</v>
      </c>
      <c r="D16" s="389" t="s">
        <v>55</v>
      </c>
      <c r="E16" s="390" t="s">
        <v>57</v>
      </c>
      <c r="F16" s="391" t="s">
        <v>27</v>
      </c>
      <c r="G16" s="392" t="s">
        <v>134</v>
      </c>
      <c r="H16" s="390" t="s">
        <v>46</v>
      </c>
      <c r="I16" s="392" t="s">
        <v>135</v>
      </c>
      <c r="J16" s="392" t="s">
        <v>413</v>
      </c>
      <c r="K16" s="392" t="s">
        <v>414</v>
      </c>
      <c r="L16" s="393" t="s">
        <v>21</v>
      </c>
      <c r="M16" s="393" t="s">
        <v>55</v>
      </c>
      <c r="N16" s="394" t="s">
        <v>472</v>
      </c>
      <c r="O16" s="395" t="s">
        <v>473</v>
      </c>
      <c r="P16" s="396">
        <v>0.7</v>
      </c>
      <c r="Q16" s="396">
        <v>0.3</v>
      </c>
    </row>
    <row r="17" spans="3:17" x14ac:dyDescent="0.25">
      <c r="C17" s="397" t="s">
        <v>444</v>
      </c>
      <c r="D17" s="398"/>
      <c r="E17" s="399">
        <f>HLOOKUP(C17,$AH$2:$BU$3,2,0)</f>
        <v>620</v>
      </c>
      <c r="F17" s="400">
        <f t="shared" ref="F17:F51" si="0">D17*E17</f>
        <v>0</v>
      </c>
      <c r="G17" s="401"/>
      <c r="H17" s="402"/>
      <c r="I17" s="403" t="e">
        <f>VLOOKUP(H17,Presupuesto!$B$11:$C$565,2,0)</f>
        <v>#N/A</v>
      </c>
      <c r="J17" s="404" t="s">
        <v>1377</v>
      </c>
      <c r="K17" s="405" t="s">
        <v>397</v>
      </c>
      <c r="L17" s="406"/>
      <c r="M17" s="407"/>
      <c r="N17" s="408"/>
      <c r="O17" s="400">
        <f t="shared" ref="O17:O51" si="1">M17*N17</f>
        <v>0</v>
      </c>
      <c r="P17" s="400">
        <f>$O17*P$16</f>
        <v>0</v>
      </c>
      <c r="Q17" s="400">
        <f t="shared" ref="Q17:Q51" si="2">$O17*Q$16</f>
        <v>0</v>
      </c>
    </row>
    <row r="18" spans="3:17" x14ac:dyDescent="0.25">
      <c r="C18" s="406" t="s">
        <v>1569</v>
      </c>
      <c r="D18" s="407">
        <v>750</v>
      </c>
      <c r="E18" s="408">
        <v>70</v>
      </c>
      <c r="F18" s="400">
        <f t="shared" si="0"/>
        <v>52500</v>
      </c>
      <c r="G18" s="401" t="s">
        <v>1477</v>
      </c>
      <c r="H18" s="402" t="s">
        <v>810</v>
      </c>
      <c r="I18" s="403" t="str">
        <f>VLOOKUP(H18,Presupuesto!$B$11:$C$565,2,0)</f>
        <v>HILADOS Y TELAS</v>
      </c>
      <c r="J18" s="405" t="str">
        <f>$J$17</f>
        <v>Estudiantes y Graduados</v>
      </c>
      <c r="K18" s="405" t="s">
        <v>415</v>
      </c>
      <c r="L18" s="406"/>
      <c r="M18" s="407"/>
      <c r="N18" s="408"/>
      <c r="O18" s="400">
        <f t="shared" si="1"/>
        <v>0</v>
      </c>
      <c r="P18" s="400">
        <f t="shared" ref="P18:P37" si="3">$O18*P$16</f>
        <v>0</v>
      </c>
      <c r="Q18" s="400">
        <f t="shared" si="2"/>
        <v>0</v>
      </c>
    </row>
    <row r="19" spans="3:17" x14ac:dyDescent="0.25">
      <c r="C19" s="406" t="s">
        <v>1570</v>
      </c>
      <c r="D19" s="407">
        <v>3</v>
      </c>
      <c r="E19" s="408">
        <v>2200</v>
      </c>
      <c r="F19" s="400">
        <f t="shared" si="0"/>
        <v>6600</v>
      </c>
      <c r="G19" s="401" t="s">
        <v>1477</v>
      </c>
      <c r="H19" s="402" t="s">
        <v>962</v>
      </c>
      <c r="I19" s="403" t="str">
        <f>VLOOKUP(H19,Presupuesto!$B$11:$C$565,2,0)</f>
        <v>OTROS RESPUESTOS Y ACCESORIOS MENORES</v>
      </c>
      <c r="J19" s="405" t="str">
        <f t="shared" ref="J19:J50" si="4">$J$17</f>
        <v>Estudiantes y Graduados</v>
      </c>
      <c r="K19" s="405" t="s">
        <v>415</v>
      </c>
      <c r="L19" s="406"/>
      <c r="M19" s="407"/>
      <c r="N19" s="408"/>
      <c r="O19" s="400">
        <f t="shared" si="1"/>
        <v>0</v>
      </c>
      <c r="P19" s="400">
        <f t="shared" si="3"/>
        <v>0</v>
      </c>
      <c r="Q19" s="400">
        <f t="shared" si="2"/>
        <v>0</v>
      </c>
    </row>
    <row r="20" spans="3:17" x14ac:dyDescent="0.25">
      <c r="C20" s="406" t="s">
        <v>1571</v>
      </c>
      <c r="D20" s="407">
        <v>30</v>
      </c>
      <c r="E20" s="408">
        <v>1750</v>
      </c>
      <c r="F20" s="400">
        <f t="shared" si="0"/>
        <v>52500</v>
      </c>
      <c r="G20" s="401" t="s">
        <v>1477</v>
      </c>
      <c r="H20" s="402" t="s">
        <v>962</v>
      </c>
      <c r="I20" s="403" t="str">
        <f>VLOOKUP(H20,Presupuesto!$B$11:$C$565,2,0)</f>
        <v>OTROS RESPUESTOS Y ACCESORIOS MENORES</v>
      </c>
      <c r="J20" s="405" t="str">
        <f t="shared" si="4"/>
        <v>Estudiantes y Graduados</v>
      </c>
      <c r="K20" s="405" t="s">
        <v>415</v>
      </c>
      <c r="L20" s="406"/>
      <c r="M20" s="407"/>
      <c r="N20" s="408"/>
      <c r="O20" s="400">
        <f t="shared" si="1"/>
        <v>0</v>
      </c>
      <c r="P20" s="400">
        <f t="shared" si="3"/>
        <v>0</v>
      </c>
      <c r="Q20" s="400">
        <f t="shared" si="2"/>
        <v>0</v>
      </c>
    </row>
    <row r="21" spans="3:17" x14ac:dyDescent="0.25">
      <c r="C21" s="406"/>
      <c r="D21" s="407"/>
      <c r="E21" s="408"/>
      <c r="F21" s="400">
        <f t="shared" si="0"/>
        <v>0</v>
      </c>
      <c r="G21" s="401"/>
      <c r="H21" s="402"/>
      <c r="I21" s="403" t="e">
        <f>VLOOKUP(H21,Presupuesto!$B$11:$C$565,2,0)</f>
        <v>#N/A</v>
      </c>
      <c r="J21" s="405" t="str">
        <f t="shared" si="4"/>
        <v>Estudiantes y Graduados</v>
      </c>
      <c r="K21" s="405" t="s">
        <v>415</v>
      </c>
      <c r="L21" s="406"/>
      <c r="M21" s="407"/>
      <c r="N21" s="408"/>
      <c r="O21" s="400">
        <f t="shared" si="1"/>
        <v>0</v>
      </c>
      <c r="P21" s="400">
        <f t="shared" si="3"/>
        <v>0</v>
      </c>
      <c r="Q21" s="400">
        <f t="shared" si="2"/>
        <v>0</v>
      </c>
    </row>
    <row r="22" spans="3:17" x14ac:dyDescent="0.25">
      <c r="C22" s="406"/>
      <c r="D22" s="407"/>
      <c r="E22" s="408"/>
      <c r="F22" s="400">
        <f t="shared" si="0"/>
        <v>0</v>
      </c>
      <c r="G22" s="401"/>
      <c r="H22" s="402"/>
      <c r="I22" s="403" t="e">
        <f>VLOOKUP(H22,Presupuesto!$B$11:$C$565,2,0)</f>
        <v>#N/A</v>
      </c>
      <c r="J22" s="405" t="str">
        <f t="shared" si="4"/>
        <v>Estudiantes y Graduados</v>
      </c>
      <c r="K22" s="405" t="s">
        <v>404</v>
      </c>
      <c r="L22" s="406"/>
      <c r="M22" s="407"/>
      <c r="N22" s="408"/>
      <c r="O22" s="400">
        <f t="shared" si="1"/>
        <v>0</v>
      </c>
      <c r="P22" s="400">
        <f t="shared" si="3"/>
        <v>0</v>
      </c>
      <c r="Q22" s="400">
        <f t="shared" si="2"/>
        <v>0</v>
      </c>
    </row>
    <row r="23" spans="3:17" x14ac:dyDescent="0.25">
      <c r="C23" s="406"/>
      <c r="D23" s="407"/>
      <c r="E23" s="408"/>
      <c r="F23" s="400">
        <f t="shared" si="0"/>
        <v>0</v>
      </c>
      <c r="G23" s="401"/>
      <c r="H23" s="402"/>
      <c r="I23" s="403" t="e">
        <f>VLOOKUP(H23,Presupuesto!$B$11:$C$565,2,0)</f>
        <v>#N/A</v>
      </c>
      <c r="J23" s="405" t="str">
        <f t="shared" si="4"/>
        <v>Estudiantes y Graduados</v>
      </c>
      <c r="K23" s="405" t="s">
        <v>415</v>
      </c>
      <c r="L23" s="406"/>
      <c r="M23" s="407"/>
      <c r="N23" s="408"/>
      <c r="O23" s="400">
        <f t="shared" si="1"/>
        <v>0</v>
      </c>
      <c r="P23" s="400">
        <f t="shared" si="3"/>
        <v>0</v>
      </c>
      <c r="Q23" s="400">
        <f t="shared" si="2"/>
        <v>0</v>
      </c>
    </row>
    <row r="24" spans="3:17" x14ac:dyDescent="0.25">
      <c r="C24" s="406"/>
      <c r="D24" s="407"/>
      <c r="E24" s="408"/>
      <c r="F24" s="400">
        <f t="shared" si="0"/>
        <v>0</v>
      </c>
      <c r="G24" s="401"/>
      <c r="H24" s="402"/>
      <c r="I24" s="403" t="e">
        <f>VLOOKUP(H24,Presupuesto!$B$11:$C$565,2,0)</f>
        <v>#N/A</v>
      </c>
      <c r="J24" s="405" t="str">
        <f t="shared" si="4"/>
        <v>Estudiantes y Graduados</v>
      </c>
      <c r="K24" s="405" t="s">
        <v>415</v>
      </c>
      <c r="L24" s="406"/>
      <c r="M24" s="407"/>
      <c r="N24" s="408"/>
      <c r="O24" s="400">
        <f t="shared" si="1"/>
        <v>0</v>
      </c>
      <c r="P24" s="400">
        <f t="shared" si="3"/>
        <v>0</v>
      </c>
      <c r="Q24" s="400">
        <f t="shared" si="2"/>
        <v>0</v>
      </c>
    </row>
    <row r="25" spans="3:17" x14ac:dyDescent="0.25">
      <c r="C25" s="406"/>
      <c r="D25" s="407"/>
      <c r="E25" s="408"/>
      <c r="F25" s="400">
        <f t="shared" si="0"/>
        <v>0</v>
      </c>
      <c r="G25" s="401"/>
      <c r="H25" s="402"/>
      <c r="I25" s="403" t="e">
        <f>VLOOKUP(H25,Presupuesto!$B$11:$C$565,2,0)</f>
        <v>#N/A</v>
      </c>
      <c r="J25" s="405" t="str">
        <f t="shared" si="4"/>
        <v>Estudiantes y Graduados</v>
      </c>
      <c r="K25" s="405" t="s">
        <v>415</v>
      </c>
      <c r="L25" s="406"/>
      <c r="M25" s="407"/>
      <c r="N25" s="408"/>
      <c r="O25" s="400">
        <f t="shared" si="1"/>
        <v>0</v>
      </c>
      <c r="P25" s="400">
        <f t="shared" si="3"/>
        <v>0</v>
      </c>
      <c r="Q25" s="400">
        <f t="shared" si="2"/>
        <v>0</v>
      </c>
    </row>
    <row r="26" spans="3:17" x14ac:dyDescent="0.25">
      <c r="C26" s="406"/>
      <c r="D26" s="407"/>
      <c r="E26" s="408"/>
      <c r="F26" s="400">
        <f t="shared" si="0"/>
        <v>0</v>
      </c>
      <c r="G26" s="401"/>
      <c r="H26" s="402"/>
      <c r="I26" s="403" t="e">
        <f>VLOOKUP(H26,Presupuesto!$B$11:$C$565,2,0)</f>
        <v>#N/A</v>
      </c>
      <c r="J26" s="405" t="str">
        <f t="shared" si="4"/>
        <v>Estudiantes y Graduados</v>
      </c>
      <c r="K26" s="405" t="s">
        <v>415</v>
      </c>
      <c r="L26" s="406"/>
      <c r="M26" s="407"/>
      <c r="N26" s="408"/>
      <c r="O26" s="400">
        <f t="shared" si="1"/>
        <v>0</v>
      </c>
      <c r="P26" s="400">
        <f t="shared" si="3"/>
        <v>0</v>
      </c>
      <c r="Q26" s="400">
        <f t="shared" si="2"/>
        <v>0</v>
      </c>
    </row>
    <row r="27" spans="3:17" x14ac:dyDescent="0.25">
      <c r="C27" s="406"/>
      <c r="D27" s="407"/>
      <c r="E27" s="408"/>
      <c r="F27" s="400">
        <f t="shared" si="0"/>
        <v>0</v>
      </c>
      <c r="G27" s="401"/>
      <c r="H27" s="402"/>
      <c r="I27" s="403" t="e">
        <f>VLOOKUP(H27,Presupuesto!$B$11:$C$565,2,0)</f>
        <v>#N/A</v>
      </c>
      <c r="J27" s="405" t="str">
        <f t="shared" si="4"/>
        <v>Estudiantes y Graduados</v>
      </c>
      <c r="K27" s="405" t="s">
        <v>415</v>
      </c>
      <c r="L27" s="406"/>
      <c r="M27" s="407"/>
      <c r="N27" s="408"/>
      <c r="O27" s="400">
        <f t="shared" si="1"/>
        <v>0</v>
      </c>
      <c r="P27" s="400">
        <f t="shared" si="3"/>
        <v>0</v>
      </c>
      <c r="Q27" s="400">
        <f t="shared" si="2"/>
        <v>0</v>
      </c>
    </row>
    <row r="28" spans="3:17" x14ac:dyDescent="0.25">
      <c r="C28" s="406"/>
      <c r="D28" s="407"/>
      <c r="E28" s="408"/>
      <c r="F28" s="400">
        <f t="shared" si="0"/>
        <v>0</v>
      </c>
      <c r="G28" s="401"/>
      <c r="H28" s="402"/>
      <c r="I28" s="403" t="e">
        <f>VLOOKUP(H28,Presupuesto!$B$11:$C$565,2,0)</f>
        <v>#N/A</v>
      </c>
      <c r="J28" s="405" t="str">
        <f t="shared" si="4"/>
        <v>Estudiantes y Graduados</v>
      </c>
      <c r="K28" s="405" t="s">
        <v>415</v>
      </c>
      <c r="L28" s="406"/>
      <c r="M28" s="407"/>
      <c r="N28" s="408"/>
      <c r="O28" s="400">
        <f t="shared" si="1"/>
        <v>0</v>
      </c>
      <c r="P28" s="400">
        <f t="shared" si="3"/>
        <v>0</v>
      </c>
      <c r="Q28" s="400">
        <f t="shared" si="2"/>
        <v>0</v>
      </c>
    </row>
    <row r="29" spans="3:17" x14ac:dyDescent="0.25">
      <c r="C29" s="406"/>
      <c r="D29" s="407"/>
      <c r="E29" s="408"/>
      <c r="F29" s="400">
        <f t="shared" si="0"/>
        <v>0</v>
      </c>
      <c r="G29" s="401"/>
      <c r="H29" s="402"/>
      <c r="I29" s="403" t="e">
        <f>VLOOKUP(H29,Presupuesto!$B$11:$C$565,2,0)</f>
        <v>#N/A</v>
      </c>
      <c r="J29" s="405" t="str">
        <f t="shared" si="4"/>
        <v>Estudiantes y Graduados</v>
      </c>
      <c r="K29" s="405" t="s">
        <v>415</v>
      </c>
      <c r="L29" s="406"/>
      <c r="M29" s="407"/>
      <c r="N29" s="408"/>
      <c r="O29" s="400">
        <f t="shared" si="1"/>
        <v>0</v>
      </c>
      <c r="P29" s="400">
        <f t="shared" si="3"/>
        <v>0</v>
      </c>
      <c r="Q29" s="400">
        <f t="shared" si="2"/>
        <v>0</v>
      </c>
    </row>
    <row r="30" spans="3:17" x14ac:dyDescent="0.25">
      <c r="C30" s="406"/>
      <c r="D30" s="407"/>
      <c r="E30" s="408"/>
      <c r="F30" s="400">
        <f t="shared" si="0"/>
        <v>0</v>
      </c>
      <c r="G30" s="401"/>
      <c r="H30" s="402"/>
      <c r="I30" s="403" t="e">
        <f>VLOOKUP(H30,Presupuesto!$B$11:$C$565,2,0)</f>
        <v>#N/A</v>
      </c>
      <c r="J30" s="405" t="str">
        <f t="shared" si="4"/>
        <v>Estudiantes y Graduados</v>
      </c>
      <c r="K30" s="405" t="s">
        <v>415</v>
      </c>
      <c r="L30" s="406"/>
      <c r="M30" s="407"/>
      <c r="N30" s="408"/>
      <c r="O30" s="400">
        <f t="shared" si="1"/>
        <v>0</v>
      </c>
      <c r="P30" s="400">
        <f t="shared" si="3"/>
        <v>0</v>
      </c>
      <c r="Q30" s="400">
        <f t="shared" si="2"/>
        <v>0</v>
      </c>
    </row>
    <row r="31" spans="3:17" x14ac:dyDescent="0.25">
      <c r="C31" s="406"/>
      <c r="D31" s="407"/>
      <c r="E31" s="408"/>
      <c r="F31" s="400">
        <f t="shared" si="0"/>
        <v>0</v>
      </c>
      <c r="G31" s="401"/>
      <c r="H31" s="402"/>
      <c r="I31" s="403" t="e">
        <f>VLOOKUP(H31,Presupuesto!$B$11:$C$565,2,0)</f>
        <v>#N/A</v>
      </c>
      <c r="J31" s="405" t="str">
        <f t="shared" si="4"/>
        <v>Estudiantes y Graduados</v>
      </c>
      <c r="K31" s="405" t="s">
        <v>415</v>
      </c>
      <c r="L31" s="406"/>
      <c r="M31" s="407"/>
      <c r="N31" s="408"/>
      <c r="O31" s="400">
        <f t="shared" si="1"/>
        <v>0</v>
      </c>
      <c r="P31" s="400">
        <f t="shared" si="3"/>
        <v>0</v>
      </c>
      <c r="Q31" s="400">
        <f t="shared" si="2"/>
        <v>0</v>
      </c>
    </row>
    <row r="32" spans="3:17" x14ac:dyDescent="0.25">
      <c r="C32" s="406"/>
      <c r="D32" s="407"/>
      <c r="E32" s="408"/>
      <c r="F32" s="400">
        <f t="shared" si="0"/>
        <v>0</v>
      </c>
      <c r="G32" s="401"/>
      <c r="H32" s="402"/>
      <c r="I32" s="403" t="e">
        <f>VLOOKUP(H32,Presupuesto!$B$11:$C$565,2,0)</f>
        <v>#N/A</v>
      </c>
      <c r="J32" s="405" t="str">
        <f t="shared" si="4"/>
        <v>Estudiantes y Graduados</v>
      </c>
      <c r="K32" s="405" t="s">
        <v>415</v>
      </c>
      <c r="L32" s="406"/>
      <c r="M32" s="407"/>
      <c r="N32" s="408"/>
      <c r="O32" s="400">
        <f t="shared" si="1"/>
        <v>0</v>
      </c>
      <c r="P32" s="400">
        <f t="shared" si="3"/>
        <v>0</v>
      </c>
      <c r="Q32" s="400">
        <f t="shared" si="2"/>
        <v>0</v>
      </c>
    </row>
    <row r="33" spans="3:17" x14ac:dyDescent="0.25">
      <c r="C33" s="406"/>
      <c r="D33" s="407"/>
      <c r="E33" s="408"/>
      <c r="F33" s="400">
        <f t="shared" si="0"/>
        <v>0</v>
      </c>
      <c r="G33" s="401"/>
      <c r="H33" s="402"/>
      <c r="I33" s="403" t="e">
        <f>VLOOKUP(H33,Presupuesto!$B$11:$C$565,2,0)</f>
        <v>#N/A</v>
      </c>
      <c r="J33" s="405" t="str">
        <f t="shared" si="4"/>
        <v>Estudiantes y Graduados</v>
      </c>
      <c r="K33" s="405" t="s">
        <v>415</v>
      </c>
      <c r="L33" s="406"/>
      <c r="M33" s="407"/>
      <c r="N33" s="408"/>
      <c r="O33" s="400">
        <f t="shared" si="1"/>
        <v>0</v>
      </c>
      <c r="P33" s="400">
        <f t="shared" si="3"/>
        <v>0</v>
      </c>
      <c r="Q33" s="400">
        <f t="shared" si="2"/>
        <v>0</v>
      </c>
    </row>
    <row r="34" spans="3:17" x14ac:dyDescent="0.25">
      <c r="C34" s="406"/>
      <c r="D34" s="407"/>
      <c r="E34" s="408"/>
      <c r="F34" s="400">
        <f t="shared" si="0"/>
        <v>0</v>
      </c>
      <c r="G34" s="401"/>
      <c r="H34" s="402"/>
      <c r="I34" s="403" t="e">
        <f>VLOOKUP(H34,Presupuesto!$B$11:$C$565,2,0)</f>
        <v>#N/A</v>
      </c>
      <c r="J34" s="405" t="str">
        <f t="shared" si="4"/>
        <v>Estudiantes y Graduados</v>
      </c>
      <c r="K34" s="405" t="s">
        <v>415</v>
      </c>
      <c r="L34" s="406"/>
      <c r="M34" s="407"/>
      <c r="N34" s="408"/>
      <c r="O34" s="400">
        <f t="shared" si="1"/>
        <v>0</v>
      </c>
      <c r="P34" s="400">
        <f t="shared" si="3"/>
        <v>0</v>
      </c>
      <c r="Q34" s="400">
        <f t="shared" si="2"/>
        <v>0</v>
      </c>
    </row>
    <row r="35" spans="3:17" x14ac:dyDescent="0.25">
      <c r="C35" s="406"/>
      <c r="D35" s="407"/>
      <c r="E35" s="408"/>
      <c r="F35" s="400">
        <f t="shared" si="0"/>
        <v>0</v>
      </c>
      <c r="G35" s="401"/>
      <c r="H35" s="402"/>
      <c r="I35" s="403" t="e">
        <f>VLOOKUP(H35,Presupuesto!$B$11:$C$565,2,0)</f>
        <v>#N/A</v>
      </c>
      <c r="J35" s="405" t="str">
        <f t="shared" si="4"/>
        <v>Estudiantes y Graduados</v>
      </c>
      <c r="K35" s="405" t="s">
        <v>415</v>
      </c>
      <c r="L35" s="406"/>
      <c r="M35" s="407"/>
      <c r="N35" s="408"/>
      <c r="O35" s="400">
        <f t="shared" si="1"/>
        <v>0</v>
      </c>
      <c r="P35" s="400">
        <f t="shared" si="3"/>
        <v>0</v>
      </c>
      <c r="Q35" s="400">
        <f t="shared" si="2"/>
        <v>0</v>
      </c>
    </row>
    <row r="36" spans="3:17" x14ac:dyDescent="0.25">
      <c r="C36" s="406"/>
      <c r="D36" s="407"/>
      <c r="E36" s="408"/>
      <c r="F36" s="400">
        <f t="shared" si="0"/>
        <v>0</v>
      </c>
      <c r="G36" s="401"/>
      <c r="H36" s="402"/>
      <c r="I36" s="403" t="e">
        <f>VLOOKUP(H36,Presupuesto!$B$11:$C$565,2,0)</f>
        <v>#N/A</v>
      </c>
      <c r="J36" s="405" t="str">
        <f t="shared" si="4"/>
        <v>Estudiantes y Graduados</v>
      </c>
      <c r="K36" s="405" t="s">
        <v>415</v>
      </c>
      <c r="L36" s="406"/>
      <c r="M36" s="407"/>
      <c r="N36" s="408"/>
      <c r="O36" s="400">
        <f t="shared" si="1"/>
        <v>0</v>
      </c>
      <c r="P36" s="400">
        <f t="shared" si="3"/>
        <v>0</v>
      </c>
      <c r="Q36" s="400">
        <f t="shared" si="2"/>
        <v>0</v>
      </c>
    </row>
    <row r="37" spans="3:17" x14ac:dyDescent="0.25">
      <c r="C37" s="406"/>
      <c r="D37" s="407"/>
      <c r="E37" s="408"/>
      <c r="F37" s="400">
        <f t="shared" si="0"/>
        <v>0</v>
      </c>
      <c r="G37" s="401"/>
      <c r="H37" s="402"/>
      <c r="I37" s="403" t="e">
        <f>VLOOKUP(H37,Presupuesto!$B$11:$C$565,2,0)</f>
        <v>#N/A</v>
      </c>
      <c r="J37" s="405" t="str">
        <f t="shared" si="4"/>
        <v>Estudiantes y Graduados</v>
      </c>
      <c r="K37" s="405" t="s">
        <v>415</v>
      </c>
      <c r="L37" s="406"/>
      <c r="M37" s="407"/>
      <c r="N37" s="408"/>
      <c r="O37" s="400">
        <f t="shared" si="1"/>
        <v>0</v>
      </c>
      <c r="P37" s="400">
        <f t="shared" si="3"/>
        <v>0</v>
      </c>
      <c r="Q37" s="400">
        <f t="shared" si="2"/>
        <v>0</v>
      </c>
    </row>
    <row r="38" spans="3:17" x14ac:dyDescent="0.25">
      <c r="C38" s="406"/>
      <c r="D38" s="407"/>
      <c r="E38" s="408"/>
      <c r="F38" s="400">
        <f t="shared" si="0"/>
        <v>0</v>
      </c>
      <c r="G38" s="401"/>
      <c r="H38" s="402"/>
      <c r="I38" s="403" t="e">
        <f>VLOOKUP(H38,Presupuesto!$B$11:$C$565,2,0)</f>
        <v>#N/A</v>
      </c>
      <c r="J38" s="405" t="str">
        <f t="shared" si="4"/>
        <v>Estudiantes y Graduados</v>
      </c>
      <c r="K38" s="405" t="s">
        <v>415</v>
      </c>
      <c r="L38" s="406"/>
      <c r="M38" s="407"/>
      <c r="N38" s="408"/>
      <c r="O38" s="400">
        <f t="shared" si="1"/>
        <v>0</v>
      </c>
      <c r="P38" s="400">
        <f t="shared" ref="P38:P51" si="5">$O38*P$16</f>
        <v>0</v>
      </c>
      <c r="Q38" s="400">
        <f t="shared" si="2"/>
        <v>0</v>
      </c>
    </row>
    <row r="39" spans="3:17" x14ac:dyDescent="0.25">
      <c r="C39" s="409"/>
      <c r="D39" s="410"/>
      <c r="E39" s="411"/>
      <c r="F39" s="400">
        <f t="shared" si="0"/>
        <v>0</v>
      </c>
      <c r="G39" s="401"/>
      <c r="H39" s="412"/>
      <c r="I39" s="403" t="e">
        <f>VLOOKUP(H39,Presupuesto!$B$11:$C$565,2,0)</f>
        <v>#N/A</v>
      </c>
      <c r="J39" s="405" t="str">
        <f t="shared" si="4"/>
        <v>Estudiantes y Graduados</v>
      </c>
      <c r="K39" s="405" t="s">
        <v>415</v>
      </c>
      <c r="L39" s="409"/>
      <c r="M39" s="410"/>
      <c r="N39" s="411"/>
      <c r="O39" s="400">
        <f t="shared" si="1"/>
        <v>0</v>
      </c>
      <c r="P39" s="400">
        <f t="shared" si="5"/>
        <v>0</v>
      </c>
      <c r="Q39" s="400">
        <f t="shared" si="2"/>
        <v>0</v>
      </c>
    </row>
    <row r="40" spans="3:17" x14ac:dyDescent="0.25">
      <c r="C40" s="409"/>
      <c r="D40" s="410"/>
      <c r="E40" s="411"/>
      <c r="F40" s="400">
        <f t="shared" si="0"/>
        <v>0</v>
      </c>
      <c r="G40" s="401"/>
      <c r="H40" s="412"/>
      <c r="I40" s="403" t="e">
        <f>VLOOKUP(H40,Presupuesto!$B$11:$C$565,2,0)</f>
        <v>#N/A</v>
      </c>
      <c r="J40" s="405" t="str">
        <f t="shared" si="4"/>
        <v>Estudiantes y Graduados</v>
      </c>
      <c r="K40" s="405" t="s">
        <v>415</v>
      </c>
      <c r="L40" s="409"/>
      <c r="M40" s="410"/>
      <c r="N40" s="411"/>
      <c r="O40" s="400">
        <f t="shared" si="1"/>
        <v>0</v>
      </c>
      <c r="P40" s="400">
        <f t="shared" si="5"/>
        <v>0</v>
      </c>
      <c r="Q40" s="400">
        <f t="shared" si="2"/>
        <v>0</v>
      </c>
    </row>
    <row r="41" spans="3:17" x14ac:dyDescent="0.25">
      <c r="C41" s="409"/>
      <c r="D41" s="410"/>
      <c r="E41" s="411"/>
      <c r="F41" s="400">
        <f t="shared" si="0"/>
        <v>0</v>
      </c>
      <c r="G41" s="401"/>
      <c r="H41" s="412"/>
      <c r="I41" s="403" t="e">
        <f>VLOOKUP(H41,Presupuesto!$B$11:$C$565,2,0)</f>
        <v>#N/A</v>
      </c>
      <c r="J41" s="405" t="str">
        <f t="shared" si="4"/>
        <v>Estudiantes y Graduados</v>
      </c>
      <c r="K41" s="405" t="s">
        <v>415</v>
      </c>
      <c r="L41" s="409"/>
      <c r="M41" s="410"/>
      <c r="N41" s="411"/>
      <c r="O41" s="400">
        <f t="shared" si="1"/>
        <v>0</v>
      </c>
      <c r="P41" s="400">
        <f t="shared" si="5"/>
        <v>0</v>
      </c>
      <c r="Q41" s="400">
        <f t="shared" si="2"/>
        <v>0</v>
      </c>
    </row>
    <row r="42" spans="3:17" x14ac:dyDescent="0.25">
      <c r="C42" s="409"/>
      <c r="D42" s="410"/>
      <c r="E42" s="411"/>
      <c r="F42" s="400">
        <f t="shared" si="0"/>
        <v>0</v>
      </c>
      <c r="G42" s="401"/>
      <c r="H42" s="412"/>
      <c r="I42" s="403" t="e">
        <f>VLOOKUP(H42,Presupuesto!$B$11:$C$565,2,0)</f>
        <v>#N/A</v>
      </c>
      <c r="J42" s="405" t="str">
        <f t="shared" si="4"/>
        <v>Estudiantes y Graduados</v>
      </c>
      <c r="K42" s="405" t="s">
        <v>415</v>
      </c>
      <c r="L42" s="409"/>
      <c r="M42" s="410"/>
      <c r="N42" s="411"/>
      <c r="O42" s="400">
        <f t="shared" si="1"/>
        <v>0</v>
      </c>
      <c r="P42" s="400">
        <f t="shared" si="5"/>
        <v>0</v>
      </c>
      <c r="Q42" s="400">
        <f t="shared" si="2"/>
        <v>0</v>
      </c>
    </row>
    <row r="43" spans="3:17" x14ac:dyDescent="0.25">
      <c r="C43" s="409"/>
      <c r="D43" s="410"/>
      <c r="E43" s="411"/>
      <c r="F43" s="400">
        <f t="shared" si="0"/>
        <v>0</v>
      </c>
      <c r="G43" s="401"/>
      <c r="H43" s="412"/>
      <c r="I43" s="403" t="e">
        <f>VLOOKUP(H43,Presupuesto!$B$11:$C$565,2,0)</f>
        <v>#N/A</v>
      </c>
      <c r="J43" s="405" t="str">
        <f t="shared" si="4"/>
        <v>Estudiantes y Graduados</v>
      </c>
      <c r="K43" s="405" t="s">
        <v>415</v>
      </c>
      <c r="L43" s="409"/>
      <c r="M43" s="410"/>
      <c r="N43" s="411"/>
      <c r="O43" s="400">
        <f t="shared" si="1"/>
        <v>0</v>
      </c>
      <c r="P43" s="400">
        <f t="shared" si="5"/>
        <v>0</v>
      </c>
      <c r="Q43" s="400">
        <f t="shared" si="2"/>
        <v>0</v>
      </c>
    </row>
    <row r="44" spans="3:17" x14ac:dyDescent="0.25">
      <c r="C44" s="409"/>
      <c r="D44" s="410"/>
      <c r="E44" s="411"/>
      <c r="F44" s="400">
        <f t="shared" si="0"/>
        <v>0</v>
      </c>
      <c r="G44" s="401"/>
      <c r="H44" s="412"/>
      <c r="I44" s="403" t="e">
        <f>VLOOKUP(H44,Presupuesto!$B$11:$C$565,2,0)</f>
        <v>#N/A</v>
      </c>
      <c r="J44" s="405" t="str">
        <f t="shared" si="4"/>
        <v>Estudiantes y Graduados</v>
      </c>
      <c r="K44" s="405" t="s">
        <v>415</v>
      </c>
      <c r="L44" s="409"/>
      <c r="M44" s="410"/>
      <c r="N44" s="411"/>
      <c r="O44" s="400">
        <f t="shared" si="1"/>
        <v>0</v>
      </c>
      <c r="P44" s="400">
        <f t="shared" si="5"/>
        <v>0</v>
      </c>
      <c r="Q44" s="400">
        <f t="shared" si="2"/>
        <v>0</v>
      </c>
    </row>
    <row r="45" spans="3:17" x14ac:dyDescent="0.25">
      <c r="C45" s="409"/>
      <c r="D45" s="410"/>
      <c r="E45" s="411"/>
      <c r="F45" s="400">
        <f t="shared" si="0"/>
        <v>0</v>
      </c>
      <c r="G45" s="401"/>
      <c r="H45" s="412"/>
      <c r="I45" s="403" t="e">
        <f>VLOOKUP(H45,Presupuesto!$B$11:$C$565,2,0)</f>
        <v>#N/A</v>
      </c>
      <c r="J45" s="405" t="str">
        <f t="shared" si="4"/>
        <v>Estudiantes y Graduados</v>
      </c>
      <c r="K45" s="405" t="s">
        <v>415</v>
      </c>
      <c r="L45" s="409"/>
      <c r="M45" s="410"/>
      <c r="N45" s="411"/>
      <c r="O45" s="400">
        <f t="shared" si="1"/>
        <v>0</v>
      </c>
      <c r="P45" s="400">
        <f t="shared" si="5"/>
        <v>0</v>
      </c>
      <c r="Q45" s="400">
        <f t="shared" si="2"/>
        <v>0</v>
      </c>
    </row>
    <row r="46" spans="3:17" x14ac:dyDescent="0.25">
      <c r="C46" s="409"/>
      <c r="D46" s="410"/>
      <c r="E46" s="411"/>
      <c r="F46" s="400">
        <f t="shared" si="0"/>
        <v>0</v>
      </c>
      <c r="G46" s="401"/>
      <c r="H46" s="412"/>
      <c r="I46" s="403" t="e">
        <f>VLOOKUP(H46,Presupuesto!$B$11:$C$565,2,0)</f>
        <v>#N/A</v>
      </c>
      <c r="J46" s="405" t="str">
        <f t="shared" si="4"/>
        <v>Estudiantes y Graduados</v>
      </c>
      <c r="K46" s="405" t="s">
        <v>415</v>
      </c>
      <c r="L46" s="409"/>
      <c r="M46" s="410"/>
      <c r="N46" s="411"/>
      <c r="O46" s="400">
        <f t="shared" si="1"/>
        <v>0</v>
      </c>
      <c r="P46" s="400">
        <f t="shared" si="5"/>
        <v>0</v>
      </c>
      <c r="Q46" s="400">
        <f t="shared" si="2"/>
        <v>0</v>
      </c>
    </row>
    <row r="47" spans="3:17" x14ac:dyDescent="0.25">
      <c r="C47" s="413"/>
      <c r="D47" s="410"/>
      <c r="E47" s="411"/>
      <c r="F47" s="400">
        <f t="shared" si="0"/>
        <v>0</v>
      </c>
      <c r="G47" s="401"/>
      <c r="H47" s="414"/>
      <c r="I47" s="403" t="e">
        <f>VLOOKUP(H47,Presupuesto!$B$11:$C$565,2,0)</f>
        <v>#N/A</v>
      </c>
      <c r="J47" s="405" t="str">
        <f t="shared" si="4"/>
        <v>Estudiantes y Graduados</v>
      </c>
      <c r="K47" s="405" t="s">
        <v>406</v>
      </c>
      <c r="L47" s="413"/>
      <c r="M47" s="410"/>
      <c r="N47" s="411"/>
      <c r="O47" s="400">
        <f t="shared" si="1"/>
        <v>0</v>
      </c>
      <c r="P47" s="400">
        <f t="shared" si="5"/>
        <v>0</v>
      </c>
      <c r="Q47" s="400">
        <f t="shared" si="2"/>
        <v>0</v>
      </c>
    </row>
    <row r="48" spans="3:17" x14ac:dyDescent="0.25">
      <c r="C48" s="413"/>
      <c r="D48" s="410"/>
      <c r="E48" s="411"/>
      <c r="F48" s="400">
        <f t="shared" si="0"/>
        <v>0</v>
      </c>
      <c r="G48" s="401"/>
      <c r="H48" s="414"/>
      <c r="I48" s="403" t="e">
        <f>VLOOKUP(H48,Presupuesto!$B$11:$C$565,2,0)</f>
        <v>#N/A</v>
      </c>
      <c r="J48" s="405" t="str">
        <f t="shared" si="4"/>
        <v>Estudiantes y Graduados</v>
      </c>
      <c r="K48" s="405" t="s">
        <v>415</v>
      </c>
      <c r="L48" s="413"/>
      <c r="M48" s="410"/>
      <c r="N48" s="411"/>
      <c r="O48" s="400">
        <f t="shared" si="1"/>
        <v>0</v>
      </c>
      <c r="P48" s="400">
        <f t="shared" si="5"/>
        <v>0</v>
      </c>
      <c r="Q48" s="400">
        <f t="shared" si="2"/>
        <v>0</v>
      </c>
    </row>
    <row r="49" spans="3:17" x14ac:dyDescent="0.25">
      <c r="C49" s="413"/>
      <c r="D49" s="410"/>
      <c r="E49" s="411"/>
      <c r="F49" s="400">
        <f t="shared" si="0"/>
        <v>0</v>
      </c>
      <c r="G49" s="401"/>
      <c r="H49" s="414"/>
      <c r="I49" s="403" t="e">
        <f>VLOOKUP(H49,Presupuesto!$B$11:$C$565,2,0)</f>
        <v>#N/A</v>
      </c>
      <c r="J49" s="405" t="str">
        <f t="shared" si="4"/>
        <v>Estudiantes y Graduados</v>
      </c>
      <c r="K49" s="405" t="s">
        <v>415</v>
      </c>
      <c r="L49" s="413"/>
      <c r="M49" s="410"/>
      <c r="N49" s="411"/>
      <c r="O49" s="400">
        <f t="shared" si="1"/>
        <v>0</v>
      </c>
      <c r="P49" s="400">
        <f t="shared" si="5"/>
        <v>0</v>
      </c>
      <c r="Q49" s="400">
        <f t="shared" si="2"/>
        <v>0</v>
      </c>
    </row>
    <row r="50" spans="3:17" x14ac:dyDescent="0.25">
      <c r="C50" s="413"/>
      <c r="D50" s="410"/>
      <c r="E50" s="411"/>
      <c r="F50" s="400">
        <f t="shared" si="0"/>
        <v>0</v>
      </c>
      <c r="G50" s="401"/>
      <c r="H50" s="414"/>
      <c r="I50" s="403" t="e">
        <f>VLOOKUP(H50,Presupuesto!$B$11:$C$565,2,0)</f>
        <v>#N/A</v>
      </c>
      <c r="J50" s="405" t="str">
        <f t="shared" si="4"/>
        <v>Estudiantes y Graduados</v>
      </c>
      <c r="K50" s="405" t="s">
        <v>415</v>
      </c>
      <c r="L50" s="413"/>
      <c r="M50" s="410"/>
      <c r="N50" s="411"/>
      <c r="O50" s="400">
        <f t="shared" si="1"/>
        <v>0</v>
      </c>
      <c r="P50" s="400">
        <f t="shared" si="5"/>
        <v>0</v>
      </c>
      <c r="Q50" s="400">
        <f t="shared" si="2"/>
        <v>0</v>
      </c>
    </row>
    <row r="51" spans="3:17" ht="16.5" thickBot="1" x14ac:dyDescent="0.3">
      <c r="C51" s="415"/>
      <c r="D51" s="416"/>
      <c r="E51" s="417"/>
      <c r="F51" s="418">
        <f t="shared" si="0"/>
        <v>0</v>
      </c>
      <c r="G51" s="419"/>
      <c r="H51" s="420"/>
      <c r="I51" s="421" t="e">
        <f>VLOOKUP(H51,Presupuesto!$B$11:$C$565,2,0)</f>
        <v>#N/A</v>
      </c>
      <c r="J51" s="422" t="str">
        <f t="shared" ref="J51" si="6">$J$20</f>
        <v>Estudiantes y Graduados</v>
      </c>
      <c r="K51" s="423" t="s">
        <v>397</v>
      </c>
      <c r="L51" s="415"/>
      <c r="M51" s="416"/>
      <c r="N51" s="417"/>
      <c r="O51" s="418">
        <f t="shared" si="1"/>
        <v>0</v>
      </c>
      <c r="P51" s="418">
        <f t="shared" si="5"/>
        <v>0</v>
      </c>
      <c r="Q51" s="418">
        <f t="shared" si="2"/>
        <v>0</v>
      </c>
    </row>
    <row r="52" spans="3:17" x14ac:dyDescent="0.25">
      <c r="G52" s="363"/>
    </row>
    <row r="53" spans="3:17" ht="16.5" thickBot="1" x14ac:dyDescent="0.3">
      <c r="G53" s="363"/>
    </row>
    <row r="54" spans="3:17" ht="16.5" thickBot="1" x14ac:dyDescent="0.3">
      <c r="C54" s="380" t="s">
        <v>53</v>
      </c>
      <c r="D54" s="376">
        <f>SUM(F61:F62)</f>
        <v>144000</v>
      </c>
      <c r="G54" s="381"/>
      <c r="H54" s="382"/>
      <c r="I54" s="382"/>
    </row>
    <row r="55" spans="3:17" x14ac:dyDescent="0.25">
      <c r="G55" s="381"/>
      <c r="H55" s="382"/>
      <c r="I55" s="382"/>
    </row>
    <row r="56" spans="3:17" x14ac:dyDescent="0.25">
      <c r="F56" s="382"/>
      <c r="G56" s="381"/>
      <c r="H56" s="382"/>
      <c r="I56" s="382"/>
    </row>
    <row r="57" spans="3:17" x14ac:dyDescent="0.25">
      <c r="C57" s="180" t="s">
        <v>395</v>
      </c>
      <c r="D57" s="114" t="s">
        <v>1910</v>
      </c>
      <c r="F57" s="382"/>
      <c r="G57" s="381"/>
      <c r="H57" s="382"/>
      <c r="I57" s="382"/>
    </row>
    <row r="58" spans="3:17" x14ac:dyDescent="0.25">
      <c r="C58" s="383" t="s">
        <v>1911</v>
      </c>
      <c r="D58" s="384"/>
      <c r="F58" s="382"/>
      <c r="G58" s="381"/>
      <c r="H58" s="382"/>
      <c r="I58" s="382"/>
    </row>
    <row r="59" spans="3:17" ht="32.25" thickBot="1" x14ac:dyDescent="0.3">
      <c r="F59" s="385"/>
      <c r="G59" s="386"/>
      <c r="H59" s="386"/>
      <c r="I59" s="386"/>
      <c r="L59" s="387"/>
      <c r="M59" s="388"/>
      <c r="N59" s="387"/>
      <c r="O59" s="387"/>
      <c r="P59" s="180" t="s">
        <v>474</v>
      </c>
      <c r="Q59" s="180" t="s">
        <v>475</v>
      </c>
    </row>
    <row r="60" spans="3:17" ht="32.25" thickBot="1" x14ac:dyDescent="0.3">
      <c r="C60" s="389" t="s">
        <v>44</v>
      </c>
      <c r="D60" s="389" t="s">
        <v>55</v>
      </c>
      <c r="E60" s="390" t="s">
        <v>57</v>
      </c>
      <c r="F60" s="391" t="s">
        <v>27</v>
      </c>
      <c r="G60" s="392" t="s">
        <v>134</v>
      </c>
      <c r="H60" s="390" t="s">
        <v>46</v>
      </c>
      <c r="I60" s="392" t="s">
        <v>135</v>
      </c>
      <c r="J60" s="392" t="s">
        <v>413</v>
      </c>
      <c r="K60" s="392" t="s">
        <v>414</v>
      </c>
      <c r="L60" s="393" t="s">
        <v>21</v>
      </c>
      <c r="M60" s="393" t="s">
        <v>55</v>
      </c>
      <c r="N60" s="394" t="s">
        <v>472</v>
      </c>
      <c r="O60" s="395" t="s">
        <v>473</v>
      </c>
      <c r="P60" s="396">
        <v>0.7</v>
      </c>
      <c r="Q60" s="396">
        <v>0.3</v>
      </c>
    </row>
    <row r="61" spans="3:17" ht="33" customHeight="1" x14ac:dyDescent="0.25">
      <c r="C61" s="424" t="s">
        <v>433</v>
      </c>
      <c r="D61" s="398">
        <v>72</v>
      </c>
      <c r="E61" s="399">
        <f>HLOOKUP(C61,$AH$2:$BU$3,2,0)</f>
        <v>2000</v>
      </c>
      <c r="F61" s="400">
        <f t="shared" ref="F61:F95" si="7">D61*E61</f>
        <v>144000</v>
      </c>
      <c r="G61" s="401" t="s">
        <v>132</v>
      </c>
      <c r="H61" s="402" t="s">
        <v>310</v>
      </c>
      <c r="I61" s="403" t="str">
        <f>VLOOKUP(H61,Presupuesto!$B$11:$C$565,2,0)</f>
        <v>VIATICOS NACIONALES Y OTROS GASTOS DE VIAJE PROYECTO FORTALECIMIENTO ORG. ESTUDI (26200-72)</v>
      </c>
      <c r="J61" s="404" t="s">
        <v>1377</v>
      </c>
      <c r="K61" s="405" t="s">
        <v>397</v>
      </c>
      <c r="L61" s="406"/>
      <c r="M61" s="407"/>
      <c r="N61" s="408"/>
      <c r="O61" s="400">
        <f t="shared" ref="O61:O95" si="8">M61*N61</f>
        <v>0</v>
      </c>
      <c r="P61" s="400">
        <f>$O61*P$16</f>
        <v>0</v>
      </c>
      <c r="Q61" s="400">
        <f t="shared" ref="Q61" si="9">$O61*Q$16</f>
        <v>0</v>
      </c>
    </row>
    <row r="62" spans="3:17" x14ac:dyDescent="0.25">
      <c r="C62" s="406"/>
      <c r="D62" s="407"/>
      <c r="E62" s="408"/>
      <c r="F62" s="400"/>
      <c r="G62" s="401"/>
      <c r="H62" s="402"/>
      <c r="I62" s="403" t="e">
        <f>VLOOKUP(H62,Presupuesto!$B$11:$C$565,2,0)</f>
        <v>#N/A</v>
      </c>
      <c r="J62" s="405" t="str">
        <f>$J$17</f>
        <v>Estudiantes y Graduados</v>
      </c>
      <c r="K62" s="405" t="s">
        <v>415</v>
      </c>
      <c r="L62" s="406"/>
      <c r="M62" s="407"/>
      <c r="N62" s="408"/>
      <c r="O62" s="400">
        <f t="shared" si="8"/>
        <v>0</v>
      </c>
      <c r="P62" s="400">
        <f t="shared" ref="P62:Q62" si="10">$O62*P$16</f>
        <v>0</v>
      </c>
      <c r="Q62" s="400">
        <f t="shared" si="10"/>
        <v>0</v>
      </c>
    </row>
    <row r="63" spans="3:17" x14ac:dyDescent="0.25">
      <c r="C63" s="406"/>
      <c r="D63" s="407"/>
      <c r="E63" s="408"/>
      <c r="F63" s="400"/>
      <c r="G63" s="401"/>
      <c r="H63" s="402"/>
      <c r="I63" s="403" t="e">
        <f>VLOOKUP(H63,Presupuesto!$B$11:$C$565,2,0)</f>
        <v>#N/A</v>
      </c>
      <c r="J63" s="405" t="str">
        <f t="shared" ref="J63:J126" si="11">$J$17</f>
        <v>Estudiantes y Graduados</v>
      </c>
      <c r="K63" s="405" t="s">
        <v>415</v>
      </c>
      <c r="L63" s="406"/>
      <c r="M63" s="407"/>
      <c r="N63" s="408"/>
      <c r="O63" s="400">
        <f t="shared" si="8"/>
        <v>0</v>
      </c>
      <c r="P63" s="400">
        <f t="shared" ref="P63:Q63" si="12">$O63*P$16</f>
        <v>0</v>
      </c>
      <c r="Q63" s="400">
        <f t="shared" si="12"/>
        <v>0</v>
      </c>
    </row>
    <row r="64" spans="3:17" x14ac:dyDescent="0.25">
      <c r="C64" s="406"/>
      <c r="D64" s="407"/>
      <c r="E64" s="408"/>
      <c r="F64" s="400"/>
      <c r="G64" s="401"/>
      <c r="H64" s="402"/>
      <c r="I64" s="403" t="e">
        <f>VLOOKUP(H64,Presupuesto!$B$11:$C$565,2,0)</f>
        <v>#N/A</v>
      </c>
      <c r="J64" s="405" t="str">
        <f t="shared" si="11"/>
        <v>Estudiantes y Graduados</v>
      </c>
      <c r="K64" s="405" t="s">
        <v>415</v>
      </c>
      <c r="L64" s="406"/>
      <c r="M64" s="407"/>
      <c r="N64" s="408"/>
      <c r="O64" s="400">
        <f t="shared" si="8"/>
        <v>0</v>
      </c>
      <c r="P64" s="400">
        <f t="shared" ref="P64:Q64" si="13">$O64*P$16</f>
        <v>0</v>
      </c>
      <c r="Q64" s="400">
        <f t="shared" si="13"/>
        <v>0</v>
      </c>
    </row>
    <row r="65" spans="3:17" x14ac:dyDescent="0.25">
      <c r="C65" s="406"/>
      <c r="D65" s="407"/>
      <c r="E65" s="408"/>
      <c r="F65" s="400">
        <f t="shared" si="7"/>
        <v>0</v>
      </c>
      <c r="G65" s="401"/>
      <c r="H65" s="402"/>
      <c r="I65" s="403" t="e">
        <f>VLOOKUP(H65,Presupuesto!$B$11:$C$565,2,0)</f>
        <v>#N/A</v>
      </c>
      <c r="J65" s="405" t="str">
        <f t="shared" si="11"/>
        <v>Estudiantes y Graduados</v>
      </c>
      <c r="K65" s="405" t="s">
        <v>415</v>
      </c>
      <c r="L65" s="406"/>
      <c r="M65" s="407"/>
      <c r="N65" s="408"/>
      <c r="O65" s="400">
        <f t="shared" si="8"/>
        <v>0</v>
      </c>
      <c r="P65" s="400">
        <f t="shared" ref="P65:Q65" si="14">$O65*P$16</f>
        <v>0</v>
      </c>
      <c r="Q65" s="400">
        <f t="shared" si="14"/>
        <v>0</v>
      </c>
    </row>
    <row r="66" spans="3:17" x14ac:dyDescent="0.25">
      <c r="C66" s="406"/>
      <c r="D66" s="407"/>
      <c r="E66" s="408"/>
      <c r="F66" s="400">
        <f t="shared" si="7"/>
        <v>0</v>
      </c>
      <c r="G66" s="401"/>
      <c r="H66" s="402"/>
      <c r="I66" s="403" t="e">
        <f>VLOOKUP(H66,Presupuesto!$B$11:$C$565,2,0)</f>
        <v>#N/A</v>
      </c>
      <c r="J66" s="405" t="str">
        <f t="shared" si="11"/>
        <v>Estudiantes y Graduados</v>
      </c>
      <c r="K66" s="405" t="s">
        <v>404</v>
      </c>
      <c r="L66" s="406"/>
      <c r="M66" s="407"/>
      <c r="N66" s="408"/>
      <c r="O66" s="400">
        <f t="shared" si="8"/>
        <v>0</v>
      </c>
      <c r="P66" s="400">
        <f t="shared" ref="P66:Q66" si="15">$O66*P$16</f>
        <v>0</v>
      </c>
      <c r="Q66" s="400">
        <f t="shared" si="15"/>
        <v>0</v>
      </c>
    </row>
    <row r="67" spans="3:17" x14ac:dyDescent="0.25">
      <c r="C67" s="406"/>
      <c r="D67" s="407"/>
      <c r="E67" s="408"/>
      <c r="F67" s="400">
        <f t="shared" si="7"/>
        <v>0</v>
      </c>
      <c r="G67" s="401"/>
      <c r="H67" s="402"/>
      <c r="I67" s="403" t="e">
        <f>VLOOKUP(H67,Presupuesto!$B$11:$C$565,2,0)</f>
        <v>#N/A</v>
      </c>
      <c r="J67" s="405" t="str">
        <f t="shared" si="11"/>
        <v>Estudiantes y Graduados</v>
      </c>
      <c r="K67" s="405" t="s">
        <v>415</v>
      </c>
      <c r="L67" s="406"/>
      <c r="M67" s="407"/>
      <c r="N67" s="408"/>
      <c r="O67" s="400">
        <f t="shared" si="8"/>
        <v>0</v>
      </c>
      <c r="P67" s="400">
        <f t="shared" ref="P67:Q67" si="16">$O67*P$16</f>
        <v>0</v>
      </c>
      <c r="Q67" s="400">
        <f t="shared" si="16"/>
        <v>0</v>
      </c>
    </row>
    <row r="68" spans="3:17" x14ac:dyDescent="0.25">
      <c r="C68" s="406"/>
      <c r="D68" s="407"/>
      <c r="E68" s="408"/>
      <c r="F68" s="400">
        <f t="shared" si="7"/>
        <v>0</v>
      </c>
      <c r="G68" s="401"/>
      <c r="H68" s="402"/>
      <c r="I68" s="403" t="e">
        <f>VLOOKUP(H68,Presupuesto!$B$11:$C$565,2,0)</f>
        <v>#N/A</v>
      </c>
      <c r="J68" s="405" t="str">
        <f t="shared" si="11"/>
        <v>Estudiantes y Graduados</v>
      </c>
      <c r="K68" s="405" t="s">
        <v>415</v>
      </c>
      <c r="L68" s="406"/>
      <c r="M68" s="407"/>
      <c r="N68" s="408"/>
      <c r="O68" s="400">
        <f t="shared" si="8"/>
        <v>0</v>
      </c>
      <c r="P68" s="400">
        <f t="shared" ref="P68:Q68" si="17">$O68*P$16</f>
        <v>0</v>
      </c>
      <c r="Q68" s="400">
        <f t="shared" si="17"/>
        <v>0</v>
      </c>
    </row>
    <row r="69" spans="3:17" x14ac:dyDescent="0.25">
      <c r="C69" s="406"/>
      <c r="D69" s="407"/>
      <c r="E69" s="408"/>
      <c r="F69" s="400">
        <f t="shared" si="7"/>
        <v>0</v>
      </c>
      <c r="G69" s="401"/>
      <c r="H69" s="402"/>
      <c r="I69" s="403" t="e">
        <f>VLOOKUP(H69,Presupuesto!$B$11:$C$565,2,0)</f>
        <v>#N/A</v>
      </c>
      <c r="J69" s="405" t="str">
        <f t="shared" si="11"/>
        <v>Estudiantes y Graduados</v>
      </c>
      <c r="K69" s="405" t="s">
        <v>415</v>
      </c>
      <c r="L69" s="406"/>
      <c r="M69" s="407"/>
      <c r="N69" s="408"/>
      <c r="O69" s="400">
        <f t="shared" si="8"/>
        <v>0</v>
      </c>
      <c r="P69" s="400">
        <f t="shared" ref="P69:Q69" si="18">$O69*P$16</f>
        <v>0</v>
      </c>
      <c r="Q69" s="400">
        <f t="shared" si="18"/>
        <v>0</v>
      </c>
    </row>
    <row r="70" spans="3:17" x14ac:dyDescent="0.25">
      <c r="C70" s="406"/>
      <c r="D70" s="407"/>
      <c r="E70" s="408"/>
      <c r="F70" s="400">
        <f t="shared" si="7"/>
        <v>0</v>
      </c>
      <c r="G70" s="401"/>
      <c r="H70" s="402"/>
      <c r="I70" s="403" t="e">
        <f>VLOOKUP(H70,Presupuesto!$B$11:$C$565,2,0)</f>
        <v>#N/A</v>
      </c>
      <c r="J70" s="405" t="str">
        <f t="shared" si="11"/>
        <v>Estudiantes y Graduados</v>
      </c>
      <c r="K70" s="405" t="s">
        <v>415</v>
      </c>
      <c r="L70" s="406"/>
      <c r="M70" s="407"/>
      <c r="N70" s="408"/>
      <c r="O70" s="400">
        <f t="shared" si="8"/>
        <v>0</v>
      </c>
      <c r="P70" s="400">
        <f t="shared" ref="P70:Q70" si="19">$O70*P$16</f>
        <v>0</v>
      </c>
      <c r="Q70" s="400">
        <f t="shared" si="19"/>
        <v>0</v>
      </c>
    </row>
    <row r="71" spans="3:17" x14ac:dyDescent="0.25">
      <c r="C71" s="406"/>
      <c r="D71" s="407"/>
      <c r="E71" s="408"/>
      <c r="F71" s="400">
        <f t="shared" si="7"/>
        <v>0</v>
      </c>
      <c r="G71" s="401"/>
      <c r="H71" s="402"/>
      <c r="I71" s="403" t="e">
        <f>VLOOKUP(H71,Presupuesto!$B$11:$C$565,2,0)</f>
        <v>#N/A</v>
      </c>
      <c r="J71" s="405" t="str">
        <f t="shared" si="11"/>
        <v>Estudiantes y Graduados</v>
      </c>
      <c r="K71" s="405" t="s">
        <v>415</v>
      </c>
      <c r="L71" s="406"/>
      <c r="M71" s="407"/>
      <c r="N71" s="408"/>
      <c r="O71" s="400">
        <f t="shared" si="8"/>
        <v>0</v>
      </c>
      <c r="P71" s="400">
        <f t="shared" ref="P71:Q71" si="20">$O71*P$16</f>
        <v>0</v>
      </c>
      <c r="Q71" s="400">
        <f t="shared" si="20"/>
        <v>0</v>
      </c>
    </row>
    <row r="72" spans="3:17" x14ac:dyDescent="0.25">
      <c r="C72" s="406"/>
      <c r="D72" s="407"/>
      <c r="E72" s="408"/>
      <c r="F72" s="400">
        <f t="shared" si="7"/>
        <v>0</v>
      </c>
      <c r="G72" s="401"/>
      <c r="H72" s="402"/>
      <c r="I72" s="403" t="e">
        <f>VLOOKUP(H72,Presupuesto!$B$11:$C$565,2,0)</f>
        <v>#N/A</v>
      </c>
      <c r="J72" s="405" t="str">
        <f t="shared" si="11"/>
        <v>Estudiantes y Graduados</v>
      </c>
      <c r="K72" s="405" t="s">
        <v>415</v>
      </c>
      <c r="L72" s="406"/>
      <c r="M72" s="407"/>
      <c r="N72" s="408"/>
      <c r="O72" s="400">
        <f t="shared" si="8"/>
        <v>0</v>
      </c>
      <c r="P72" s="400">
        <f t="shared" ref="P72:Q72" si="21">$O72*P$16</f>
        <v>0</v>
      </c>
      <c r="Q72" s="400">
        <f t="shared" si="21"/>
        <v>0</v>
      </c>
    </row>
    <row r="73" spans="3:17" x14ac:dyDescent="0.25">
      <c r="C73" s="406"/>
      <c r="D73" s="407"/>
      <c r="E73" s="408"/>
      <c r="F73" s="400">
        <f t="shared" si="7"/>
        <v>0</v>
      </c>
      <c r="G73" s="401"/>
      <c r="H73" s="402"/>
      <c r="I73" s="403" t="e">
        <f>VLOOKUP(H73,Presupuesto!$B$11:$C$565,2,0)</f>
        <v>#N/A</v>
      </c>
      <c r="J73" s="405" t="str">
        <f t="shared" si="11"/>
        <v>Estudiantes y Graduados</v>
      </c>
      <c r="K73" s="405" t="s">
        <v>415</v>
      </c>
      <c r="L73" s="406"/>
      <c r="M73" s="407"/>
      <c r="N73" s="408"/>
      <c r="O73" s="400">
        <f t="shared" si="8"/>
        <v>0</v>
      </c>
      <c r="P73" s="400">
        <f t="shared" ref="P73:Q73" si="22">$O73*P$16</f>
        <v>0</v>
      </c>
      <c r="Q73" s="400">
        <f t="shared" si="22"/>
        <v>0</v>
      </c>
    </row>
    <row r="74" spans="3:17" x14ac:dyDescent="0.25">
      <c r="C74" s="406"/>
      <c r="D74" s="407"/>
      <c r="E74" s="408"/>
      <c r="F74" s="400">
        <f t="shared" si="7"/>
        <v>0</v>
      </c>
      <c r="G74" s="401"/>
      <c r="H74" s="402"/>
      <c r="I74" s="403" t="e">
        <f>VLOOKUP(H74,Presupuesto!$B$11:$C$565,2,0)</f>
        <v>#N/A</v>
      </c>
      <c r="J74" s="405" t="str">
        <f t="shared" si="11"/>
        <v>Estudiantes y Graduados</v>
      </c>
      <c r="K74" s="405" t="s">
        <v>415</v>
      </c>
      <c r="L74" s="406"/>
      <c r="M74" s="407"/>
      <c r="N74" s="408"/>
      <c r="O74" s="400">
        <f t="shared" si="8"/>
        <v>0</v>
      </c>
      <c r="P74" s="400">
        <f t="shared" ref="P74:Q74" si="23">$O74*P$16</f>
        <v>0</v>
      </c>
      <c r="Q74" s="400">
        <f t="shared" si="23"/>
        <v>0</v>
      </c>
    </row>
    <row r="75" spans="3:17" x14ac:dyDescent="0.25">
      <c r="C75" s="406"/>
      <c r="D75" s="407"/>
      <c r="E75" s="408"/>
      <c r="F75" s="400">
        <f t="shared" si="7"/>
        <v>0</v>
      </c>
      <c r="G75" s="401"/>
      <c r="H75" s="402"/>
      <c r="I75" s="403" t="e">
        <f>VLOOKUP(H75,Presupuesto!$B$11:$C$565,2,0)</f>
        <v>#N/A</v>
      </c>
      <c r="J75" s="405" t="str">
        <f t="shared" si="11"/>
        <v>Estudiantes y Graduados</v>
      </c>
      <c r="K75" s="405" t="s">
        <v>415</v>
      </c>
      <c r="L75" s="406"/>
      <c r="M75" s="407"/>
      <c r="N75" s="408"/>
      <c r="O75" s="400">
        <f t="shared" si="8"/>
        <v>0</v>
      </c>
      <c r="P75" s="400">
        <f t="shared" ref="P75:Q75" si="24">$O75*P$16</f>
        <v>0</v>
      </c>
      <c r="Q75" s="400">
        <f t="shared" si="24"/>
        <v>0</v>
      </c>
    </row>
    <row r="76" spans="3:17" x14ac:dyDescent="0.25">
      <c r="C76" s="406"/>
      <c r="D76" s="407"/>
      <c r="E76" s="408"/>
      <c r="F76" s="400">
        <f t="shared" si="7"/>
        <v>0</v>
      </c>
      <c r="G76" s="401"/>
      <c r="H76" s="402"/>
      <c r="I76" s="403" t="e">
        <f>VLOOKUP(H76,Presupuesto!$B$11:$C$565,2,0)</f>
        <v>#N/A</v>
      </c>
      <c r="J76" s="405" t="str">
        <f t="shared" si="11"/>
        <v>Estudiantes y Graduados</v>
      </c>
      <c r="K76" s="405" t="s">
        <v>415</v>
      </c>
      <c r="L76" s="406"/>
      <c r="M76" s="407"/>
      <c r="N76" s="408"/>
      <c r="O76" s="400">
        <f t="shared" si="8"/>
        <v>0</v>
      </c>
      <c r="P76" s="400">
        <f t="shared" ref="P76:Q76" si="25">$O76*P$16</f>
        <v>0</v>
      </c>
      <c r="Q76" s="400">
        <f t="shared" si="25"/>
        <v>0</v>
      </c>
    </row>
    <row r="77" spans="3:17" x14ac:dyDescent="0.25">
      <c r="C77" s="406"/>
      <c r="D77" s="407"/>
      <c r="E77" s="408"/>
      <c r="F77" s="400">
        <f t="shared" si="7"/>
        <v>0</v>
      </c>
      <c r="G77" s="401"/>
      <c r="H77" s="402"/>
      <c r="I77" s="403" t="e">
        <f>VLOOKUP(H77,Presupuesto!$B$11:$C$565,2,0)</f>
        <v>#N/A</v>
      </c>
      <c r="J77" s="405" t="str">
        <f t="shared" si="11"/>
        <v>Estudiantes y Graduados</v>
      </c>
      <c r="K77" s="405" t="s">
        <v>415</v>
      </c>
      <c r="L77" s="406"/>
      <c r="M77" s="407"/>
      <c r="N77" s="408"/>
      <c r="O77" s="400">
        <f t="shared" si="8"/>
        <v>0</v>
      </c>
      <c r="P77" s="400">
        <f t="shared" ref="P77:Q77" si="26">$O77*P$16</f>
        <v>0</v>
      </c>
      <c r="Q77" s="400">
        <f t="shared" si="26"/>
        <v>0</v>
      </c>
    </row>
    <row r="78" spans="3:17" x14ac:dyDescent="0.25">
      <c r="C78" s="406"/>
      <c r="D78" s="407"/>
      <c r="E78" s="408"/>
      <c r="F78" s="400">
        <f t="shared" si="7"/>
        <v>0</v>
      </c>
      <c r="G78" s="401"/>
      <c r="H78" s="402"/>
      <c r="I78" s="403" t="e">
        <f>VLOOKUP(H78,Presupuesto!$B$11:$C$565,2,0)</f>
        <v>#N/A</v>
      </c>
      <c r="J78" s="405" t="str">
        <f t="shared" si="11"/>
        <v>Estudiantes y Graduados</v>
      </c>
      <c r="K78" s="405" t="s">
        <v>415</v>
      </c>
      <c r="L78" s="406"/>
      <c r="M78" s="407"/>
      <c r="N78" s="408"/>
      <c r="O78" s="400">
        <f t="shared" si="8"/>
        <v>0</v>
      </c>
      <c r="P78" s="400">
        <f t="shared" ref="P78:Q78" si="27">$O78*P$16</f>
        <v>0</v>
      </c>
      <c r="Q78" s="400">
        <f t="shared" si="27"/>
        <v>0</v>
      </c>
    </row>
    <row r="79" spans="3:17" x14ac:dyDescent="0.25">
      <c r="C79" s="406"/>
      <c r="D79" s="407"/>
      <c r="E79" s="408"/>
      <c r="F79" s="400">
        <f t="shared" si="7"/>
        <v>0</v>
      </c>
      <c r="G79" s="401"/>
      <c r="H79" s="402"/>
      <c r="I79" s="403" t="e">
        <f>VLOOKUP(H79,Presupuesto!$B$11:$C$565,2,0)</f>
        <v>#N/A</v>
      </c>
      <c r="J79" s="405" t="str">
        <f t="shared" si="11"/>
        <v>Estudiantes y Graduados</v>
      </c>
      <c r="K79" s="405" t="s">
        <v>415</v>
      </c>
      <c r="L79" s="406"/>
      <c r="M79" s="407"/>
      <c r="N79" s="408"/>
      <c r="O79" s="400">
        <f t="shared" si="8"/>
        <v>0</v>
      </c>
      <c r="P79" s="400">
        <f t="shared" ref="P79:Q79" si="28">$O79*P$16</f>
        <v>0</v>
      </c>
      <c r="Q79" s="400">
        <f t="shared" si="28"/>
        <v>0</v>
      </c>
    </row>
    <row r="80" spans="3:17" x14ac:dyDescent="0.25">
      <c r="C80" s="406"/>
      <c r="D80" s="407"/>
      <c r="E80" s="408"/>
      <c r="F80" s="400">
        <f t="shared" si="7"/>
        <v>0</v>
      </c>
      <c r="G80" s="401"/>
      <c r="H80" s="402"/>
      <c r="I80" s="403" t="e">
        <f>VLOOKUP(H80,Presupuesto!$B$11:$C$565,2,0)</f>
        <v>#N/A</v>
      </c>
      <c r="J80" s="405" t="str">
        <f t="shared" si="11"/>
        <v>Estudiantes y Graduados</v>
      </c>
      <c r="K80" s="405" t="s">
        <v>415</v>
      </c>
      <c r="L80" s="406"/>
      <c r="M80" s="407"/>
      <c r="N80" s="408"/>
      <c r="O80" s="400">
        <f t="shared" si="8"/>
        <v>0</v>
      </c>
      <c r="P80" s="400">
        <f t="shared" ref="P80:Q80" si="29">$O80*P$16</f>
        <v>0</v>
      </c>
      <c r="Q80" s="400">
        <f t="shared" si="29"/>
        <v>0</v>
      </c>
    </row>
    <row r="81" spans="3:17" x14ac:dyDescent="0.25">
      <c r="C81" s="406"/>
      <c r="D81" s="407"/>
      <c r="E81" s="408"/>
      <c r="F81" s="400">
        <f t="shared" si="7"/>
        <v>0</v>
      </c>
      <c r="G81" s="401"/>
      <c r="H81" s="402"/>
      <c r="I81" s="403" t="e">
        <f>VLOOKUP(H81,Presupuesto!$B$11:$C$565,2,0)</f>
        <v>#N/A</v>
      </c>
      <c r="J81" s="405" t="str">
        <f t="shared" si="11"/>
        <v>Estudiantes y Graduados</v>
      </c>
      <c r="K81" s="405" t="s">
        <v>415</v>
      </c>
      <c r="L81" s="406"/>
      <c r="M81" s="407"/>
      <c r="N81" s="408"/>
      <c r="O81" s="400">
        <f t="shared" si="8"/>
        <v>0</v>
      </c>
      <c r="P81" s="400">
        <f t="shared" ref="P81:Q81" si="30">$O81*P$16</f>
        <v>0</v>
      </c>
      <c r="Q81" s="400">
        <f t="shared" si="30"/>
        <v>0</v>
      </c>
    </row>
    <row r="82" spans="3:17" x14ac:dyDescent="0.25">
      <c r="C82" s="406"/>
      <c r="D82" s="407"/>
      <c r="E82" s="408"/>
      <c r="F82" s="400">
        <f t="shared" si="7"/>
        <v>0</v>
      </c>
      <c r="G82" s="401"/>
      <c r="H82" s="402"/>
      <c r="I82" s="403" t="e">
        <f>VLOOKUP(H82,Presupuesto!$B$11:$C$565,2,0)</f>
        <v>#N/A</v>
      </c>
      <c r="J82" s="405" t="str">
        <f t="shared" si="11"/>
        <v>Estudiantes y Graduados</v>
      </c>
      <c r="K82" s="405" t="s">
        <v>415</v>
      </c>
      <c r="L82" s="406"/>
      <c r="M82" s="407"/>
      <c r="N82" s="408"/>
      <c r="O82" s="400">
        <f t="shared" si="8"/>
        <v>0</v>
      </c>
      <c r="P82" s="400">
        <f t="shared" ref="P82:Q82" si="31">$O82*P$16</f>
        <v>0</v>
      </c>
      <c r="Q82" s="400">
        <f t="shared" si="31"/>
        <v>0</v>
      </c>
    </row>
    <row r="83" spans="3:17" x14ac:dyDescent="0.25">
      <c r="C83" s="409"/>
      <c r="D83" s="410"/>
      <c r="E83" s="411"/>
      <c r="F83" s="400">
        <f t="shared" si="7"/>
        <v>0</v>
      </c>
      <c r="G83" s="401"/>
      <c r="H83" s="412"/>
      <c r="I83" s="403" t="e">
        <f>VLOOKUP(H83,Presupuesto!$B$11:$C$565,2,0)</f>
        <v>#N/A</v>
      </c>
      <c r="J83" s="405" t="str">
        <f t="shared" si="11"/>
        <v>Estudiantes y Graduados</v>
      </c>
      <c r="K83" s="405" t="s">
        <v>415</v>
      </c>
      <c r="L83" s="409"/>
      <c r="M83" s="410"/>
      <c r="N83" s="411"/>
      <c r="O83" s="400">
        <f t="shared" si="8"/>
        <v>0</v>
      </c>
      <c r="P83" s="400">
        <f t="shared" ref="P83:Q83" si="32">$O83*P$16</f>
        <v>0</v>
      </c>
      <c r="Q83" s="400">
        <f t="shared" si="32"/>
        <v>0</v>
      </c>
    </row>
    <row r="84" spans="3:17" x14ac:dyDescent="0.25">
      <c r="C84" s="409"/>
      <c r="D84" s="410"/>
      <c r="E84" s="411"/>
      <c r="F84" s="400">
        <f t="shared" si="7"/>
        <v>0</v>
      </c>
      <c r="G84" s="401"/>
      <c r="H84" s="412"/>
      <c r="I84" s="403" t="e">
        <f>VLOOKUP(H84,Presupuesto!$B$11:$C$565,2,0)</f>
        <v>#N/A</v>
      </c>
      <c r="J84" s="405" t="str">
        <f t="shared" si="11"/>
        <v>Estudiantes y Graduados</v>
      </c>
      <c r="K84" s="405" t="s">
        <v>415</v>
      </c>
      <c r="L84" s="409"/>
      <c r="M84" s="410"/>
      <c r="N84" s="411"/>
      <c r="O84" s="400">
        <f t="shared" si="8"/>
        <v>0</v>
      </c>
      <c r="P84" s="400">
        <f t="shared" ref="P84:Q84" si="33">$O84*P$16</f>
        <v>0</v>
      </c>
      <c r="Q84" s="400">
        <f t="shared" si="33"/>
        <v>0</v>
      </c>
    </row>
    <row r="85" spans="3:17" x14ac:dyDescent="0.25">
      <c r="C85" s="409"/>
      <c r="D85" s="410"/>
      <c r="E85" s="411"/>
      <c r="F85" s="400">
        <f t="shared" si="7"/>
        <v>0</v>
      </c>
      <c r="G85" s="401"/>
      <c r="H85" s="412"/>
      <c r="I85" s="403" t="e">
        <f>VLOOKUP(H85,Presupuesto!$B$11:$C$565,2,0)</f>
        <v>#N/A</v>
      </c>
      <c r="J85" s="405" t="str">
        <f t="shared" si="11"/>
        <v>Estudiantes y Graduados</v>
      </c>
      <c r="K85" s="405" t="s">
        <v>415</v>
      </c>
      <c r="L85" s="409"/>
      <c r="M85" s="410"/>
      <c r="N85" s="411"/>
      <c r="O85" s="400">
        <f t="shared" si="8"/>
        <v>0</v>
      </c>
      <c r="P85" s="400">
        <f t="shared" ref="P85:Q85" si="34">$O85*P$16</f>
        <v>0</v>
      </c>
      <c r="Q85" s="400">
        <f t="shared" si="34"/>
        <v>0</v>
      </c>
    </row>
    <row r="86" spans="3:17" x14ac:dyDescent="0.25">
      <c r="C86" s="409"/>
      <c r="D86" s="410"/>
      <c r="E86" s="411"/>
      <c r="F86" s="400">
        <f t="shared" si="7"/>
        <v>0</v>
      </c>
      <c r="G86" s="401"/>
      <c r="H86" s="412"/>
      <c r="I86" s="403" t="e">
        <f>VLOOKUP(H86,Presupuesto!$B$11:$C$565,2,0)</f>
        <v>#N/A</v>
      </c>
      <c r="J86" s="405" t="str">
        <f t="shared" si="11"/>
        <v>Estudiantes y Graduados</v>
      </c>
      <c r="K86" s="405" t="s">
        <v>415</v>
      </c>
      <c r="L86" s="409"/>
      <c r="M86" s="410"/>
      <c r="N86" s="411"/>
      <c r="O86" s="400">
        <f t="shared" si="8"/>
        <v>0</v>
      </c>
      <c r="P86" s="400">
        <f t="shared" ref="P86:Q86" si="35">$O86*P$16</f>
        <v>0</v>
      </c>
      <c r="Q86" s="400">
        <f t="shared" si="35"/>
        <v>0</v>
      </c>
    </row>
    <row r="87" spans="3:17" x14ac:dyDescent="0.25">
      <c r="C87" s="409"/>
      <c r="D87" s="410"/>
      <c r="E87" s="411"/>
      <c r="F87" s="400">
        <f t="shared" si="7"/>
        <v>0</v>
      </c>
      <c r="G87" s="401"/>
      <c r="H87" s="412"/>
      <c r="I87" s="403" t="e">
        <f>VLOOKUP(H87,Presupuesto!$B$11:$C$565,2,0)</f>
        <v>#N/A</v>
      </c>
      <c r="J87" s="405" t="str">
        <f t="shared" si="11"/>
        <v>Estudiantes y Graduados</v>
      </c>
      <c r="K87" s="405" t="s">
        <v>415</v>
      </c>
      <c r="L87" s="409"/>
      <c r="M87" s="410"/>
      <c r="N87" s="411"/>
      <c r="O87" s="400">
        <f t="shared" si="8"/>
        <v>0</v>
      </c>
      <c r="P87" s="400">
        <f t="shared" ref="P87:Q87" si="36">$O87*P$16</f>
        <v>0</v>
      </c>
      <c r="Q87" s="400">
        <f t="shared" si="36"/>
        <v>0</v>
      </c>
    </row>
    <row r="88" spans="3:17" x14ac:dyDescent="0.25">
      <c r="C88" s="409"/>
      <c r="D88" s="410"/>
      <c r="E88" s="411"/>
      <c r="F88" s="400">
        <f t="shared" si="7"/>
        <v>0</v>
      </c>
      <c r="G88" s="401"/>
      <c r="H88" s="412"/>
      <c r="I88" s="403" t="e">
        <f>VLOOKUP(H88,Presupuesto!$B$11:$C$565,2,0)</f>
        <v>#N/A</v>
      </c>
      <c r="J88" s="405" t="str">
        <f t="shared" si="11"/>
        <v>Estudiantes y Graduados</v>
      </c>
      <c r="K88" s="405" t="s">
        <v>415</v>
      </c>
      <c r="L88" s="409"/>
      <c r="M88" s="410"/>
      <c r="N88" s="411"/>
      <c r="O88" s="400">
        <f t="shared" si="8"/>
        <v>0</v>
      </c>
      <c r="P88" s="400">
        <f t="shared" ref="P88:Q88" si="37">$O88*P$16</f>
        <v>0</v>
      </c>
      <c r="Q88" s="400">
        <f t="shared" si="37"/>
        <v>0</v>
      </c>
    </row>
    <row r="89" spans="3:17" x14ac:dyDescent="0.25">
      <c r="C89" s="409"/>
      <c r="D89" s="410"/>
      <c r="E89" s="411"/>
      <c r="F89" s="400">
        <f t="shared" si="7"/>
        <v>0</v>
      </c>
      <c r="G89" s="401"/>
      <c r="H89" s="412"/>
      <c r="I89" s="403" t="e">
        <f>VLOOKUP(H89,Presupuesto!$B$11:$C$565,2,0)</f>
        <v>#N/A</v>
      </c>
      <c r="J89" s="405" t="str">
        <f t="shared" si="11"/>
        <v>Estudiantes y Graduados</v>
      </c>
      <c r="K89" s="405" t="s">
        <v>415</v>
      </c>
      <c r="L89" s="409"/>
      <c r="M89" s="410"/>
      <c r="N89" s="411"/>
      <c r="O89" s="400">
        <f t="shared" si="8"/>
        <v>0</v>
      </c>
      <c r="P89" s="400">
        <f t="shared" ref="P89:Q89" si="38">$O89*P$16</f>
        <v>0</v>
      </c>
      <c r="Q89" s="400">
        <f t="shared" si="38"/>
        <v>0</v>
      </c>
    </row>
    <row r="90" spans="3:17" x14ac:dyDescent="0.25">
      <c r="C90" s="409"/>
      <c r="D90" s="410"/>
      <c r="E90" s="411"/>
      <c r="F90" s="400">
        <f t="shared" si="7"/>
        <v>0</v>
      </c>
      <c r="G90" s="401"/>
      <c r="H90" s="412"/>
      <c r="I90" s="403" t="e">
        <f>VLOOKUP(H90,Presupuesto!$B$11:$C$565,2,0)</f>
        <v>#N/A</v>
      </c>
      <c r="J90" s="405" t="str">
        <f t="shared" si="11"/>
        <v>Estudiantes y Graduados</v>
      </c>
      <c r="K90" s="405" t="s">
        <v>415</v>
      </c>
      <c r="L90" s="409"/>
      <c r="M90" s="410"/>
      <c r="N90" s="411"/>
      <c r="O90" s="400">
        <f t="shared" si="8"/>
        <v>0</v>
      </c>
      <c r="P90" s="400">
        <f t="shared" ref="P90:Q90" si="39">$O90*P$16</f>
        <v>0</v>
      </c>
      <c r="Q90" s="400">
        <f t="shared" si="39"/>
        <v>0</v>
      </c>
    </row>
    <row r="91" spans="3:17" x14ac:dyDescent="0.25">
      <c r="C91" s="413"/>
      <c r="D91" s="410"/>
      <c r="E91" s="411"/>
      <c r="F91" s="400">
        <f t="shared" si="7"/>
        <v>0</v>
      </c>
      <c r="G91" s="401"/>
      <c r="H91" s="414"/>
      <c r="I91" s="403" t="e">
        <f>VLOOKUP(H91,Presupuesto!$B$11:$C$565,2,0)</f>
        <v>#N/A</v>
      </c>
      <c r="J91" s="405" t="str">
        <f t="shared" si="11"/>
        <v>Estudiantes y Graduados</v>
      </c>
      <c r="K91" s="405" t="s">
        <v>406</v>
      </c>
      <c r="L91" s="413"/>
      <c r="M91" s="410"/>
      <c r="N91" s="411"/>
      <c r="O91" s="400">
        <f t="shared" si="8"/>
        <v>0</v>
      </c>
      <c r="P91" s="400">
        <f t="shared" ref="P91:Q91" si="40">$O91*P$16</f>
        <v>0</v>
      </c>
      <c r="Q91" s="400">
        <f t="shared" si="40"/>
        <v>0</v>
      </c>
    </row>
    <row r="92" spans="3:17" x14ac:dyDescent="0.25">
      <c r="C92" s="413"/>
      <c r="D92" s="410"/>
      <c r="E92" s="411"/>
      <c r="F92" s="400">
        <f t="shared" si="7"/>
        <v>0</v>
      </c>
      <c r="G92" s="401"/>
      <c r="H92" s="414"/>
      <c r="I92" s="403" t="e">
        <f>VLOOKUP(H92,Presupuesto!$B$11:$C$565,2,0)</f>
        <v>#N/A</v>
      </c>
      <c r="J92" s="405" t="str">
        <f t="shared" si="11"/>
        <v>Estudiantes y Graduados</v>
      </c>
      <c r="K92" s="405" t="s">
        <v>415</v>
      </c>
      <c r="L92" s="413"/>
      <c r="M92" s="410"/>
      <c r="N92" s="411"/>
      <c r="O92" s="400">
        <f t="shared" si="8"/>
        <v>0</v>
      </c>
      <c r="P92" s="400">
        <f t="shared" ref="P92:Q92" si="41">$O92*P$16</f>
        <v>0</v>
      </c>
      <c r="Q92" s="400">
        <f t="shared" si="41"/>
        <v>0</v>
      </c>
    </row>
    <row r="93" spans="3:17" x14ac:dyDescent="0.25">
      <c r="C93" s="413"/>
      <c r="D93" s="410"/>
      <c r="E93" s="411"/>
      <c r="F93" s="400">
        <f t="shared" si="7"/>
        <v>0</v>
      </c>
      <c r="G93" s="401"/>
      <c r="H93" s="414"/>
      <c r="I93" s="403" t="e">
        <f>VLOOKUP(H93,Presupuesto!$B$11:$C$565,2,0)</f>
        <v>#N/A</v>
      </c>
      <c r="J93" s="405" t="str">
        <f t="shared" si="11"/>
        <v>Estudiantes y Graduados</v>
      </c>
      <c r="K93" s="405" t="s">
        <v>415</v>
      </c>
      <c r="L93" s="413"/>
      <c r="M93" s="410"/>
      <c r="N93" s="411"/>
      <c r="O93" s="400">
        <f t="shared" si="8"/>
        <v>0</v>
      </c>
      <c r="P93" s="400">
        <f t="shared" ref="P93:Q93" si="42">$O93*P$16</f>
        <v>0</v>
      </c>
      <c r="Q93" s="400">
        <f t="shared" si="42"/>
        <v>0</v>
      </c>
    </row>
    <row r="94" spans="3:17" x14ac:dyDescent="0.25">
      <c r="C94" s="413"/>
      <c r="D94" s="410"/>
      <c r="E94" s="411"/>
      <c r="F94" s="400">
        <f t="shared" si="7"/>
        <v>0</v>
      </c>
      <c r="G94" s="401"/>
      <c r="H94" s="414"/>
      <c r="I94" s="403" t="e">
        <f>VLOOKUP(H94,Presupuesto!$B$11:$C$565,2,0)</f>
        <v>#N/A</v>
      </c>
      <c r="J94" s="405" t="str">
        <f t="shared" si="11"/>
        <v>Estudiantes y Graduados</v>
      </c>
      <c r="K94" s="405" t="s">
        <v>415</v>
      </c>
      <c r="L94" s="413"/>
      <c r="M94" s="410"/>
      <c r="N94" s="411"/>
      <c r="O94" s="400">
        <f t="shared" si="8"/>
        <v>0</v>
      </c>
      <c r="P94" s="400">
        <f t="shared" ref="P94:Q94" si="43">$O94*P$16</f>
        <v>0</v>
      </c>
      <c r="Q94" s="400">
        <f t="shared" si="43"/>
        <v>0</v>
      </c>
    </row>
    <row r="95" spans="3:17" ht="16.5" thickBot="1" x14ac:dyDescent="0.3">
      <c r="C95" s="415"/>
      <c r="D95" s="416"/>
      <c r="E95" s="417"/>
      <c r="F95" s="418">
        <f t="shared" si="7"/>
        <v>0</v>
      </c>
      <c r="G95" s="419"/>
      <c r="H95" s="420"/>
      <c r="I95" s="421" t="e">
        <f>VLOOKUP(H95,Presupuesto!$B$11:$C$565,2,0)</f>
        <v>#N/A</v>
      </c>
      <c r="J95" s="422" t="str">
        <f t="shared" ref="J95" si="44">$J$20</f>
        <v>Estudiantes y Graduados</v>
      </c>
      <c r="K95" s="423" t="s">
        <v>397</v>
      </c>
      <c r="L95" s="415"/>
      <c r="M95" s="416"/>
      <c r="N95" s="417"/>
      <c r="O95" s="418">
        <f t="shared" si="8"/>
        <v>0</v>
      </c>
      <c r="P95" s="418">
        <f t="shared" ref="P95:Q95" si="45">$O95*P$16</f>
        <v>0</v>
      </c>
      <c r="Q95" s="418">
        <f t="shared" si="45"/>
        <v>0</v>
      </c>
    </row>
    <row r="96" spans="3:17" x14ac:dyDescent="0.25">
      <c r="G96" s="363"/>
    </row>
    <row r="97" spans="3:17" ht="16.5" thickBot="1" x14ac:dyDescent="0.3">
      <c r="G97" s="363"/>
    </row>
    <row r="98" spans="3:17" ht="16.5" thickBot="1" x14ac:dyDescent="0.3">
      <c r="C98" s="380" t="s">
        <v>53</v>
      </c>
      <c r="D98" s="376">
        <f>SUM(F105:F106)</f>
        <v>149400</v>
      </c>
      <c r="G98" s="381"/>
      <c r="H98" s="382"/>
      <c r="I98" s="382"/>
    </row>
    <row r="99" spans="3:17" x14ac:dyDescent="0.25">
      <c r="G99" s="381"/>
      <c r="H99" s="382"/>
      <c r="I99" s="382"/>
    </row>
    <row r="100" spans="3:17" x14ac:dyDescent="0.25">
      <c r="F100" s="382"/>
      <c r="G100" s="381"/>
      <c r="H100" s="382"/>
      <c r="I100" s="382"/>
    </row>
    <row r="101" spans="3:17" x14ac:dyDescent="0.25">
      <c r="C101" s="180" t="s">
        <v>395</v>
      </c>
      <c r="D101" s="114" t="s">
        <v>1860</v>
      </c>
      <c r="F101" s="382"/>
      <c r="G101" s="381"/>
      <c r="H101" s="382"/>
      <c r="I101" s="382"/>
    </row>
    <row r="102" spans="3:17" x14ac:dyDescent="0.25">
      <c r="C102" s="383" t="s">
        <v>1861</v>
      </c>
      <c r="D102" s="384"/>
      <c r="F102" s="382"/>
      <c r="G102" s="381"/>
      <c r="H102" s="382"/>
      <c r="I102" s="382"/>
    </row>
    <row r="103" spans="3:17" ht="32.25" thickBot="1" x14ac:dyDescent="0.3">
      <c r="F103" s="385"/>
      <c r="G103" s="386"/>
      <c r="H103" s="386"/>
      <c r="I103" s="386"/>
      <c r="L103" s="387"/>
      <c r="M103" s="388"/>
      <c r="N103" s="387"/>
      <c r="O103" s="387"/>
      <c r="P103" s="180" t="s">
        <v>474</v>
      </c>
      <c r="Q103" s="180" t="s">
        <v>475</v>
      </c>
    </row>
    <row r="104" spans="3:17" ht="32.25" thickBot="1" x14ac:dyDescent="0.3">
      <c r="C104" s="389" t="s">
        <v>44</v>
      </c>
      <c r="D104" s="389" t="s">
        <v>55</v>
      </c>
      <c r="E104" s="390" t="s">
        <v>57</v>
      </c>
      <c r="F104" s="391" t="s">
        <v>27</v>
      </c>
      <c r="G104" s="392" t="s">
        <v>134</v>
      </c>
      <c r="H104" s="390" t="s">
        <v>46</v>
      </c>
      <c r="I104" s="392" t="s">
        <v>135</v>
      </c>
      <c r="J104" s="392" t="s">
        <v>413</v>
      </c>
      <c r="K104" s="392" t="s">
        <v>414</v>
      </c>
      <c r="L104" s="393" t="s">
        <v>21</v>
      </c>
      <c r="M104" s="393" t="s">
        <v>55</v>
      </c>
      <c r="N104" s="394" t="s">
        <v>472</v>
      </c>
      <c r="O104" s="395" t="s">
        <v>473</v>
      </c>
      <c r="P104" s="396">
        <v>0.7</v>
      </c>
      <c r="Q104" s="396">
        <v>0.3</v>
      </c>
    </row>
    <row r="105" spans="3:17" x14ac:dyDescent="0.25">
      <c r="C105" s="397" t="s">
        <v>454</v>
      </c>
      <c r="D105" s="398">
        <v>30</v>
      </c>
      <c r="E105" s="399">
        <f>HLOOKUP(C105,$AH$2:$BU$3,2,0)</f>
        <v>3780</v>
      </c>
      <c r="F105" s="400">
        <f t="shared" ref="F105:F106" si="46">D105*E105</f>
        <v>113400</v>
      </c>
      <c r="G105" s="401" t="s">
        <v>1477</v>
      </c>
      <c r="H105" s="402" t="s">
        <v>311</v>
      </c>
      <c r="I105" s="403" t="str">
        <f>VLOOKUP(H105,Presupuesto!$B$11:$C$565,2,0)</f>
        <v>VIATICOS AL EXTERIOR</v>
      </c>
      <c r="J105" s="404" t="s">
        <v>1377</v>
      </c>
      <c r="K105" s="405" t="s">
        <v>397</v>
      </c>
      <c r="L105" s="406"/>
      <c r="M105" s="407"/>
      <c r="N105" s="408"/>
      <c r="O105" s="400">
        <f t="shared" ref="O105:O139" si="47">M105*N105</f>
        <v>0</v>
      </c>
      <c r="P105" s="400">
        <f>$O105*P$16</f>
        <v>0</v>
      </c>
      <c r="Q105" s="400">
        <f t="shared" ref="Q105" si="48">$O105*Q$16</f>
        <v>0</v>
      </c>
    </row>
    <row r="106" spans="3:17" x14ac:dyDescent="0.25">
      <c r="C106" s="406" t="s">
        <v>1572</v>
      </c>
      <c r="D106" s="407">
        <v>2</v>
      </c>
      <c r="E106" s="408">
        <v>18000</v>
      </c>
      <c r="F106" s="400">
        <f t="shared" si="46"/>
        <v>36000</v>
      </c>
      <c r="G106" s="401" t="s">
        <v>1477</v>
      </c>
      <c r="H106" s="402" t="s">
        <v>762</v>
      </c>
      <c r="I106" s="403" t="str">
        <f>VLOOKUP(H106,Presupuesto!$B$11:$C$565,2,0)</f>
        <v>PASAJES AL EXTERIOR</v>
      </c>
      <c r="J106" s="405" t="str">
        <f>$J$17</f>
        <v>Estudiantes y Graduados</v>
      </c>
      <c r="K106" s="405" t="s">
        <v>415</v>
      </c>
      <c r="L106" s="406"/>
      <c r="M106" s="407"/>
      <c r="N106" s="408"/>
      <c r="O106" s="400">
        <f t="shared" si="47"/>
        <v>0</v>
      </c>
      <c r="P106" s="400">
        <f t="shared" ref="P106:Q139" si="49">$O106*P$16</f>
        <v>0</v>
      </c>
      <c r="Q106" s="400">
        <f t="shared" si="49"/>
        <v>0</v>
      </c>
    </row>
    <row r="107" spans="3:17" x14ac:dyDescent="0.25">
      <c r="C107" s="406"/>
      <c r="D107" s="407"/>
      <c r="E107" s="408"/>
      <c r="F107" s="400"/>
      <c r="G107" s="401"/>
      <c r="H107" s="402"/>
      <c r="I107" s="403" t="e">
        <f>VLOOKUP(H107,Presupuesto!$B$11:$C$565,2,0)</f>
        <v>#N/A</v>
      </c>
      <c r="J107" s="405" t="str">
        <f t="shared" si="11"/>
        <v>Estudiantes y Graduados</v>
      </c>
      <c r="K107" s="405" t="s">
        <v>415</v>
      </c>
      <c r="L107" s="406"/>
      <c r="M107" s="407"/>
      <c r="N107" s="408"/>
      <c r="O107" s="400">
        <f t="shared" si="47"/>
        <v>0</v>
      </c>
      <c r="P107" s="400">
        <f t="shared" si="49"/>
        <v>0</v>
      </c>
      <c r="Q107" s="400">
        <f t="shared" si="49"/>
        <v>0</v>
      </c>
    </row>
    <row r="108" spans="3:17" x14ac:dyDescent="0.25">
      <c r="C108" s="406"/>
      <c r="D108" s="407"/>
      <c r="E108" s="408"/>
      <c r="F108" s="400"/>
      <c r="G108" s="401"/>
      <c r="H108" s="402"/>
      <c r="I108" s="403" t="e">
        <f>VLOOKUP(H108,Presupuesto!$B$11:$C$565,2,0)</f>
        <v>#N/A</v>
      </c>
      <c r="J108" s="405" t="str">
        <f t="shared" si="11"/>
        <v>Estudiantes y Graduados</v>
      </c>
      <c r="K108" s="405" t="s">
        <v>415</v>
      </c>
      <c r="L108" s="406"/>
      <c r="M108" s="407"/>
      <c r="N108" s="408"/>
      <c r="O108" s="400">
        <f t="shared" si="47"/>
        <v>0</v>
      </c>
      <c r="P108" s="400">
        <f t="shared" si="49"/>
        <v>0</v>
      </c>
      <c r="Q108" s="400">
        <f t="shared" si="49"/>
        <v>0</v>
      </c>
    </row>
    <row r="109" spans="3:17" x14ac:dyDescent="0.25">
      <c r="C109" s="406"/>
      <c r="D109" s="407"/>
      <c r="E109" s="408"/>
      <c r="F109" s="400">
        <f t="shared" ref="F109:F139" si="50">D109*E109</f>
        <v>0</v>
      </c>
      <c r="G109" s="401"/>
      <c r="H109" s="402"/>
      <c r="I109" s="403" t="e">
        <f>VLOOKUP(H109,Presupuesto!$B$11:$C$565,2,0)</f>
        <v>#N/A</v>
      </c>
      <c r="J109" s="405" t="str">
        <f t="shared" si="11"/>
        <v>Estudiantes y Graduados</v>
      </c>
      <c r="K109" s="405" t="s">
        <v>415</v>
      </c>
      <c r="L109" s="406"/>
      <c r="M109" s="407"/>
      <c r="N109" s="408"/>
      <c r="O109" s="400">
        <f t="shared" si="47"/>
        <v>0</v>
      </c>
      <c r="P109" s="400">
        <f t="shared" si="49"/>
        <v>0</v>
      </c>
      <c r="Q109" s="400">
        <f t="shared" si="49"/>
        <v>0</v>
      </c>
    </row>
    <row r="110" spans="3:17" x14ac:dyDescent="0.25">
      <c r="C110" s="406"/>
      <c r="D110" s="407"/>
      <c r="E110" s="408"/>
      <c r="F110" s="400">
        <f t="shared" si="50"/>
        <v>0</v>
      </c>
      <c r="G110" s="401"/>
      <c r="H110" s="402"/>
      <c r="I110" s="403" t="e">
        <f>VLOOKUP(H110,Presupuesto!$B$11:$C$565,2,0)</f>
        <v>#N/A</v>
      </c>
      <c r="J110" s="405" t="str">
        <f t="shared" si="11"/>
        <v>Estudiantes y Graduados</v>
      </c>
      <c r="K110" s="405" t="s">
        <v>404</v>
      </c>
      <c r="L110" s="406"/>
      <c r="M110" s="407"/>
      <c r="N110" s="408"/>
      <c r="O110" s="400">
        <f t="shared" si="47"/>
        <v>0</v>
      </c>
      <c r="P110" s="400">
        <f t="shared" si="49"/>
        <v>0</v>
      </c>
      <c r="Q110" s="400">
        <f t="shared" si="49"/>
        <v>0</v>
      </c>
    </row>
    <row r="111" spans="3:17" x14ac:dyDescent="0.25">
      <c r="C111" s="406"/>
      <c r="D111" s="407"/>
      <c r="E111" s="408"/>
      <c r="F111" s="400">
        <f t="shared" si="50"/>
        <v>0</v>
      </c>
      <c r="G111" s="401"/>
      <c r="H111" s="402"/>
      <c r="I111" s="403" t="e">
        <f>VLOOKUP(H111,Presupuesto!$B$11:$C$565,2,0)</f>
        <v>#N/A</v>
      </c>
      <c r="J111" s="405" t="str">
        <f t="shared" si="11"/>
        <v>Estudiantes y Graduados</v>
      </c>
      <c r="K111" s="405" t="s">
        <v>415</v>
      </c>
      <c r="L111" s="406"/>
      <c r="M111" s="407"/>
      <c r="N111" s="408"/>
      <c r="O111" s="400">
        <f t="shared" si="47"/>
        <v>0</v>
      </c>
      <c r="P111" s="400">
        <f t="shared" si="49"/>
        <v>0</v>
      </c>
      <c r="Q111" s="400">
        <f t="shared" si="49"/>
        <v>0</v>
      </c>
    </row>
    <row r="112" spans="3:17" x14ac:dyDescent="0.25">
      <c r="C112" s="406"/>
      <c r="D112" s="407"/>
      <c r="E112" s="408"/>
      <c r="F112" s="400">
        <f t="shared" si="50"/>
        <v>0</v>
      </c>
      <c r="G112" s="401"/>
      <c r="H112" s="402"/>
      <c r="I112" s="403" t="e">
        <f>VLOOKUP(H112,Presupuesto!$B$11:$C$565,2,0)</f>
        <v>#N/A</v>
      </c>
      <c r="J112" s="405" t="str">
        <f t="shared" si="11"/>
        <v>Estudiantes y Graduados</v>
      </c>
      <c r="K112" s="405" t="s">
        <v>415</v>
      </c>
      <c r="L112" s="406"/>
      <c r="M112" s="407"/>
      <c r="N112" s="408"/>
      <c r="O112" s="400">
        <f t="shared" si="47"/>
        <v>0</v>
      </c>
      <c r="P112" s="400">
        <f t="shared" si="49"/>
        <v>0</v>
      </c>
      <c r="Q112" s="400">
        <f t="shared" si="49"/>
        <v>0</v>
      </c>
    </row>
    <row r="113" spans="3:17" x14ac:dyDescent="0.25">
      <c r="C113" s="406"/>
      <c r="D113" s="407"/>
      <c r="E113" s="408"/>
      <c r="F113" s="400">
        <f t="shared" si="50"/>
        <v>0</v>
      </c>
      <c r="G113" s="401"/>
      <c r="H113" s="402"/>
      <c r="I113" s="403" t="e">
        <f>VLOOKUP(H113,Presupuesto!$B$11:$C$565,2,0)</f>
        <v>#N/A</v>
      </c>
      <c r="J113" s="405" t="str">
        <f t="shared" si="11"/>
        <v>Estudiantes y Graduados</v>
      </c>
      <c r="K113" s="405" t="s">
        <v>415</v>
      </c>
      <c r="L113" s="406"/>
      <c r="M113" s="407"/>
      <c r="N113" s="408"/>
      <c r="O113" s="400">
        <f t="shared" si="47"/>
        <v>0</v>
      </c>
      <c r="P113" s="400">
        <f t="shared" si="49"/>
        <v>0</v>
      </c>
      <c r="Q113" s="400">
        <f t="shared" si="49"/>
        <v>0</v>
      </c>
    </row>
    <row r="114" spans="3:17" x14ac:dyDescent="0.25">
      <c r="C114" s="406"/>
      <c r="D114" s="407"/>
      <c r="E114" s="408"/>
      <c r="F114" s="400">
        <f t="shared" si="50"/>
        <v>0</v>
      </c>
      <c r="G114" s="401"/>
      <c r="H114" s="402"/>
      <c r="I114" s="403" t="e">
        <f>VLOOKUP(H114,Presupuesto!$B$11:$C$565,2,0)</f>
        <v>#N/A</v>
      </c>
      <c r="J114" s="405" t="str">
        <f t="shared" si="11"/>
        <v>Estudiantes y Graduados</v>
      </c>
      <c r="K114" s="405" t="s">
        <v>415</v>
      </c>
      <c r="L114" s="406"/>
      <c r="M114" s="407"/>
      <c r="N114" s="408"/>
      <c r="O114" s="400">
        <f t="shared" si="47"/>
        <v>0</v>
      </c>
      <c r="P114" s="400">
        <f t="shared" si="49"/>
        <v>0</v>
      </c>
      <c r="Q114" s="400">
        <f t="shared" si="49"/>
        <v>0</v>
      </c>
    </row>
    <row r="115" spans="3:17" x14ac:dyDescent="0.25">
      <c r="C115" s="406"/>
      <c r="D115" s="407"/>
      <c r="E115" s="408"/>
      <c r="F115" s="400">
        <f t="shared" si="50"/>
        <v>0</v>
      </c>
      <c r="G115" s="401"/>
      <c r="H115" s="402"/>
      <c r="I115" s="403" t="e">
        <f>VLOOKUP(H115,Presupuesto!$B$11:$C$565,2,0)</f>
        <v>#N/A</v>
      </c>
      <c r="J115" s="405" t="str">
        <f t="shared" si="11"/>
        <v>Estudiantes y Graduados</v>
      </c>
      <c r="K115" s="405" t="s">
        <v>415</v>
      </c>
      <c r="L115" s="406"/>
      <c r="M115" s="407"/>
      <c r="N115" s="408"/>
      <c r="O115" s="400">
        <f t="shared" si="47"/>
        <v>0</v>
      </c>
      <c r="P115" s="400">
        <f t="shared" si="49"/>
        <v>0</v>
      </c>
      <c r="Q115" s="400">
        <f t="shared" si="49"/>
        <v>0</v>
      </c>
    </row>
    <row r="116" spans="3:17" x14ac:dyDescent="0.25">
      <c r="C116" s="406"/>
      <c r="D116" s="407"/>
      <c r="E116" s="408"/>
      <c r="F116" s="400">
        <f t="shared" si="50"/>
        <v>0</v>
      </c>
      <c r="G116" s="401"/>
      <c r="H116" s="402"/>
      <c r="I116" s="403" t="e">
        <f>VLOOKUP(H116,Presupuesto!$B$11:$C$565,2,0)</f>
        <v>#N/A</v>
      </c>
      <c r="J116" s="405" t="str">
        <f t="shared" si="11"/>
        <v>Estudiantes y Graduados</v>
      </c>
      <c r="K116" s="405" t="s">
        <v>415</v>
      </c>
      <c r="L116" s="406"/>
      <c r="M116" s="407"/>
      <c r="N116" s="408"/>
      <c r="O116" s="400">
        <f t="shared" si="47"/>
        <v>0</v>
      </c>
      <c r="P116" s="400">
        <f t="shared" si="49"/>
        <v>0</v>
      </c>
      <c r="Q116" s="400">
        <f t="shared" si="49"/>
        <v>0</v>
      </c>
    </row>
    <row r="117" spans="3:17" x14ac:dyDescent="0.25">
      <c r="C117" s="406"/>
      <c r="D117" s="407"/>
      <c r="E117" s="408"/>
      <c r="F117" s="400">
        <f t="shared" si="50"/>
        <v>0</v>
      </c>
      <c r="G117" s="401"/>
      <c r="H117" s="402"/>
      <c r="I117" s="403" t="e">
        <f>VLOOKUP(H117,Presupuesto!$B$11:$C$565,2,0)</f>
        <v>#N/A</v>
      </c>
      <c r="J117" s="405" t="str">
        <f t="shared" si="11"/>
        <v>Estudiantes y Graduados</v>
      </c>
      <c r="K117" s="405" t="s">
        <v>415</v>
      </c>
      <c r="L117" s="406"/>
      <c r="M117" s="407"/>
      <c r="N117" s="408"/>
      <c r="O117" s="400">
        <f t="shared" si="47"/>
        <v>0</v>
      </c>
      <c r="P117" s="400">
        <f t="shared" si="49"/>
        <v>0</v>
      </c>
      <c r="Q117" s="400">
        <f t="shared" si="49"/>
        <v>0</v>
      </c>
    </row>
    <row r="118" spans="3:17" x14ac:dyDescent="0.25">
      <c r="C118" s="406"/>
      <c r="D118" s="407"/>
      <c r="E118" s="408"/>
      <c r="F118" s="400">
        <f t="shared" si="50"/>
        <v>0</v>
      </c>
      <c r="G118" s="401"/>
      <c r="H118" s="402"/>
      <c r="I118" s="403" t="e">
        <f>VLOOKUP(H118,Presupuesto!$B$11:$C$565,2,0)</f>
        <v>#N/A</v>
      </c>
      <c r="J118" s="405" t="str">
        <f t="shared" si="11"/>
        <v>Estudiantes y Graduados</v>
      </c>
      <c r="K118" s="405" t="s">
        <v>415</v>
      </c>
      <c r="L118" s="406"/>
      <c r="M118" s="407"/>
      <c r="N118" s="408"/>
      <c r="O118" s="400">
        <f t="shared" si="47"/>
        <v>0</v>
      </c>
      <c r="P118" s="400">
        <f t="shared" si="49"/>
        <v>0</v>
      </c>
      <c r="Q118" s="400">
        <f t="shared" si="49"/>
        <v>0</v>
      </c>
    </row>
    <row r="119" spans="3:17" x14ac:dyDescent="0.25">
      <c r="C119" s="406"/>
      <c r="D119" s="407"/>
      <c r="E119" s="408"/>
      <c r="F119" s="400">
        <f t="shared" si="50"/>
        <v>0</v>
      </c>
      <c r="G119" s="401"/>
      <c r="H119" s="402"/>
      <c r="I119" s="403" t="e">
        <f>VLOOKUP(H119,Presupuesto!$B$11:$C$565,2,0)</f>
        <v>#N/A</v>
      </c>
      <c r="J119" s="405" t="str">
        <f t="shared" si="11"/>
        <v>Estudiantes y Graduados</v>
      </c>
      <c r="K119" s="405" t="s">
        <v>415</v>
      </c>
      <c r="L119" s="406"/>
      <c r="M119" s="407"/>
      <c r="N119" s="408"/>
      <c r="O119" s="400">
        <f t="shared" si="47"/>
        <v>0</v>
      </c>
      <c r="P119" s="400">
        <f t="shared" si="49"/>
        <v>0</v>
      </c>
      <c r="Q119" s="400">
        <f t="shared" si="49"/>
        <v>0</v>
      </c>
    </row>
    <row r="120" spans="3:17" x14ac:dyDescent="0.25">
      <c r="C120" s="406"/>
      <c r="D120" s="407"/>
      <c r="E120" s="408"/>
      <c r="F120" s="400">
        <f t="shared" si="50"/>
        <v>0</v>
      </c>
      <c r="G120" s="401"/>
      <c r="H120" s="402"/>
      <c r="I120" s="403" t="e">
        <f>VLOOKUP(H120,Presupuesto!$B$11:$C$565,2,0)</f>
        <v>#N/A</v>
      </c>
      <c r="J120" s="405" t="str">
        <f t="shared" si="11"/>
        <v>Estudiantes y Graduados</v>
      </c>
      <c r="K120" s="405" t="s">
        <v>415</v>
      </c>
      <c r="L120" s="406"/>
      <c r="M120" s="407"/>
      <c r="N120" s="408"/>
      <c r="O120" s="400">
        <f t="shared" si="47"/>
        <v>0</v>
      </c>
      <c r="P120" s="400">
        <f t="shared" si="49"/>
        <v>0</v>
      </c>
      <c r="Q120" s="400">
        <f t="shared" si="49"/>
        <v>0</v>
      </c>
    </row>
    <row r="121" spans="3:17" x14ac:dyDescent="0.25">
      <c r="C121" s="406"/>
      <c r="D121" s="407"/>
      <c r="E121" s="408"/>
      <c r="F121" s="400">
        <f t="shared" si="50"/>
        <v>0</v>
      </c>
      <c r="G121" s="401"/>
      <c r="H121" s="402"/>
      <c r="I121" s="403" t="e">
        <f>VLOOKUP(H121,Presupuesto!$B$11:$C$565,2,0)</f>
        <v>#N/A</v>
      </c>
      <c r="J121" s="405" t="str">
        <f t="shared" si="11"/>
        <v>Estudiantes y Graduados</v>
      </c>
      <c r="K121" s="405" t="s">
        <v>415</v>
      </c>
      <c r="L121" s="406"/>
      <c r="M121" s="407"/>
      <c r="N121" s="408"/>
      <c r="O121" s="400">
        <f t="shared" si="47"/>
        <v>0</v>
      </c>
      <c r="P121" s="400">
        <f t="shared" si="49"/>
        <v>0</v>
      </c>
      <c r="Q121" s="400">
        <f t="shared" si="49"/>
        <v>0</v>
      </c>
    </row>
    <row r="122" spans="3:17" x14ac:dyDescent="0.25">
      <c r="C122" s="406"/>
      <c r="D122" s="407"/>
      <c r="E122" s="408"/>
      <c r="F122" s="400">
        <f t="shared" si="50"/>
        <v>0</v>
      </c>
      <c r="G122" s="401"/>
      <c r="H122" s="402"/>
      <c r="I122" s="403" t="e">
        <f>VLOOKUP(H122,Presupuesto!$B$11:$C$565,2,0)</f>
        <v>#N/A</v>
      </c>
      <c r="J122" s="405" t="str">
        <f t="shared" si="11"/>
        <v>Estudiantes y Graduados</v>
      </c>
      <c r="K122" s="405" t="s">
        <v>415</v>
      </c>
      <c r="L122" s="406"/>
      <c r="M122" s="407"/>
      <c r="N122" s="408"/>
      <c r="O122" s="400">
        <f t="shared" si="47"/>
        <v>0</v>
      </c>
      <c r="P122" s="400">
        <f t="shared" si="49"/>
        <v>0</v>
      </c>
      <c r="Q122" s="400">
        <f t="shared" si="49"/>
        <v>0</v>
      </c>
    </row>
    <row r="123" spans="3:17" x14ac:dyDescent="0.25">
      <c r="C123" s="406"/>
      <c r="D123" s="407"/>
      <c r="E123" s="408"/>
      <c r="F123" s="400">
        <f t="shared" si="50"/>
        <v>0</v>
      </c>
      <c r="G123" s="401"/>
      <c r="H123" s="402"/>
      <c r="I123" s="403" t="e">
        <f>VLOOKUP(H123,Presupuesto!$B$11:$C$565,2,0)</f>
        <v>#N/A</v>
      </c>
      <c r="J123" s="405" t="str">
        <f t="shared" si="11"/>
        <v>Estudiantes y Graduados</v>
      </c>
      <c r="K123" s="405" t="s">
        <v>415</v>
      </c>
      <c r="L123" s="406"/>
      <c r="M123" s="407"/>
      <c r="N123" s="408"/>
      <c r="O123" s="400">
        <f t="shared" si="47"/>
        <v>0</v>
      </c>
      <c r="P123" s="400">
        <f t="shared" si="49"/>
        <v>0</v>
      </c>
      <c r="Q123" s="400">
        <f t="shared" si="49"/>
        <v>0</v>
      </c>
    </row>
    <row r="124" spans="3:17" x14ac:dyDescent="0.25">
      <c r="C124" s="406"/>
      <c r="D124" s="407"/>
      <c r="E124" s="408"/>
      <c r="F124" s="400">
        <f t="shared" si="50"/>
        <v>0</v>
      </c>
      <c r="G124" s="401"/>
      <c r="H124" s="402"/>
      <c r="I124" s="403" t="e">
        <f>VLOOKUP(H124,Presupuesto!$B$11:$C$565,2,0)</f>
        <v>#N/A</v>
      </c>
      <c r="J124" s="405" t="str">
        <f t="shared" si="11"/>
        <v>Estudiantes y Graduados</v>
      </c>
      <c r="K124" s="405" t="s">
        <v>415</v>
      </c>
      <c r="L124" s="406"/>
      <c r="M124" s="407"/>
      <c r="N124" s="408"/>
      <c r="O124" s="400">
        <f t="shared" si="47"/>
        <v>0</v>
      </c>
      <c r="P124" s="400">
        <f t="shared" si="49"/>
        <v>0</v>
      </c>
      <c r="Q124" s="400">
        <f t="shared" si="49"/>
        <v>0</v>
      </c>
    </row>
    <row r="125" spans="3:17" x14ac:dyDescent="0.25">
      <c r="C125" s="406"/>
      <c r="D125" s="407"/>
      <c r="E125" s="408"/>
      <c r="F125" s="400">
        <f t="shared" si="50"/>
        <v>0</v>
      </c>
      <c r="G125" s="401"/>
      <c r="H125" s="402"/>
      <c r="I125" s="403" t="e">
        <f>VLOOKUP(H125,Presupuesto!$B$11:$C$565,2,0)</f>
        <v>#N/A</v>
      </c>
      <c r="J125" s="405" t="str">
        <f t="shared" si="11"/>
        <v>Estudiantes y Graduados</v>
      </c>
      <c r="K125" s="405" t="s">
        <v>415</v>
      </c>
      <c r="L125" s="406"/>
      <c r="M125" s="407"/>
      <c r="N125" s="408"/>
      <c r="O125" s="400">
        <f t="shared" si="47"/>
        <v>0</v>
      </c>
      <c r="P125" s="400">
        <f t="shared" si="49"/>
        <v>0</v>
      </c>
      <c r="Q125" s="400">
        <f t="shared" si="49"/>
        <v>0</v>
      </c>
    </row>
    <row r="126" spans="3:17" x14ac:dyDescent="0.25">
      <c r="C126" s="406"/>
      <c r="D126" s="407"/>
      <c r="E126" s="408"/>
      <c r="F126" s="400">
        <f t="shared" si="50"/>
        <v>0</v>
      </c>
      <c r="G126" s="401"/>
      <c r="H126" s="402"/>
      <c r="I126" s="403" t="e">
        <f>VLOOKUP(H126,Presupuesto!$B$11:$C$565,2,0)</f>
        <v>#N/A</v>
      </c>
      <c r="J126" s="405" t="str">
        <f t="shared" si="11"/>
        <v>Estudiantes y Graduados</v>
      </c>
      <c r="K126" s="405" t="s">
        <v>415</v>
      </c>
      <c r="L126" s="406"/>
      <c r="M126" s="407"/>
      <c r="N126" s="408"/>
      <c r="O126" s="400">
        <f t="shared" si="47"/>
        <v>0</v>
      </c>
      <c r="P126" s="400">
        <f t="shared" si="49"/>
        <v>0</v>
      </c>
      <c r="Q126" s="400">
        <f t="shared" si="49"/>
        <v>0</v>
      </c>
    </row>
    <row r="127" spans="3:17" x14ac:dyDescent="0.25">
      <c r="C127" s="409"/>
      <c r="D127" s="410"/>
      <c r="E127" s="411"/>
      <c r="F127" s="400">
        <f t="shared" si="50"/>
        <v>0</v>
      </c>
      <c r="G127" s="401"/>
      <c r="H127" s="412"/>
      <c r="I127" s="403" t="e">
        <f>VLOOKUP(H127,Presupuesto!$B$11:$C$565,2,0)</f>
        <v>#N/A</v>
      </c>
      <c r="J127" s="405" t="str">
        <f t="shared" ref="J127:J138" si="51">$J$17</f>
        <v>Estudiantes y Graduados</v>
      </c>
      <c r="K127" s="405" t="s">
        <v>415</v>
      </c>
      <c r="L127" s="409"/>
      <c r="M127" s="410"/>
      <c r="N127" s="411"/>
      <c r="O127" s="400">
        <f t="shared" si="47"/>
        <v>0</v>
      </c>
      <c r="P127" s="400">
        <f t="shared" si="49"/>
        <v>0</v>
      </c>
      <c r="Q127" s="400">
        <f t="shared" si="49"/>
        <v>0</v>
      </c>
    </row>
    <row r="128" spans="3:17" x14ac:dyDescent="0.25">
      <c r="C128" s="409"/>
      <c r="D128" s="410"/>
      <c r="E128" s="411"/>
      <c r="F128" s="400">
        <f t="shared" si="50"/>
        <v>0</v>
      </c>
      <c r="G128" s="401"/>
      <c r="H128" s="412"/>
      <c r="I128" s="403" t="e">
        <f>VLOOKUP(H128,Presupuesto!$B$11:$C$565,2,0)</f>
        <v>#N/A</v>
      </c>
      <c r="J128" s="405" t="str">
        <f t="shared" si="51"/>
        <v>Estudiantes y Graduados</v>
      </c>
      <c r="K128" s="405" t="s">
        <v>415</v>
      </c>
      <c r="L128" s="409"/>
      <c r="M128" s="410"/>
      <c r="N128" s="411"/>
      <c r="O128" s="400">
        <f t="shared" si="47"/>
        <v>0</v>
      </c>
      <c r="P128" s="400">
        <f t="shared" si="49"/>
        <v>0</v>
      </c>
      <c r="Q128" s="400">
        <f t="shared" si="49"/>
        <v>0</v>
      </c>
    </row>
    <row r="129" spans="3:17" x14ac:dyDescent="0.25">
      <c r="C129" s="409"/>
      <c r="D129" s="410"/>
      <c r="E129" s="411"/>
      <c r="F129" s="400">
        <f t="shared" si="50"/>
        <v>0</v>
      </c>
      <c r="G129" s="401"/>
      <c r="H129" s="412"/>
      <c r="I129" s="403" t="e">
        <f>VLOOKUP(H129,Presupuesto!$B$11:$C$565,2,0)</f>
        <v>#N/A</v>
      </c>
      <c r="J129" s="405" t="str">
        <f t="shared" si="51"/>
        <v>Estudiantes y Graduados</v>
      </c>
      <c r="K129" s="405" t="s">
        <v>415</v>
      </c>
      <c r="L129" s="409"/>
      <c r="M129" s="410"/>
      <c r="N129" s="411"/>
      <c r="O129" s="400">
        <f t="shared" si="47"/>
        <v>0</v>
      </c>
      <c r="P129" s="400">
        <f t="shared" si="49"/>
        <v>0</v>
      </c>
      <c r="Q129" s="400">
        <f t="shared" si="49"/>
        <v>0</v>
      </c>
    </row>
    <row r="130" spans="3:17" x14ac:dyDescent="0.25">
      <c r="C130" s="409"/>
      <c r="D130" s="410"/>
      <c r="E130" s="411"/>
      <c r="F130" s="400">
        <f t="shared" si="50"/>
        <v>0</v>
      </c>
      <c r="G130" s="401"/>
      <c r="H130" s="412"/>
      <c r="I130" s="403" t="e">
        <f>VLOOKUP(H130,Presupuesto!$B$11:$C$565,2,0)</f>
        <v>#N/A</v>
      </c>
      <c r="J130" s="405" t="str">
        <f t="shared" si="51"/>
        <v>Estudiantes y Graduados</v>
      </c>
      <c r="K130" s="405" t="s">
        <v>415</v>
      </c>
      <c r="L130" s="409"/>
      <c r="M130" s="410"/>
      <c r="N130" s="411"/>
      <c r="O130" s="400">
        <f t="shared" si="47"/>
        <v>0</v>
      </c>
      <c r="P130" s="400">
        <f t="shared" si="49"/>
        <v>0</v>
      </c>
      <c r="Q130" s="400">
        <f t="shared" si="49"/>
        <v>0</v>
      </c>
    </row>
    <row r="131" spans="3:17" x14ac:dyDescent="0.25">
      <c r="C131" s="409"/>
      <c r="D131" s="410"/>
      <c r="E131" s="411"/>
      <c r="F131" s="400">
        <f t="shared" si="50"/>
        <v>0</v>
      </c>
      <c r="G131" s="401"/>
      <c r="H131" s="412"/>
      <c r="I131" s="403" t="e">
        <f>VLOOKUP(H131,Presupuesto!$B$11:$C$565,2,0)</f>
        <v>#N/A</v>
      </c>
      <c r="J131" s="405" t="str">
        <f t="shared" si="51"/>
        <v>Estudiantes y Graduados</v>
      </c>
      <c r="K131" s="405" t="s">
        <v>415</v>
      </c>
      <c r="L131" s="409"/>
      <c r="M131" s="410"/>
      <c r="N131" s="411"/>
      <c r="O131" s="400">
        <f t="shared" si="47"/>
        <v>0</v>
      </c>
      <c r="P131" s="400">
        <f t="shared" si="49"/>
        <v>0</v>
      </c>
      <c r="Q131" s="400">
        <f t="shared" si="49"/>
        <v>0</v>
      </c>
    </row>
    <row r="132" spans="3:17" x14ac:dyDescent="0.25">
      <c r="C132" s="409"/>
      <c r="D132" s="410"/>
      <c r="E132" s="411"/>
      <c r="F132" s="400">
        <f t="shared" si="50"/>
        <v>0</v>
      </c>
      <c r="G132" s="401"/>
      <c r="H132" s="412"/>
      <c r="I132" s="403" t="e">
        <f>VLOOKUP(H132,Presupuesto!$B$11:$C$565,2,0)</f>
        <v>#N/A</v>
      </c>
      <c r="J132" s="405" t="str">
        <f t="shared" si="51"/>
        <v>Estudiantes y Graduados</v>
      </c>
      <c r="K132" s="405" t="s">
        <v>415</v>
      </c>
      <c r="L132" s="409"/>
      <c r="M132" s="410"/>
      <c r="N132" s="411"/>
      <c r="O132" s="400">
        <f t="shared" si="47"/>
        <v>0</v>
      </c>
      <c r="P132" s="400">
        <f t="shared" si="49"/>
        <v>0</v>
      </c>
      <c r="Q132" s="400">
        <f t="shared" si="49"/>
        <v>0</v>
      </c>
    </row>
    <row r="133" spans="3:17" x14ac:dyDescent="0.25">
      <c r="C133" s="409"/>
      <c r="D133" s="410"/>
      <c r="E133" s="411"/>
      <c r="F133" s="400">
        <f t="shared" si="50"/>
        <v>0</v>
      </c>
      <c r="G133" s="401"/>
      <c r="H133" s="412"/>
      <c r="I133" s="403" t="e">
        <f>VLOOKUP(H133,Presupuesto!$B$11:$C$565,2,0)</f>
        <v>#N/A</v>
      </c>
      <c r="J133" s="405" t="str">
        <f t="shared" si="51"/>
        <v>Estudiantes y Graduados</v>
      </c>
      <c r="K133" s="405" t="s">
        <v>415</v>
      </c>
      <c r="L133" s="409"/>
      <c r="M133" s="410"/>
      <c r="N133" s="411"/>
      <c r="O133" s="400">
        <f t="shared" si="47"/>
        <v>0</v>
      </c>
      <c r="P133" s="400">
        <f t="shared" si="49"/>
        <v>0</v>
      </c>
      <c r="Q133" s="400">
        <f t="shared" si="49"/>
        <v>0</v>
      </c>
    </row>
    <row r="134" spans="3:17" x14ac:dyDescent="0.25">
      <c r="C134" s="409"/>
      <c r="D134" s="410"/>
      <c r="E134" s="411"/>
      <c r="F134" s="400">
        <f t="shared" si="50"/>
        <v>0</v>
      </c>
      <c r="G134" s="401"/>
      <c r="H134" s="412"/>
      <c r="I134" s="403" t="e">
        <f>VLOOKUP(H134,Presupuesto!$B$11:$C$565,2,0)</f>
        <v>#N/A</v>
      </c>
      <c r="J134" s="405" t="str">
        <f t="shared" si="51"/>
        <v>Estudiantes y Graduados</v>
      </c>
      <c r="K134" s="405" t="s">
        <v>415</v>
      </c>
      <c r="L134" s="409"/>
      <c r="M134" s="410"/>
      <c r="N134" s="411"/>
      <c r="O134" s="400">
        <f t="shared" si="47"/>
        <v>0</v>
      </c>
      <c r="P134" s="400">
        <f t="shared" si="49"/>
        <v>0</v>
      </c>
      <c r="Q134" s="400">
        <f t="shared" si="49"/>
        <v>0</v>
      </c>
    </row>
    <row r="135" spans="3:17" x14ac:dyDescent="0.25">
      <c r="C135" s="413"/>
      <c r="D135" s="410"/>
      <c r="E135" s="411"/>
      <c r="F135" s="400">
        <f t="shared" si="50"/>
        <v>0</v>
      </c>
      <c r="G135" s="401"/>
      <c r="H135" s="414"/>
      <c r="I135" s="403" t="e">
        <f>VLOOKUP(H135,Presupuesto!$B$11:$C$565,2,0)</f>
        <v>#N/A</v>
      </c>
      <c r="J135" s="405" t="str">
        <f t="shared" si="51"/>
        <v>Estudiantes y Graduados</v>
      </c>
      <c r="K135" s="405" t="s">
        <v>406</v>
      </c>
      <c r="L135" s="413"/>
      <c r="M135" s="410"/>
      <c r="N135" s="411"/>
      <c r="O135" s="400">
        <f t="shared" si="47"/>
        <v>0</v>
      </c>
      <c r="P135" s="400">
        <f t="shared" si="49"/>
        <v>0</v>
      </c>
      <c r="Q135" s="400">
        <f t="shared" si="49"/>
        <v>0</v>
      </c>
    </row>
    <row r="136" spans="3:17" x14ac:dyDescent="0.25">
      <c r="C136" s="413"/>
      <c r="D136" s="410"/>
      <c r="E136" s="411"/>
      <c r="F136" s="400">
        <f t="shared" si="50"/>
        <v>0</v>
      </c>
      <c r="G136" s="401"/>
      <c r="H136" s="414"/>
      <c r="I136" s="403" t="e">
        <f>VLOOKUP(H136,Presupuesto!$B$11:$C$565,2,0)</f>
        <v>#N/A</v>
      </c>
      <c r="J136" s="405" t="str">
        <f t="shared" si="51"/>
        <v>Estudiantes y Graduados</v>
      </c>
      <c r="K136" s="405" t="s">
        <v>415</v>
      </c>
      <c r="L136" s="413"/>
      <c r="M136" s="410"/>
      <c r="N136" s="411"/>
      <c r="O136" s="400">
        <f t="shared" si="47"/>
        <v>0</v>
      </c>
      <c r="P136" s="400">
        <f t="shared" si="49"/>
        <v>0</v>
      </c>
      <c r="Q136" s="400">
        <f t="shared" si="49"/>
        <v>0</v>
      </c>
    </row>
    <row r="137" spans="3:17" x14ac:dyDescent="0.25">
      <c r="C137" s="413"/>
      <c r="D137" s="410"/>
      <c r="E137" s="411"/>
      <c r="F137" s="400">
        <f t="shared" si="50"/>
        <v>0</v>
      </c>
      <c r="G137" s="401"/>
      <c r="H137" s="414"/>
      <c r="I137" s="403" t="e">
        <f>VLOOKUP(H137,Presupuesto!$B$11:$C$565,2,0)</f>
        <v>#N/A</v>
      </c>
      <c r="J137" s="405" t="str">
        <f t="shared" si="51"/>
        <v>Estudiantes y Graduados</v>
      </c>
      <c r="K137" s="405" t="s">
        <v>415</v>
      </c>
      <c r="L137" s="413"/>
      <c r="M137" s="410"/>
      <c r="N137" s="411"/>
      <c r="O137" s="400">
        <f t="shared" si="47"/>
        <v>0</v>
      </c>
      <c r="P137" s="400">
        <f t="shared" si="49"/>
        <v>0</v>
      </c>
      <c r="Q137" s="400">
        <f t="shared" si="49"/>
        <v>0</v>
      </c>
    </row>
    <row r="138" spans="3:17" x14ac:dyDescent="0.25">
      <c r="C138" s="413"/>
      <c r="D138" s="410"/>
      <c r="E138" s="411"/>
      <c r="F138" s="400">
        <f t="shared" si="50"/>
        <v>0</v>
      </c>
      <c r="G138" s="401"/>
      <c r="H138" s="414"/>
      <c r="I138" s="403" t="e">
        <f>VLOOKUP(H138,Presupuesto!$B$11:$C$565,2,0)</f>
        <v>#N/A</v>
      </c>
      <c r="J138" s="405" t="str">
        <f t="shared" si="51"/>
        <v>Estudiantes y Graduados</v>
      </c>
      <c r="K138" s="405" t="s">
        <v>415</v>
      </c>
      <c r="L138" s="413"/>
      <c r="M138" s="410"/>
      <c r="N138" s="411"/>
      <c r="O138" s="400">
        <f t="shared" si="47"/>
        <v>0</v>
      </c>
      <c r="P138" s="400">
        <f t="shared" si="49"/>
        <v>0</v>
      </c>
      <c r="Q138" s="400">
        <f t="shared" si="49"/>
        <v>0</v>
      </c>
    </row>
    <row r="139" spans="3:17" ht="16.5" thickBot="1" x14ac:dyDescent="0.3">
      <c r="C139" s="415"/>
      <c r="D139" s="416"/>
      <c r="E139" s="417"/>
      <c r="F139" s="418">
        <f t="shared" si="50"/>
        <v>0</v>
      </c>
      <c r="G139" s="419"/>
      <c r="H139" s="420"/>
      <c r="I139" s="421" t="e">
        <f>VLOOKUP(H139,Presupuesto!$B$11:$C$565,2,0)</f>
        <v>#N/A</v>
      </c>
      <c r="J139" s="422" t="str">
        <f t="shared" ref="J139" si="52">$J$20</f>
        <v>Estudiantes y Graduados</v>
      </c>
      <c r="K139" s="423" t="s">
        <v>397</v>
      </c>
      <c r="L139" s="415"/>
      <c r="M139" s="416"/>
      <c r="N139" s="417"/>
      <c r="O139" s="418">
        <f t="shared" si="47"/>
        <v>0</v>
      </c>
      <c r="P139" s="418">
        <f t="shared" si="49"/>
        <v>0</v>
      </c>
      <c r="Q139" s="418">
        <f t="shared" si="49"/>
        <v>0</v>
      </c>
    </row>
    <row r="141" spans="3:17" ht="16.5" thickBot="1" x14ac:dyDescent="0.3"/>
    <row r="142" spans="3:17" ht="16.5" thickBot="1" x14ac:dyDescent="0.3">
      <c r="C142" s="380" t="s">
        <v>53</v>
      </c>
      <c r="D142" s="376">
        <f>SUM(F149:F152)</f>
        <v>94500</v>
      </c>
      <c r="G142" s="381"/>
      <c r="H142" s="382"/>
      <c r="I142" s="382"/>
    </row>
    <row r="143" spans="3:17" x14ac:dyDescent="0.25">
      <c r="G143" s="381"/>
      <c r="H143" s="382"/>
      <c r="I143" s="382"/>
    </row>
    <row r="144" spans="3:17" x14ac:dyDescent="0.25">
      <c r="F144" s="382"/>
      <c r="G144" s="381"/>
      <c r="H144" s="382"/>
      <c r="I144" s="382"/>
    </row>
    <row r="145" spans="3:17" x14ac:dyDescent="0.25">
      <c r="C145" s="180" t="s">
        <v>395</v>
      </c>
      <c r="D145" s="114" t="s">
        <v>1910</v>
      </c>
      <c r="F145" s="382"/>
      <c r="G145" s="381"/>
      <c r="H145" s="382"/>
      <c r="I145" s="382"/>
    </row>
    <row r="146" spans="3:17" x14ac:dyDescent="0.25">
      <c r="C146" s="383" t="s">
        <v>1911</v>
      </c>
      <c r="D146" s="384"/>
      <c r="F146" s="382"/>
      <c r="G146" s="381"/>
      <c r="H146" s="382"/>
      <c r="I146" s="382"/>
    </row>
    <row r="147" spans="3:17" ht="32.25" thickBot="1" x14ac:dyDescent="0.3">
      <c r="F147" s="385"/>
      <c r="G147" s="386"/>
      <c r="H147" s="386"/>
      <c r="I147" s="386"/>
      <c r="L147" s="387"/>
      <c r="M147" s="388"/>
      <c r="N147" s="387"/>
      <c r="O147" s="387"/>
      <c r="P147" s="180" t="s">
        <v>474</v>
      </c>
      <c r="Q147" s="180" t="s">
        <v>475</v>
      </c>
    </row>
    <row r="148" spans="3:17" ht="32.25" thickBot="1" x14ac:dyDescent="0.3">
      <c r="C148" s="389" t="s">
        <v>44</v>
      </c>
      <c r="D148" s="389" t="s">
        <v>55</v>
      </c>
      <c r="E148" s="390" t="s">
        <v>57</v>
      </c>
      <c r="F148" s="391" t="s">
        <v>27</v>
      </c>
      <c r="G148" s="392" t="s">
        <v>134</v>
      </c>
      <c r="H148" s="390" t="s">
        <v>46</v>
      </c>
      <c r="I148" s="392" t="s">
        <v>135</v>
      </c>
      <c r="J148" s="392" t="s">
        <v>413</v>
      </c>
      <c r="K148" s="392" t="s">
        <v>414</v>
      </c>
      <c r="L148" s="393" t="s">
        <v>21</v>
      </c>
      <c r="M148" s="393" t="s">
        <v>55</v>
      </c>
      <c r="N148" s="394" t="s">
        <v>472</v>
      </c>
      <c r="O148" s="395" t="s">
        <v>473</v>
      </c>
      <c r="P148" s="396">
        <v>0.7</v>
      </c>
      <c r="Q148" s="396">
        <v>0.3</v>
      </c>
    </row>
    <row r="149" spans="3:17" ht="31.5" x14ac:dyDescent="0.25">
      <c r="C149" s="424" t="s">
        <v>433</v>
      </c>
      <c r="D149" s="398">
        <v>0</v>
      </c>
      <c r="E149" s="399">
        <f>HLOOKUP(C149,$AH$2:$BU$3,2,0)</f>
        <v>2000</v>
      </c>
      <c r="F149" s="400">
        <f t="shared" ref="F149:F152" si="53">D149*E149</f>
        <v>0</v>
      </c>
      <c r="G149" s="401" t="s">
        <v>132</v>
      </c>
      <c r="H149" s="402" t="s">
        <v>310</v>
      </c>
      <c r="I149" s="403" t="str">
        <f>VLOOKUP(H149,Presupuesto!$B$11:$C$565,2,0)</f>
        <v>VIATICOS NACIONALES Y OTROS GASTOS DE VIAJE PROYECTO FORTALECIMIENTO ORG. ESTUDI (26200-72)</v>
      </c>
      <c r="J149" s="404" t="s">
        <v>1377</v>
      </c>
      <c r="K149" s="405" t="s">
        <v>397</v>
      </c>
      <c r="L149" s="406"/>
      <c r="M149" s="407"/>
      <c r="N149" s="408"/>
      <c r="O149" s="400">
        <f t="shared" ref="O149:O183" si="54">M149*N149</f>
        <v>0</v>
      </c>
      <c r="P149" s="400">
        <f>$O149*P$16</f>
        <v>0</v>
      </c>
      <c r="Q149" s="400">
        <f t="shared" ref="Q149" si="55">$O149*Q$16</f>
        <v>0</v>
      </c>
    </row>
    <row r="150" spans="3:17" x14ac:dyDescent="0.25">
      <c r="C150" s="406" t="s">
        <v>1573</v>
      </c>
      <c r="D150" s="407">
        <v>50</v>
      </c>
      <c r="E150" s="408">
        <v>140</v>
      </c>
      <c r="F150" s="400">
        <f t="shared" si="53"/>
        <v>7000</v>
      </c>
      <c r="G150" s="401" t="s">
        <v>132</v>
      </c>
      <c r="H150" s="402" t="s">
        <v>962</v>
      </c>
      <c r="I150" s="403" t="str">
        <f>VLOOKUP(H150,Presupuesto!$B$11:$C$565,2,0)</f>
        <v>OTROS RESPUESTOS Y ACCESORIOS MENORES</v>
      </c>
      <c r="J150" s="405" t="str">
        <f>$J$17</f>
        <v>Estudiantes y Graduados</v>
      </c>
      <c r="K150" s="405" t="s">
        <v>415</v>
      </c>
      <c r="L150" s="406"/>
      <c r="M150" s="407"/>
      <c r="N150" s="408"/>
      <c r="O150" s="400">
        <f t="shared" si="54"/>
        <v>0</v>
      </c>
      <c r="P150" s="400">
        <f t="shared" ref="P150:Q183" si="56">$O150*P$16</f>
        <v>0</v>
      </c>
      <c r="Q150" s="400">
        <f t="shared" si="56"/>
        <v>0</v>
      </c>
    </row>
    <row r="151" spans="3:17" x14ac:dyDescent="0.25">
      <c r="C151" s="406" t="s">
        <v>1574</v>
      </c>
      <c r="D151" s="407">
        <v>50</v>
      </c>
      <c r="E151" s="408">
        <v>150</v>
      </c>
      <c r="F151" s="400">
        <f t="shared" si="53"/>
        <v>7500</v>
      </c>
      <c r="G151" s="401" t="s">
        <v>132</v>
      </c>
      <c r="H151" s="402" t="s">
        <v>962</v>
      </c>
      <c r="I151" s="403" t="str">
        <f>VLOOKUP(H151,Presupuesto!$B$11:$C$565,2,0)</f>
        <v>OTROS RESPUESTOS Y ACCESORIOS MENORES</v>
      </c>
      <c r="J151" s="405" t="str">
        <f t="shared" ref="J151:J182" si="57">$J$17</f>
        <v>Estudiantes y Graduados</v>
      </c>
      <c r="K151" s="405" t="s">
        <v>415</v>
      </c>
      <c r="L151" s="406"/>
      <c r="M151" s="407"/>
      <c r="N151" s="408"/>
      <c r="O151" s="400">
        <f t="shared" si="54"/>
        <v>0</v>
      </c>
      <c r="P151" s="400">
        <f t="shared" si="56"/>
        <v>0</v>
      </c>
      <c r="Q151" s="400">
        <f t="shared" si="56"/>
        <v>0</v>
      </c>
    </row>
    <row r="152" spans="3:17" x14ac:dyDescent="0.25">
      <c r="C152" s="406" t="s">
        <v>1575</v>
      </c>
      <c r="D152" s="407">
        <v>500</v>
      </c>
      <c r="E152" s="408">
        <v>160</v>
      </c>
      <c r="F152" s="400">
        <f t="shared" si="53"/>
        <v>80000</v>
      </c>
      <c r="G152" s="401" t="s">
        <v>132</v>
      </c>
      <c r="H152" s="402" t="s">
        <v>962</v>
      </c>
      <c r="I152" s="403" t="str">
        <f>VLOOKUP(H152,Presupuesto!$B$11:$C$565,2,0)</f>
        <v>OTROS RESPUESTOS Y ACCESORIOS MENORES</v>
      </c>
      <c r="J152" s="405" t="str">
        <f t="shared" si="57"/>
        <v>Estudiantes y Graduados</v>
      </c>
      <c r="K152" s="405" t="s">
        <v>415</v>
      </c>
      <c r="L152" s="406"/>
      <c r="M152" s="407"/>
      <c r="N152" s="408"/>
      <c r="O152" s="400">
        <f t="shared" si="54"/>
        <v>0</v>
      </c>
      <c r="P152" s="400">
        <f t="shared" si="56"/>
        <v>0</v>
      </c>
      <c r="Q152" s="400">
        <f t="shared" si="56"/>
        <v>0</v>
      </c>
    </row>
    <row r="153" spans="3:17" x14ac:dyDescent="0.25">
      <c r="C153" s="406"/>
      <c r="D153" s="407"/>
      <c r="E153" s="408"/>
      <c r="F153" s="400">
        <f t="shared" ref="F153:F183" si="58">D153*E153</f>
        <v>0</v>
      </c>
      <c r="G153" s="401"/>
      <c r="H153" s="402"/>
      <c r="I153" s="403" t="e">
        <f>VLOOKUP(H153,Presupuesto!$B$11:$C$565,2,0)</f>
        <v>#N/A</v>
      </c>
      <c r="J153" s="405" t="str">
        <f t="shared" si="57"/>
        <v>Estudiantes y Graduados</v>
      </c>
      <c r="K153" s="405" t="s">
        <v>415</v>
      </c>
      <c r="L153" s="406"/>
      <c r="M153" s="407"/>
      <c r="N153" s="408"/>
      <c r="O153" s="400">
        <f t="shared" si="54"/>
        <v>0</v>
      </c>
      <c r="P153" s="400">
        <f t="shared" si="56"/>
        <v>0</v>
      </c>
      <c r="Q153" s="400">
        <f t="shared" si="56"/>
        <v>0</v>
      </c>
    </row>
    <row r="154" spans="3:17" x14ac:dyDescent="0.25">
      <c r="C154" s="406"/>
      <c r="D154" s="407"/>
      <c r="E154" s="408"/>
      <c r="F154" s="400">
        <f t="shared" si="58"/>
        <v>0</v>
      </c>
      <c r="G154" s="401"/>
      <c r="H154" s="402"/>
      <c r="I154" s="403" t="e">
        <f>VLOOKUP(H154,Presupuesto!$B$11:$C$565,2,0)</f>
        <v>#N/A</v>
      </c>
      <c r="J154" s="405" t="str">
        <f t="shared" si="57"/>
        <v>Estudiantes y Graduados</v>
      </c>
      <c r="K154" s="405" t="s">
        <v>404</v>
      </c>
      <c r="L154" s="406"/>
      <c r="M154" s="407"/>
      <c r="N154" s="408"/>
      <c r="O154" s="400">
        <f t="shared" si="54"/>
        <v>0</v>
      </c>
      <c r="P154" s="400">
        <f t="shared" si="56"/>
        <v>0</v>
      </c>
      <c r="Q154" s="400">
        <f t="shared" si="56"/>
        <v>0</v>
      </c>
    </row>
    <row r="155" spans="3:17" x14ac:dyDescent="0.25">
      <c r="C155" s="406"/>
      <c r="D155" s="407"/>
      <c r="E155" s="408"/>
      <c r="F155" s="400">
        <f t="shared" si="58"/>
        <v>0</v>
      </c>
      <c r="G155" s="401"/>
      <c r="H155" s="402"/>
      <c r="I155" s="403" t="e">
        <f>VLOOKUP(H155,Presupuesto!$B$11:$C$565,2,0)</f>
        <v>#N/A</v>
      </c>
      <c r="J155" s="405" t="str">
        <f t="shared" si="57"/>
        <v>Estudiantes y Graduados</v>
      </c>
      <c r="K155" s="405" t="s">
        <v>415</v>
      </c>
      <c r="L155" s="406"/>
      <c r="M155" s="407"/>
      <c r="N155" s="408"/>
      <c r="O155" s="400">
        <f t="shared" si="54"/>
        <v>0</v>
      </c>
      <c r="P155" s="400">
        <f t="shared" si="56"/>
        <v>0</v>
      </c>
      <c r="Q155" s="400">
        <f t="shared" si="56"/>
        <v>0</v>
      </c>
    </row>
    <row r="156" spans="3:17" x14ac:dyDescent="0.25">
      <c r="C156" s="406"/>
      <c r="D156" s="407"/>
      <c r="E156" s="408"/>
      <c r="F156" s="400">
        <f t="shared" si="58"/>
        <v>0</v>
      </c>
      <c r="G156" s="401"/>
      <c r="H156" s="402"/>
      <c r="I156" s="403" t="e">
        <f>VLOOKUP(H156,Presupuesto!$B$11:$C$565,2,0)</f>
        <v>#N/A</v>
      </c>
      <c r="J156" s="405" t="str">
        <f t="shared" si="57"/>
        <v>Estudiantes y Graduados</v>
      </c>
      <c r="K156" s="405" t="s">
        <v>415</v>
      </c>
      <c r="L156" s="406"/>
      <c r="M156" s="407"/>
      <c r="N156" s="408"/>
      <c r="O156" s="400">
        <f t="shared" si="54"/>
        <v>0</v>
      </c>
      <c r="P156" s="400">
        <f t="shared" si="56"/>
        <v>0</v>
      </c>
      <c r="Q156" s="400">
        <f t="shared" si="56"/>
        <v>0</v>
      </c>
    </row>
    <row r="157" spans="3:17" x14ac:dyDescent="0.25">
      <c r="C157" s="406"/>
      <c r="D157" s="407"/>
      <c r="E157" s="408"/>
      <c r="F157" s="400">
        <f t="shared" si="58"/>
        <v>0</v>
      </c>
      <c r="G157" s="401"/>
      <c r="H157" s="402"/>
      <c r="I157" s="403" t="e">
        <f>VLOOKUP(H157,Presupuesto!$B$11:$C$565,2,0)</f>
        <v>#N/A</v>
      </c>
      <c r="J157" s="405" t="str">
        <f t="shared" si="57"/>
        <v>Estudiantes y Graduados</v>
      </c>
      <c r="K157" s="405" t="s">
        <v>415</v>
      </c>
      <c r="L157" s="406"/>
      <c r="M157" s="407"/>
      <c r="N157" s="408"/>
      <c r="O157" s="400">
        <f t="shared" si="54"/>
        <v>0</v>
      </c>
      <c r="P157" s="400">
        <f t="shared" si="56"/>
        <v>0</v>
      </c>
      <c r="Q157" s="400">
        <f t="shared" si="56"/>
        <v>0</v>
      </c>
    </row>
    <row r="158" spans="3:17" x14ac:dyDescent="0.25">
      <c r="C158" s="406"/>
      <c r="D158" s="407"/>
      <c r="E158" s="408"/>
      <c r="F158" s="400">
        <f t="shared" si="58"/>
        <v>0</v>
      </c>
      <c r="G158" s="401"/>
      <c r="H158" s="402"/>
      <c r="I158" s="403" t="e">
        <f>VLOOKUP(H158,Presupuesto!$B$11:$C$565,2,0)</f>
        <v>#N/A</v>
      </c>
      <c r="J158" s="405" t="str">
        <f t="shared" si="57"/>
        <v>Estudiantes y Graduados</v>
      </c>
      <c r="K158" s="405" t="s">
        <v>415</v>
      </c>
      <c r="L158" s="406"/>
      <c r="M158" s="407"/>
      <c r="N158" s="408"/>
      <c r="O158" s="400">
        <f t="shared" si="54"/>
        <v>0</v>
      </c>
      <c r="P158" s="400">
        <f t="shared" si="56"/>
        <v>0</v>
      </c>
      <c r="Q158" s="400">
        <f t="shared" si="56"/>
        <v>0</v>
      </c>
    </row>
    <row r="159" spans="3:17" x14ac:dyDescent="0.25">
      <c r="C159" s="406"/>
      <c r="D159" s="407"/>
      <c r="E159" s="408"/>
      <c r="F159" s="400">
        <f t="shared" si="58"/>
        <v>0</v>
      </c>
      <c r="G159" s="401"/>
      <c r="H159" s="402"/>
      <c r="I159" s="403" t="e">
        <f>VLOOKUP(H159,Presupuesto!$B$11:$C$565,2,0)</f>
        <v>#N/A</v>
      </c>
      <c r="J159" s="405" t="str">
        <f t="shared" si="57"/>
        <v>Estudiantes y Graduados</v>
      </c>
      <c r="K159" s="405" t="s">
        <v>415</v>
      </c>
      <c r="L159" s="406"/>
      <c r="M159" s="407"/>
      <c r="N159" s="408"/>
      <c r="O159" s="400">
        <f t="shared" si="54"/>
        <v>0</v>
      </c>
      <c r="P159" s="400">
        <f t="shared" si="56"/>
        <v>0</v>
      </c>
      <c r="Q159" s="400">
        <f t="shared" si="56"/>
        <v>0</v>
      </c>
    </row>
    <row r="160" spans="3:17" x14ac:dyDescent="0.25">
      <c r="C160" s="406"/>
      <c r="D160" s="407"/>
      <c r="E160" s="408"/>
      <c r="F160" s="400">
        <f t="shared" si="58"/>
        <v>0</v>
      </c>
      <c r="G160" s="401"/>
      <c r="H160" s="402"/>
      <c r="I160" s="403" t="e">
        <f>VLOOKUP(H160,Presupuesto!$B$11:$C$565,2,0)</f>
        <v>#N/A</v>
      </c>
      <c r="J160" s="405" t="str">
        <f t="shared" si="57"/>
        <v>Estudiantes y Graduados</v>
      </c>
      <c r="K160" s="405" t="s">
        <v>415</v>
      </c>
      <c r="L160" s="406"/>
      <c r="M160" s="407"/>
      <c r="N160" s="408"/>
      <c r="O160" s="400">
        <f t="shared" si="54"/>
        <v>0</v>
      </c>
      <c r="P160" s="400">
        <f t="shared" si="56"/>
        <v>0</v>
      </c>
      <c r="Q160" s="400">
        <f t="shared" si="56"/>
        <v>0</v>
      </c>
    </row>
    <row r="161" spans="3:17" x14ac:dyDescent="0.25">
      <c r="C161" s="406"/>
      <c r="D161" s="407"/>
      <c r="E161" s="408"/>
      <c r="F161" s="400">
        <f t="shared" si="58"/>
        <v>0</v>
      </c>
      <c r="G161" s="401"/>
      <c r="H161" s="402"/>
      <c r="I161" s="403" t="e">
        <f>VLOOKUP(H161,Presupuesto!$B$11:$C$565,2,0)</f>
        <v>#N/A</v>
      </c>
      <c r="J161" s="405" t="str">
        <f t="shared" si="57"/>
        <v>Estudiantes y Graduados</v>
      </c>
      <c r="K161" s="405" t="s">
        <v>415</v>
      </c>
      <c r="L161" s="406"/>
      <c r="M161" s="407"/>
      <c r="N161" s="408"/>
      <c r="O161" s="400">
        <f t="shared" si="54"/>
        <v>0</v>
      </c>
      <c r="P161" s="400">
        <f t="shared" si="56"/>
        <v>0</v>
      </c>
      <c r="Q161" s="400">
        <f t="shared" si="56"/>
        <v>0</v>
      </c>
    </row>
    <row r="162" spans="3:17" x14ac:dyDescent="0.25">
      <c r="C162" s="406"/>
      <c r="D162" s="407"/>
      <c r="E162" s="408"/>
      <c r="F162" s="400">
        <f t="shared" si="58"/>
        <v>0</v>
      </c>
      <c r="G162" s="401"/>
      <c r="H162" s="402"/>
      <c r="I162" s="403" t="e">
        <f>VLOOKUP(H162,Presupuesto!$B$11:$C$565,2,0)</f>
        <v>#N/A</v>
      </c>
      <c r="J162" s="405" t="str">
        <f t="shared" si="57"/>
        <v>Estudiantes y Graduados</v>
      </c>
      <c r="K162" s="405" t="s">
        <v>415</v>
      </c>
      <c r="L162" s="406"/>
      <c r="M162" s="407"/>
      <c r="N162" s="408"/>
      <c r="O162" s="400">
        <f t="shared" si="54"/>
        <v>0</v>
      </c>
      <c r="P162" s="400">
        <f t="shared" si="56"/>
        <v>0</v>
      </c>
      <c r="Q162" s="400">
        <f t="shared" si="56"/>
        <v>0</v>
      </c>
    </row>
    <row r="163" spans="3:17" x14ac:dyDescent="0.25">
      <c r="C163" s="406"/>
      <c r="D163" s="407"/>
      <c r="E163" s="408"/>
      <c r="F163" s="400">
        <f t="shared" si="58"/>
        <v>0</v>
      </c>
      <c r="G163" s="401"/>
      <c r="H163" s="402"/>
      <c r="I163" s="403" t="e">
        <f>VLOOKUP(H163,Presupuesto!$B$11:$C$565,2,0)</f>
        <v>#N/A</v>
      </c>
      <c r="J163" s="405" t="str">
        <f t="shared" si="57"/>
        <v>Estudiantes y Graduados</v>
      </c>
      <c r="K163" s="405" t="s">
        <v>415</v>
      </c>
      <c r="L163" s="406"/>
      <c r="M163" s="407"/>
      <c r="N163" s="408"/>
      <c r="O163" s="400">
        <f t="shared" si="54"/>
        <v>0</v>
      </c>
      <c r="P163" s="400">
        <f t="shared" si="56"/>
        <v>0</v>
      </c>
      <c r="Q163" s="400">
        <f t="shared" si="56"/>
        <v>0</v>
      </c>
    </row>
    <row r="164" spans="3:17" x14ac:dyDescent="0.25">
      <c r="C164" s="406"/>
      <c r="D164" s="407"/>
      <c r="E164" s="408"/>
      <c r="F164" s="400">
        <f t="shared" si="58"/>
        <v>0</v>
      </c>
      <c r="G164" s="401"/>
      <c r="H164" s="402"/>
      <c r="I164" s="403" t="e">
        <f>VLOOKUP(H164,Presupuesto!$B$11:$C$565,2,0)</f>
        <v>#N/A</v>
      </c>
      <c r="J164" s="405" t="str">
        <f t="shared" si="57"/>
        <v>Estudiantes y Graduados</v>
      </c>
      <c r="K164" s="405" t="s">
        <v>415</v>
      </c>
      <c r="L164" s="406"/>
      <c r="M164" s="407"/>
      <c r="N164" s="408"/>
      <c r="O164" s="400">
        <f t="shared" si="54"/>
        <v>0</v>
      </c>
      <c r="P164" s="400">
        <f t="shared" si="56"/>
        <v>0</v>
      </c>
      <c r="Q164" s="400">
        <f t="shared" si="56"/>
        <v>0</v>
      </c>
    </row>
    <row r="165" spans="3:17" x14ac:dyDescent="0.25">
      <c r="C165" s="406"/>
      <c r="D165" s="407"/>
      <c r="E165" s="408"/>
      <c r="F165" s="400">
        <f t="shared" si="58"/>
        <v>0</v>
      </c>
      <c r="G165" s="401"/>
      <c r="H165" s="402"/>
      <c r="I165" s="403" t="e">
        <f>VLOOKUP(H165,Presupuesto!$B$11:$C$565,2,0)</f>
        <v>#N/A</v>
      </c>
      <c r="J165" s="405" t="str">
        <f t="shared" si="57"/>
        <v>Estudiantes y Graduados</v>
      </c>
      <c r="K165" s="405" t="s">
        <v>415</v>
      </c>
      <c r="L165" s="406"/>
      <c r="M165" s="407"/>
      <c r="N165" s="408"/>
      <c r="O165" s="400">
        <f t="shared" si="54"/>
        <v>0</v>
      </c>
      <c r="P165" s="400">
        <f t="shared" si="56"/>
        <v>0</v>
      </c>
      <c r="Q165" s="400">
        <f t="shared" si="56"/>
        <v>0</v>
      </c>
    </row>
    <row r="166" spans="3:17" x14ac:dyDescent="0.25">
      <c r="C166" s="406"/>
      <c r="D166" s="407"/>
      <c r="E166" s="408"/>
      <c r="F166" s="400">
        <f t="shared" si="58"/>
        <v>0</v>
      </c>
      <c r="G166" s="401"/>
      <c r="H166" s="402"/>
      <c r="I166" s="403" t="e">
        <f>VLOOKUP(H166,Presupuesto!$B$11:$C$565,2,0)</f>
        <v>#N/A</v>
      </c>
      <c r="J166" s="405" t="str">
        <f t="shared" si="57"/>
        <v>Estudiantes y Graduados</v>
      </c>
      <c r="K166" s="405" t="s">
        <v>415</v>
      </c>
      <c r="L166" s="406"/>
      <c r="M166" s="407"/>
      <c r="N166" s="408"/>
      <c r="O166" s="400">
        <f t="shared" si="54"/>
        <v>0</v>
      </c>
      <c r="P166" s="400">
        <f t="shared" si="56"/>
        <v>0</v>
      </c>
      <c r="Q166" s="400">
        <f t="shared" si="56"/>
        <v>0</v>
      </c>
    </row>
    <row r="167" spans="3:17" x14ac:dyDescent="0.25">
      <c r="C167" s="406"/>
      <c r="D167" s="407"/>
      <c r="E167" s="408"/>
      <c r="F167" s="400">
        <f t="shared" si="58"/>
        <v>0</v>
      </c>
      <c r="G167" s="401"/>
      <c r="H167" s="402"/>
      <c r="I167" s="403" t="e">
        <f>VLOOKUP(H167,Presupuesto!$B$11:$C$565,2,0)</f>
        <v>#N/A</v>
      </c>
      <c r="J167" s="405" t="str">
        <f t="shared" si="57"/>
        <v>Estudiantes y Graduados</v>
      </c>
      <c r="K167" s="405" t="s">
        <v>415</v>
      </c>
      <c r="L167" s="406"/>
      <c r="M167" s="407"/>
      <c r="N167" s="408"/>
      <c r="O167" s="400">
        <f t="shared" si="54"/>
        <v>0</v>
      </c>
      <c r="P167" s="400">
        <f t="shared" si="56"/>
        <v>0</v>
      </c>
      <c r="Q167" s="400">
        <f t="shared" si="56"/>
        <v>0</v>
      </c>
    </row>
    <row r="168" spans="3:17" x14ac:dyDescent="0.25">
      <c r="C168" s="406"/>
      <c r="D168" s="407"/>
      <c r="E168" s="408"/>
      <c r="F168" s="400">
        <f t="shared" si="58"/>
        <v>0</v>
      </c>
      <c r="G168" s="401"/>
      <c r="H168" s="402"/>
      <c r="I168" s="403" t="e">
        <f>VLOOKUP(H168,Presupuesto!$B$11:$C$565,2,0)</f>
        <v>#N/A</v>
      </c>
      <c r="J168" s="405" t="str">
        <f t="shared" si="57"/>
        <v>Estudiantes y Graduados</v>
      </c>
      <c r="K168" s="405" t="s">
        <v>415</v>
      </c>
      <c r="L168" s="406"/>
      <c r="M168" s="407"/>
      <c r="N168" s="408"/>
      <c r="O168" s="400">
        <f t="shared" si="54"/>
        <v>0</v>
      </c>
      <c r="P168" s="400">
        <f t="shared" si="56"/>
        <v>0</v>
      </c>
      <c r="Q168" s="400">
        <f t="shared" si="56"/>
        <v>0</v>
      </c>
    </row>
    <row r="169" spans="3:17" x14ac:dyDescent="0.25">
      <c r="C169" s="406"/>
      <c r="D169" s="407"/>
      <c r="E169" s="408"/>
      <c r="F169" s="400">
        <f t="shared" si="58"/>
        <v>0</v>
      </c>
      <c r="G169" s="401"/>
      <c r="H169" s="402"/>
      <c r="I169" s="403" t="e">
        <f>VLOOKUP(H169,Presupuesto!$B$11:$C$565,2,0)</f>
        <v>#N/A</v>
      </c>
      <c r="J169" s="405" t="str">
        <f t="shared" si="57"/>
        <v>Estudiantes y Graduados</v>
      </c>
      <c r="K169" s="405" t="s">
        <v>415</v>
      </c>
      <c r="L169" s="406"/>
      <c r="M169" s="407"/>
      <c r="N169" s="408"/>
      <c r="O169" s="400">
        <f t="shared" si="54"/>
        <v>0</v>
      </c>
      <c r="P169" s="400">
        <f t="shared" si="56"/>
        <v>0</v>
      </c>
      <c r="Q169" s="400">
        <f t="shared" si="56"/>
        <v>0</v>
      </c>
    </row>
    <row r="170" spans="3:17" x14ac:dyDescent="0.25">
      <c r="C170" s="406"/>
      <c r="D170" s="407"/>
      <c r="E170" s="408"/>
      <c r="F170" s="400">
        <f t="shared" si="58"/>
        <v>0</v>
      </c>
      <c r="G170" s="401"/>
      <c r="H170" s="402"/>
      <c r="I170" s="403" t="e">
        <f>VLOOKUP(H170,Presupuesto!$B$11:$C$565,2,0)</f>
        <v>#N/A</v>
      </c>
      <c r="J170" s="405" t="str">
        <f t="shared" si="57"/>
        <v>Estudiantes y Graduados</v>
      </c>
      <c r="K170" s="405" t="s">
        <v>415</v>
      </c>
      <c r="L170" s="406"/>
      <c r="M170" s="407"/>
      <c r="N170" s="408"/>
      <c r="O170" s="400">
        <f t="shared" si="54"/>
        <v>0</v>
      </c>
      <c r="P170" s="400">
        <f t="shared" si="56"/>
        <v>0</v>
      </c>
      <c r="Q170" s="400">
        <f t="shared" si="56"/>
        <v>0</v>
      </c>
    </row>
    <row r="171" spans="3:17" x14ac:dyDescent="0.25">
      <c r="C171" s="409"/>
      <c r="D171" s="410"/>
      <c r="E171" s="411"/>
      <c r="F171" s="400">
        <f t="shared" si="58"/>
        <v>0</v>
      </c>
      <c r="G171" s="401"/>
      <c r="H171" s="412"/>
      <c r="I171" s="403" t="e">
        <f>VLOOKUP(H171,Presupuesto!$B$11:$C$565,2,0)</f>
        <v>#N/A</v>
      </c>
      <c r="J171" s="405" t="str">
        <f t="shared" si="57"/>
        <v>Estudiantes y Graduados</v>
      </c>
      <c r="K171" s="405" t="s">
        <v>415</v>
      </c>
      <c r="L171" s="409"/>
      <c r="M171" s="410"/>
      <c r="N171" s="411"/>
      <c r="O171" s="400">
        <f t="shared" si="54"/>
        <v>0</v>
      </c>
      <c r="P171" s="400">
        <f t="shared" si="56"/>
        <v>0</v>
      </c>
      <c r="Q171" s="400">
        <f t="shared" si="56"/>
        <v>0</v>
      </c>
    </row>
    <row r="172" spans="3:17" x14ac:dyDescent="0.25">
      <c r="C172" s="409"/>
      <c r="D172" s="410"/>
      <c r="E172" s="411"/>
      <c r="F172" s="400">
        <f t="shared" si="58"/>
        <v>0</v>
      </c>
      <c r="G172" s="401"/>
      <c r="H172" s="412"/>
      <c r="I172" s="403" t="e">
        <f>VLOOKUP(H172,Presupuesto!$B$11:$C$565,2,0)</f>
        <v>#N/A</v>
      </c>
      <c r="J172" s="405" t="str">
        <f t="shared" si="57"/>
        <v>Estudiantes y Graduados</v>
      </c>
      <c r="K172" s="405" t="s">
        <v>415</v>
      </c>
      <c r="L172" s="409"/>
      <c r="M172" s="410"/>
      <c r="N172" s="411"/>
      <c r="O172" s="400">
        <f t="shared" si="54"/>
        <v>0</v>
      </c>
      <c r="P172" s="400">
        <f t="shared" si="56"/>
        <v>0</v>
      </c>
      <c r="Q172" s="400">
        <f t="shared" si="56"/>
        <v>0</v>
      </c>
    </row>
    <row r="173" spans="3:17" x14ac:dyDescent="0.25">
      <c r="C173" s="409"/>
      <c r="D173" s="410"/>
      <c r="E173" s="411"/>
      <c r="F173" s="400">
        <f t="shared" si="58"/>
        <v>0</v>
      </c>
      <c r="G173" s="401"/>
      <c r="H173" s="412"/>
      <c r="I173" s="403" t="e">
        <f>VLOOKUP(H173,Presupuesto!$B$11:$C$565,2,0)</f>
        <v>#N/A</v>
      </c>
      <c r="J173" s="405" t="str">
        <f t="shared" si="57"/>
        <v>Estudiantes y Graduados</v>
      </c>
      <c r="K173" s="405" t="s">
        <v>415</v>
      </c>
      <c r="L173" s="409"/>
      <c r="M173" s="410"/>
      <c r="N173" s="411"/>
      <c r="O173" s="400">
        <f t="shared" si="54"/>
        <v>0</v>
      </c>
      <c r="P173" s="400">
        <f t="shared" si="56"/>
        <v>0</v>
      </c>
      <c r="Q173" s="400">
        <f t="shared" si="56"/>
        <v>0</v>
      </c>
    </row>
    <row r="174" spans="3:17" x14ac:dyDescent="0.25">
      <c r="C174" s="409"/>
      <c r="D174" s="410"/>
      <c r="E174" s="411"/>
      <c r="F174" s="400">
        <f t="shared" si="58"/>
        <v>0</v>
      </c>
      <c r="G174" s="401"/>
      <c r="H174" s="412"/>
      <c r="I174" s="403" t="e">
        <f>VLOOKUP(H174,Presupuesto!$B$11:$C$565,2,0)</f>
        <v>#N/A</v>
      </c>
      <c r="J174" s="405" t="str">
        <f t="shared" si="57"/>
        <v>Estudiantes y Graduados</v>
      </c>
      <c r="K174" s="405" t="s">
        <v>415</v>
      </c>
      <c r="L174" s="409"/>
      <c r="M174" s="410"/>
      <c r="N174" s="411"/>
      <c r="O174" s="400">
        <f t="shared" si="54"/>
        <v>0</v>
      </c>
      <c r="P174" s="400">
        <f t="shared" si="56"/>
        <v>0</v>
      </c>
      <c r="Q174" s="400">
        <f t="shared" si="56"/>
        <v>0</v>
      </c>
    </row>
    <row r="175" spans="3:17" x14ac:dyDescent="0.25">
      <c r="C175" s="409"/>
      <c r="D175" s="410"/>
      <c r="E175" s="411"/>
      <c r="F175" s="400">
        <f t="shared" si="58"/>
        <v>0</v>
      </c>
      <c r="G175" s="401"/>
      <c r="H175" s="412"/>
      <c r="I175" s="403" t="e">
        <f>VLOOKUP(H175,Presupuesto!$B$11:$C$565,2,0)</f>
        <v>#N/A</v>
      </c>
      <c r="J175" s="405" t="str">
        <f t="shared" si="57"/>
        <v>Estudiantes y Graduados</v>
      </c>
      <c r="K175" s="405" t="s">
        <v>415</v>
      </c>
      <c r="L175" s="409"/>
      <c r="M175" s="410"/>
      <c r="N175" s="411"/>
      <c r="O175" s="400">
        <f t="shared" si="54"/>
        <v>0</v>
      </c>
      <c r="P175" s="400">
        <f t="shared" si="56"/>
        <v>0</v>
      </c>
      <c r="Q175" s="400">
        <f t="shared" si="56"/>
        <v>0</v>
      </c>
    </row>
    <row r="176" spans="3:17" x14ac:dyDescent="0.25">
      <c r="C176" s="409"/>
      <c r="D176" s="410"/>
      <c r="E176" s="411"/>
      <c r="F176" s="400">
        <f t="shared" si="58"/>
        <v>0</v>
      </c>
      <c r="G176" s="401"/>
      <c r="H176" s="412"/>
      <c r="I176" s="403" t="e">
        <f>VLOOKUP(H176,Presupuesto!$B$11:$C$565,2,0)</f>
        <v>#N/A</v>
      </c>
      <c r="J176" s="405" t="str">
        <f t="shared" si="57"/>
        <v>Estudiantes y Graduados</v>
      </c>
      <c r="K176" s="405" t="s">
        <v>415</v>
      </c>
      <c r="L176" s="409"/>
      <c r="M176" s="410"/>
      <c r="N176" s="411"/>
      <c r="O176" s="400">
        <f t="shared" si="54"/>
        <v>0</v>
      </c>
      <c r="P176" s="400">
        <f t="shared" si="56"/>
        <v>0</v>
      </c>
      <c r="Q176" s="400">
        <f t="shared" si="56"/>
        <v>0</v>
      </c>
    </row>
    <row r="177" spans="3:17" x14ac:dyDescent="0.25">
      <c r="C177" s="409"/>
      <c r="D177" s="410"/>
      <c r="E177" s="411"/>
      <c r="F177" s="400">
        <f t="shared" si="58"/>
        <v>0</v>
      </c>
      <c r="G177" s="401"/>
      <c r="H177" s="412"/>
      <c r="I177" s="403" t="e">
        <f>VLOOKUP(H177,Presupuesto!$B$11:$C$565,2,0)</f>
        <v>#N/A</v>
      </c>
      <c r="J177" s="405" t="str">
        <f t="shared" si="57"/>
        <v>Estudiantes y Graduados</v>
      </c>
      <c r="K177" s="405" t="s">
        <v>415</v>
      </c>
      <c r="L177" s="409"/>
      <c r="M177" s="410"/>
      <c r="N177" s="411"/>
      <c r="O177" s="400">
        <f t="shared" si="54"/>
        <v>0</v>
      </c>
      <c r="P177" s="400">
        <f t="shared" si="56"/>
        <v>0</v>
      </c>
      <c r="Q177" s="400">
        <f t="shared" si="56"/>
        <v>0</v>
      </c>
    </row>
    <row r="178" spans="3:17" x14ac:dyDescent="0.25">
      <c r="C178" s="409"/>
      <c r="D178" s="410"/>
      <c r="E178" s="411"/>
      <c r="F178" s="400">
        <f t="shared" si="58"/>
        <v>0</v>
      </c>
      <c r="G178" s="401"/>
      <c r="H178" s="412"/>
      <c r="I178" s="403" t="e">
        <f>VLOOKUP(H178,Presupuesto!$B$11:$C$565,2,0)</f>
        <v>#N/A</v>
      </c>
      <c r="J178" s="405" t="str">
        <f t="shared" si="57"/>
        <v>Estudiantes y Graduados</v>
      </c>
      <c r="K178" s="405" t="s">
        <v>415</v>
      </c>
      <c r="L178" s="409"/>
      <c r="M178" s="410"/>
      <c r="N178" s="411"/>
      <c r="O178" s="400">
        <f t="shared" si="54"/>
        <v>0</v>
      </c>
      <c r="P178" s="400">
        <f t="shared" si="56"/>
        <v>0</v>
      </c>
      <c r="Q178" s="400">
        <f t="shared" si="56"/>
        <v>0</v>
      </c>
    </row>
    <row r="179" spans="3:17" x14ac:dyDescent="0.25">
      <c r="C179" s="413"/>
      <c r="D179" s="410"/>
      <c r="E179" s="411"/>
      <c r="F179" s="400">
        <f t="shared" si="58"/>
        <v>0</v>
      </c>
      <c r="G179" s="401"/>
      <c r="H179" s="414"/>
      <c r="I179" s="403" t="e">
        <f>VLOOKUP(H179,Presupuesto!$B$11:$C$565,2,0)</f>
        <v>#N/A</v>
      </c>
      <c r="J179" s="405" t="str">
        <f t="shared" si="57"/>
        <v>Estudiantes y Graduados</v>
      </c>
      <c r="K179" s="405" t="s">
        <v>406</v>
      </c>
      <c r="L179" s="413"/>
      <c r="M179" s="410"/>
      <c r="N179" s="411"/>
      <c r="O179" s="400">
        <f t="shared" si="54"/>
        <v>0</v>
      </c>
      <c r="P179" s="400">
        <f t="shared" si="56"/>
        <v>0</v>
      </c>
      <c r="Q179" s="400">
        <f t="shared" si="56"/>
        <v>0</v>
      </c>
    </row>
    <row r="180" spans="3:17" x14ac:dyDescent="0.25">
      <c r="C180" s="413"/>
      <c r="D180" s="410"/>
      <c r="E180" s="411"/>
      <c r="F180" s="400">
        <f t="shared" si="58"/>
        <v>0</v>
      </c>
      <c r="G180" s="401"/>
      <c r="H180" s="414"/>
      <c r="I180" s="403" t="e">
        <f>VLOOKUP(H180,Presupuesto!$B$11:$C$565,2,0)</f>
        <v>#N/A</v>
      </c>
      <c r="J180" s="405" t="str">
        <f t="shared" si="57"/>
        <v>Estudiantes y Graduados</v>
      </c>
      <c r="K180" s="405" t="s">
        <v>415</v>
      </c>
      <c r="L180" s="413"/>
      <c r="M180" s="410"/>
      <c r="N180" s="411"/>
      <c r="O180" s="400">
        <f t="shared" si="54"/>
        <v>0</v>
      </c>
      <c r="P180" s="400">
        <f t="shared" si="56"/>
        <v>0</v>
      </c>
      <c r="Q180" s="400">
        <f t="shared" si="56"/>
        <v>0</v>
      </c>
    </row>
    <row r="181" spans="3:17" x14ac:dyDescent="0.25">
      <c r="C181" s="413"/>
      <c r="D181" s="410"/>
      <c r="E181" s="411"/>
      <c r="F181" s="400">
        <f t="shared" si="58"/>
        <v>0</v>
      </c>
      <c r="G181" s="401"/>
      <c r="H181" s="414"/>
      <c r="I181" s="403" t="e">
        <f>VLOOKUP(H181,Presupuesto!$B$11:$C$565,2,0)</f>
        <v>#N/A</v>
      </c>
      <c r="J181" s="405" t="str">
        <f t="shared" si="57"/>
        <v>Estudiantes y Graduados</v>
      </c>
      <c r="K181" s="405" t="s">
        <v>415</v>
      </c>
      <c r="L181" s="413"/>
      <c r="M181" s="410"/>
      <c r="N181" s="411"/>
      <c r="O181" s="400">
        <f t="shared" si="54"/>
        <v>0</v>
      </c>
      <c r="P181" s="400">
        <f t="shared" si="56"/>
        <v>0</v>
      </c>
      <c r="Q181" s="400">
        <f t="shared" si="56"/>
        <v>0</v>
      </c>
    </row>
    <row r="182" spans="3:17" x14ac:dyDescent="0.25">
      <c r="C182" s="413"/>
      <c r="D182" s="410"/>
      <c r="E182" s="411"/>
      <c r="F182" s="400">
        <f t="shared" si="58"/>
        <v>0</v>
      </c>
      <c r="G182" s="401"/>
      <c r="H182" s="414"/>
      <c r="I182" s="403" t="e">
        <f>VLOOKUP(H182,Presupuesto!$B$11:$C$565,2,0)</f>
        <v>#N/A</v>
      </c>
      <c r="J182" s="405" t="str">
        <f t="shared" si="57"/>
        <v>Estudiantes y Graduados</v>
      </c>
      <c r="K182" s="405" t="s">
        <v>415</v>
      </c>
      <c r="L182" s="413"/>
      <c r="M182" s="410"/>
      <c r="N182" s="411"/>
      <c r="O182" s="400">
        <f t="shared" si="54"/>
        <v>0</v>
      </c>
      <c r="P182" s="400">
        <f t="shared" si="56"/>
        <v>0</v>
      </c>
      <c r="Q182" s="400">
        <f t="shared" si="56"/>
        <v>0</v>
      </c>
    </row>
    <row r="183" spans="3:17" ht="16.5" thickBot="1" x14ac:dyDescent="0.3">
      <c r="C183" s="415"/>
      <c r="D183" s="416"/>
      <c r="E183" s="417"/>
      <c r="F183" s="418">
        <f t="shared" si="58"/>
        <v>0</v>
      </c>
      <c r="G183" s="419"/>
      <c r="H183" s="420"/>
      <c r="I183" s="421" t="e">
        <f>VLOOKUP(H183,Presupuesto!$B$11:$C$565,2,0)</f>
        <v>#N/A</v>
      </c>
      <c r="J183" s="422" t="str">
        <f t="shared" ref="J183" si="59">$J$20</f>
        <v>Estudiantes y Graduados</v>
      </c>
      <c r="K183" s="423" t="s">
        <v>397</v>
      </c>
      <c r="L183" s="415"/>
      <c r="M183" s="416"/>
      <c r="N183" s="417"/>
      <c r="O183" s="418">
        <f t="shared" si="54"/>
        <v>0</v>
      </c>
      <c r="P183" s="418">
        <f t="shared" si="56"/>
        <v>0</v>
      </c>
      <c r="Q183" s="418">
        <f t="shared" si="56"/>
        <v>0</v>
      </c>
    </row>
    <row r="184" spans="3:17" x14ac:dyDescent="0.25">
      <c r="C184" s="425"/>
      <c r="D184" s="426"/>
      <c r="E184" s="427"/>
      <c r="F184" s="427"/>
      <c r="G184" s="428"/>
      <c r="H184" s="429"/>
      <c r="I184" s="430"/>
      <c r="J184" s="431"/>
      <c r="K184" s="431"/>
      <c r="L184" s="432"/>
      <c r="M184" s="433"/>
      <c r="N184" s="434"/>
      <c r="O184" s="430"/>
      <c r="P184" s="430"/>
      <c r="Q184" s="430"/>
    </row>
    <row r="185" spans="3:17" x14ac:dyDescent="0.25">
      <c r="C185" s="425"/>
      <c r="D185" s="426"/>
      <c r="E185" s="427"/>
      <c r="F185" s="427"/>
      <c r="G185" s="428"/>
      <c r="H185" s="429"/>
      <c r="I185" s="430"/>
      <c r="J185" s="431"/>
      <c r="K185" s="431"/>
      <c r="L185" s="432"/>
      <c r="M185" s="433"/>
      <c r="N185" s="434"/>
      <c r="O185" s="430"/>
      <c r="P185" s="430"/>
      <c r="Q185" s="430"/>
    </row>
    <row r="186" spans="3:17" ht="16.5" thickBot="1" x14ac:dyDescent="0.3"/>
    <row r="187" spans="3:17" ht="16.5" thickBot="1" x14ac:dyDescent="0.3">
      <c r="C187" s="380" t="s">
        <v>53</v>
      </c>
      <c r="D187" s="376">
        <f>SUM(F194:F197)</f>
        <v>720000</v>
      </c>
      <c r="G187" s="381"/>
      <c r="H187" s="382"/>
      <c r="I187" s="382"/>
    </row>
    <row r="188" spans="3:17" x14ac:dyDescent="0.25">
      <c r="G188" s="381"/>
      <c r="H188" s="382"/>
      <c r="I188" s="382"/>
    </row>
    <row r="189" spans="3:17" x14ac:dyDescent="0.25">
      <c r="F189" s="382"/>
      <c r="G189" s="381"/>
      <c r="H189" s="382"/>
      <c r="I189" s="382"/>
    </row>
    <row r="190" spans="3:17" x14ac:dyDescent="0.25">
      <c r="C190" s="180" t="s">
        <v>395</v>
      </c>
      <c r="D190" s="114" t="s">
        <v>1910</v>
      </c>
      <c r="F190" s="382"/>
      <c r="G190" s="381"/>
      <c r="H190" s="382"/>
      <c r="I190" s="382"/>
    </row>
    <row r="191" spans="3:17" x14ac:dyDescent="0.25">
      <c r="C191" s="383" t="s">
        <v>1911</v>
      </c>
      <c r="D191" s="384"/>
      <c r="F191" s="382"/>
      <c r="G191" s="381"/>
      <c r="H191" s="382"/>
      <c r="I191" s="382"/>
    </row>
    <row r="192" spans="3:17" ht="32.25" thickBot="1" x14ac:dyDescent="0.3">
      <c r="F192" s="385"/>
      <c r="G192" s="386"/>
      <c r="H192" s="386"/>
      <c r="I192" s="386"/>
      <c r="L192" s="387"/>
      <c r="M192" s="388"/>
      <c r="N192" s="387"/>
      <c r="O192" s="387"/>
      <c r="P192" s="180" t="s">
        <v>474</v>
      </c>
      <c r="Q192" s="180" t="s">
        <v>475</v>
      </c>
    </row>
    <row r="193" spans="3:17" ht="32.25" thickBot="1" x14ac:dyDescent="0.3">
      <c r="C193" s="389" t="s">
        <v>44</v>
      </c>
      <c r="D193" s="389" t="s">
        <v>55</v>
      </c>
      <c r="E193" s="390" t="s">
        <v>57</v>
      </c>
      <c r="F193" s="391" t="s">
        <v>27</v>
      </c>
      <c r="G193" s="392" t="s">
        <v>134</v>
      </c>
      <c r="H193" s="390" t="s">
        <v>46</v>
      </c>
      <c r="I193" s="392" t="s">
        <v>135</v>
      </c>
      <c r="J193" s="392" t="s">
        <v>413</v>
      </c>
      <c r="K193" s="392" t="s">
        <v>414</v>
      </c>
      <c r="L193" s="393" t="s">
        <v>21</v>
      </c>
      <c r="M193" s="393" t="s">
        <v>55</v>
      </c>
      <c r="N193" s="394" t="s">
        <v>472</v>
      </c>
      <c r="O193" s="395" t="s">
        <v>473</v>
      </c>
      <c r="P193" s="396">
        <v>0.7</v>
      </c>
      <c r="Q193" s="396">
        <v>0.3</v>
      </c>
    </row>
    <row r="194" spans="3:17" ht="31.5" x14ac:dyDescent="0.25">
      <c r="C194" s="424" t="s">
        <v>433</v>
      </c>
      <c r="D194" s="398">
        <v>0</v>
      </c>
      <c r="E194" s="399">
        <f>HLOOKUP(C194,$AH$2:$BU$3,2,0)</f>
        <v>2000</v>
      </c>
      <c r="F194" s="400">
        <f t="shared" ref="F194:F197" si="60">D194*E194</f>
        <v>0</v>
      </c>
      <c r="G194" s="401" t="s">
        <v>132</v>
      </c>
      <c r="H194" s="402" t="s">
        <v>310</v>
      </c>
      <c r="I194" s="403" t="str">
        <f>VLOOKUP(H194,Presupuesto!$B$11:$C$565,2,0)</f>
        <v>VIATICOS NACIONALES Y OTROS GASTOS DE VIAJE PROYECTO FORTALECIMIENTO ORG. ESTUDI (26200-72)</v>
      </c>
      <c r="J194" s="404" t="s">
        <v>1377</v>
      </c>
      <c r="K194" s="405" t="s">
        <v>397</v>
      </c>
      <c r="L194" s="406"/>
      <c r="M194" s="407"/>
      <c r="N194" s="408"/>
      <c r="O194" s="400">
        <f t="shared" ref="O194:O228" si="61">M194*N194</f>
        <v>0</v>
      </c>
      <c r="P194" s="400">
        <f>$O194*P$16</f>
        <v>0</v>
      </c>
      <c r="Q194" s="400">
        <f t="shared" ref="Q194" si="62">$O194*Q$16</f>
        <v>0</v>
      </c>
    </row>
    <row r="195" spans="3:17" x14ac:dyDescent="0.25">
      <c r="C195" s="406" t="s">
        <v>1576</v>
      </c>
      <c r="D195" s="407">
        <v>50</v>
      </c>
      <c r="E195" s="408">
        <v>4800</v>
      </c>
      <c r="F195" s="400">
        <f t="shared" si="60"/>
        <v>240000</v>
      </c>
      <c r="G195" s="401" t="s">
        <v>1477</v>
      </c>
      <c r="H195" s="402" t="s">
        <v>990</v>
      </c>
      <c r="I195" s="403" t="str">
        <f>VLOOKUP(H195,Presupuesto!$B$11:$C$565,2,0)</f>
        <v>MUEBLES VARIOS DE OFICINA</v>
      </c>
      <c r="J195" s="405" t="str">
        <f>$J$17</f>
        <v>Estudiantes y Graduados</v>
      </c>
      <c r="K195" s="405" t="s">
        <v>415</v>
      </c>
      <c r="L195" s="406"/>
      <c r="M195" s="407"/>
      <c r="N195" s="408"/>
      <c r="O195" s="400">
        <f t="shared" si="61"/>
        <v>0</v>
      </c>
      <c r="P195" s="400">
        <f t="shared" ref="P195:Q228" si="63">$O195*P$16</f>
        <v>0</v>
      </c>
      <c r="Q195" s="400">
        <f t="shared" si="63"/>
        <v>0</v>
      </c>
    </row>
    <row r="196" spans="3:17" x14ac:dyDescent="0.25">
      <c r="C196" s="406" t="s">
        <v>1577</v>
      </c>
      <c r="D196" s="407">
        <v>20</v>
      </c>
      <c r="E196" s="408">
        <v>12000</v>
      </c>
      <c r="F196" s="400">
        <f t="shared" si="60"/>
        <v>240000</v>
      </c>
      <c r="G196" s="401" t="s">
        <v>1477</v>
      </c>
      <c r="H196" s="402" t="s">
        <v>990</v>
      </c>
      <c r="I196" s="403" t="str">
        <f>VLOOKUP(H196,Presupuesto!$B$11:$C$565,2,0)</f>
        <v>MUEBLES VARIOS DE OFICINA</v>
      </c>
      <c r="J196" s="405" t="str">
        <f t="shared" ref="J196:J227" si="64">$J$17</f>
        <v>Estudiantes y Graduados</v>
      </c>
      <c r="K196" s="405" t="s">
        <v>415</v>
      </c>
      <c r="L196" s="406"/>
      <c r="M196" s="407"/>
      <c r="N196" s="408"/>
      <c r="O196" s="400">
        <f t="shared" si="61"/>
        <v>0</v>
      </c>
      <c r="P196" s="400">
        <f t="shared" si="63"/>
        <v>0</v>
      </c>
      <c r="Q196" s="400">
        <f t="shared" si="63"/>
        <v>0</v>
      </c>
    </row>
    <row r="197" spans="3:17" x14ac:dyDescent="0.25">
      <c r="C197" s="406" t="s">
        <v>1578</v>
      </c>
      <c r="D197" s="407">
        <v>20</v>
      </c>
      <c r="E197" s="408">
        <v>12000</v>
      </c>
      <c r="F197" s="400">
        <f t="shared" si="60"/>
        <v>240000</v>
      </c>
      <c r="G197" s="401" t="s">
        <v>1477</v>
      </c>
      <c r="H197" s="402" t="s">
        <v>990</v>
      </c>
      <c r="I197" s="403" t="str">
        <f>VLOOKUP(H197,Presupuesto!$B$11:$C$565,2,0)</f>
        <v>MUEBLES VARIOS DE OFICINA</v>
      </c>
      <c r="J197" s="405" t="str">
        <f t="shared" si="64"/>
        <v>Estudiantes y Graduados</v>
      </c>
      <c r="K197" s="405" t="s">
        <v>415</v>
      </c>
      <c r="L197" s="406"/>
      <c r="M197" s="407"/>
      <c r="N197" s="408"/>
      <c r="O197" s="400">
        <f t="shared" si="61"/>
        <v>0</v>
      </c>
      <c r="P197" s="400">
        <f t="shared" si="63"/>
        <v>0</v>
      </c>
      <c r="Q197" s="400">
        <f t="shared" si="63"/>
        <v>0</v>
      </c>
    </row>
    <row r="198" spans="3:17" x14ac:dyDescent="0.25">
      <c r="C198" s="406"/>
      <c r="D198" s="407"/>
      <c r="E198" s="408"/>
      <c r="F198" s="400">
        <f t="shared" ref="F198:F228" si="65">D198*E198</f>
        <v>0</v>
      </c>
      <c r="G198" s="401"/>
      <c r="H198" s="402"/>
      <c r="I198" s="403" t="e">
        <f>VLOOKUP(H198,Presupuesto!$B$11:$C$565,2,0)</f>
        <v>#N/A</v>
      </c>
      <c r="J198" s="405" t="str">
        <f t="shared" si="64"/>
        <v>Estudiantes y Graduados</v>
      </c>
      <c r="K198" s="405" t="s">
        <v>415</v>
      </c>
      <c r="L198" s="406"/>
      <c r="M198" s="407"/>
      <c r="N198" s="408"/>
      <c r="O198" s="400">
        <f t="shared" si="61"/>
        <v>0</v>
      </c>
      <c r="P198" s="400">
        <f t="shared" si="63"/>
        <v>0</v>
      </c>
      <c r="Q198" s="400">
        <f t="shared" si="63"/>
        <v>0</v>
      </c>
    </row>
    <row r="199" spans="3:17" x14ac:dyDescent="0.25">
      <c r="C199" s="406"/>
      <c r="D199" s="407"/>
      <c r="E199" s="408"/>
      <c r="F199" s="400">
        <f t="shared" si="65"/>
        <v>0</v>
      </c>
      <c r="G199" s="401"/>
      <c r="H199" s="402"/>
      <c r="I199" s="403" t="e">
        <f>VLOOKUP(H199,Presupuesto!$B$11:$C$565,2,0)</f>
        <v>#N/A</v>
      </c>
      <c r="J199" s="405" t="str">
        <f t="shared" si="64"/>
        <v>Estudiantes y Graduados</v>
      </c>
      <c r="K199" s="405" t="s">
        <v>404</v>
      </c>
      <c r="L199" s="406"/>
      <c r="M199" s="407"/>
      <c r="N199" s="408"/>
      <c r="O199" s="400">
        <f t="shared" si="61"/>
        <v>0</v>
      </c>
      <c r="P199" s="400">
        <f t="shared" si="63"/>
        <v>0</v>
      </c>
      <c r="Q199" s="400">
        <f t="shared" si="63"/>
        <v>0</v>
      </c>
    </row>
    <row r="200" spans="3:17" x14ac:dyDescent="0.25">
      <c r="C200" s="406"/>
      <c r="D200" s="407"/>
      <c r="E200" s="408"/>
      <c r="F200" s="400">
        <f t="shared" si="65"/>
        <v>0</v>
      </c>
      <c r="G200" s="401"/>
      <c r="H200" s="402"/>
      <c r="I200" s="403" t="e">
        <f>VLOOKUP(H200,Presupuesto!$B$11:$C$565,2,0)</f>
        <v>#N/A</v>
      </c>
      <c r="J200" s="405" t="str">
        <f t="shared" si="64"/>
        <v>Estudiantes y Graduados</v>
      </c>
      <c r="K200" s="405" t="s">
        <v>415</v>
      </c>
      <c r="L200" s="406"/>
      <c r="M200" s="407"/>
      <c r="N200" s="408"/>
      <c r="O200" s="400">
        <f t="shared" si="61"/>
        <v>0</v>
      </c>
      <c r="P200" s="400">
        <f t="shared" si="63"/>
        <v>0</v>
      </c>
      <c r="Q200" s="400">
        <f t="shared" si="63"/>
        <v>0</v>
      </c>
    </row>
    <row r="201" spans="3:17" x14ac:dyDescent="0.25">
      <c r="C201" s="406"/>
      <c r="D201" s="407"/>
      <c r="E201" s="408"/>
      <c r="F201" s="400">
        <f t="shared" si="65"/>
        <v>0</v>
      </c>
      <c r="G201" s="401"/>
      <c r="H201" s="402"/>
      <c r="I201" s="403" t="e">
        <f>VLOOKUP(H201,Presupuesto!$B$11:$C$565,2,0)</f>
        <v>#N/A</v>
      </c>
      <c r="J201" s="405" t="str">
        <f t="shared" si="64"/>
        <v>Estudiantes y Graduados</v>
      </c>
      <c r="K201" s="405" t="s">
        <v>415</v>
      </c>
      <c r="L201" s="406"/>
      <c r="M201" s="407"/>
      <c r="N201" s="408"/>
      <c r="O201" s="400">
        <f t="shared" si="61"/>
        <v>0</v>
      </c>
      <c r="P201" s="400">
        <f t="shared" si="63"/>
        <v>0</v>
      </c>
      <c r="Q201" s="400">
        <f t="shared" si="63"/>
        <v>0</v>
      </c>
    </row>
    <row r="202" spans="3:17" x14ac:dyDescent="0.25">
      <c r="C202" s="406"/>
      <c r="D202" s="407"/>
      <c r="E202" s="408"/>
      <c r="F202" s="400">
        <f t="shared" si="65"/>
        <v>0</v>
      </c>
      <c r="G202" s="401"/>
      <c r="H202" s="402"/>
      <c r="I202" s="403" t="e">
        <f>VLOOKUP(H202,Presupuesto!$B$11:$C$565,2,0)</f>
        <v>#N/A</v>
      </c>
      <c r="J202" s="405" t="str">
        <f t="shared" si="64"/>
        <v>Estudiantes y Graduados</v>
      </c>
      <c r="K202" s="405" t="s">
        <v>415</v>
      </c>
      <c r="L202" s="406"/>
      <c r="M202" s="407"/>
      <c r="N202" s="408"/>
      <c r="O202" s="400">
        <f t="shared" si="61"/>
        <v>0</v>
      </c>
      <c r="P202" s="400">
        <f t="shared" si="63"/>
        <v>0</v>
      </c>
      <c r="Q202" s="400">
        <f t="shared" si="63"/>
        <v>0</v>
      </c>
    </row>
    <row r="203" spans="3:17" x14ac:dyDescent="0.25">
      <c r="C203" s="406"/>
      <c r="D203" s="407"/>
      <c r="E203" s="408"/>
      <c r="F203" s="400">
        <f t="shared" si="65"/>
        <v>0</v>
      </c>
      <c r="G203" s="401"/>
      <c r="H203" s="402"/>
      <c r="I203" s="403" t="e">
        <f>VLOOKUP(H203,Presupuesto!$B$11:$C$565,2,0)</f>
        <v>#N/A</v>
      </c>
      <c r="J203" s="405" t="str">
        <f t="shared" si="64"/>
        <v>Estudiantes y Graduados</v>
      </c>
      <c r="K203" s="405" t="s">
        <v>415</v>
      </c>
      <c r="L203" s="406"/>
      <c r="M203" s="407"/>
      <c r="N203" s="408"/>
      <c r="O203" s="400">
        <f t="shared" si="61"/>
        <v>0</v>
      </c>
      <c r="P203" s="400">
        <f t="shared" si="63"/>
        <v>0</v>
      </c>
      <c r="Q203" s="400">
        <f t="shared" si="63"/>
        <v>0</v>
      </c>
    </row>
    <row r="204" spans="3:17" x14ac:dyDescent="0.25">
      <c r="C204" s="406"/>
      <c r="D204" s="407"/>
      <c r="E204" s="408"/>
      <c r="F204" s="400">
        <f t="shared" si="65"/>
        <v>0</v>
      </c>
      <c r="G204" s="401"/>
      <c r="H204" s="402"/>
      <c r="I204" s="403" t="e">
        <f>VLOOKUP(H204,Presupuesto!$B$11:$C$565,2,0)</f>
        <v>#N/A</v>
      </c>
      <c r="J204" s="405" t="str">
        <f t="shared" si="64"/>
        <v>Estudiantes y Graduados</v>
      </c>
      <c r="K204" s="405" t="s">
        <v>415</v>
      </c>
      <c r="L204" s="406"/>
      <c r="M204" s="407"/>
      <c r="N204" s="408"/>
      <c r="O204" s="400">
        <f t="shared" si="61"/>
        <v>0</v>
      </c>
      <c r="P204" s="400">
        <f t="shared" si="63"/>
        <v>0</v>
      </c>
      <c r="Q204" s="400">
        <f t="shared" si="63"/>
        <v>0</v>
      </c>
    </row>
    <row r="205" spans="3:17" x14ac:dyDescent="0.25">
      <c r="C205" s="406"/>
      <c r="D205" s="407"/>
      <c r="E205" s="408"/>
      <c r="F205" s="400">
        <f t="shared" si="65"/>
        <v>0</v>
      </c>
      <c r="G205" s="401"/>
      <c r="H205" s="402"/>
      <c r="I205" s="403" t="e">
        <f>VLOOKUP(H205,Presupuesto!$B$11:$C$565,2,0)</f>
        <v>#N/A</v>
      </c>
      <c r="J205" s="405" t="str">
        <f t="shared" si="64"/>
        <v>Estudiantes y Graduados</v>
      </c>
      <c r="K205" s="405" t="s">
        <v>415</v>
      </c>
      <c r="L205" s="406"/>
      <c r="M205" s="407"/>
      <c r="N205" s="408"/>
      <c r="O205" s="400">
        <f t="shared" si="61"/>
        <v>0</v>
      </c>
      <c r="P205" s="400">
        <f t="shared" si="63"/>
        <v>0</v>
      </c>
      <c r="Q205" s="400">
        <f t="shared" si="63"/>
        <v>0</v>
      </c>
    </row>
    <row r="206" spans="3:17" x14ac:dyDescent="0.25">
      <c r="C206" s="406"/>
      <c r="D206" s="407"/>
      <c r="E206" s="408"/>
      <c r="F206" s="400">
        <f t="shared" si="65"/>
        <v>0</v>
      </c>
      <c r="G206" s="401"/>
      <c r="H206" s="402"/>
      <c r="I206" s="403" t="e">
        <f>VLOOKUP(H206,Presupuesto!$B$11:$C$565,2,0)</f>
        <v>#N/A</v>
      </c>
      <c r="J206" s="405" t="str">
        <f t="shared" si="64"/>
        <v>Estudiantes y Graduados</v>
      </c>
      <c r="K206" s="405" t="s">
        <v>415</v>
      </c>
      <c r="L206" s="406"/>
      <c r="M206" s="407"/>
      <c r="N206" s="408"/>
      <c r="O206" s="400">
        <f t="shared" si="61"/>
        <v>0</v>
      </c>
      <c r="P206" s="400">
        <f t="shared" si="63"/>
        <v>0</v>
      </c>
      <c r="Q206" s="400">
        <f t="shared" si="63"/>
        <v>0</v>
      </c>
    </row>
    <row r="207" spans="3:17" x14ac:dyDescent="0.25">
      <c r="C207" s="406"/>
      <c r="D207" s="407"/>
      <c r="E207" s="408"/>
      <c r="F207" s="400">
        <f t="shared" si="65"/>
        <v>0</v>
      </c>
      <c r="G207" s="401"/>
      <c r="H207" s="402"/>
      <c r="I207" s="403" t="e">
        <f>VLOOKUP(H207,Presupuesto!$B$11:$C$565,2,0)</f>
        <v>#N/A</v>
      </c>
      <c r="J207" s="405" t="str">
        <f t="shared" si="64"/>
        <v>Estudiantes y Graduados</v>
      </c>
      <c r="K207" s="405" t="s">
        <v>415</v>
      </c>
      <c r="L207" s="406"/>
      <c r="M207" s="407"/>
      <c r="N207" s="408"/>
      <c r="O207" s="400">
        <f t="shared" si="61"/>
        <v>0</v>
      </c>
      <c r="P207" s="400">
        <f t="shared" si="63"/>
        <v>0</v>
      </c>
      <c r="Q207" s="400">
        <f t="shared" si="63"/>
        <v>0</v>
      </c>
    </row>
    <row r="208" spans="3:17" x14ac:dyDescent="0.25">
      <c r="C208" s="406"/>
      <c r="D208" s="407"/>
      <c r="E208" s="408"/>
      <c r="F208" s="400">
        <f t="shared" si="65"/>
        <v>0</v>
      </c>
      <c r="G208" s="401"/>
      <c r="H208" s="402"/>
      <c r="I208" s="403" t="e">
        <f>VLOOKUP(H208,Presupuesto!$B$11:$C$565,2,0)</f>
        <v>#N/A</v>
      </c>
      <c r="J208" s="405" t="str">
        <f t="shared" si="64"/>
        <v>Estudiantes y Graduados</v>
      </c>
      <c r="K208" s="405" t="s">
        <v>415</v>
      </c>
      <c r="L208" s="406"/>
      <c r="M208" s="407"/>
      <c r="N208" s="408"/>
      <c r="O208" s="400">
        <f t="shared" si="61"/>
        <v>0</v>
      </c>
      <c r="P208" s="400">
        <f t="shared" si="63"/>
        <v>0</v>
      </c>
      <c r="Q208" s="400">
        <f t="shared" si="63"/>
        <v>0</v>
      </c>
    </row>
    <row r="209" spans="3:17" x14ac:dyDescent="0.25">
      <c r="C209" s="406"/>
      <c r="D209" s="407"/>
      <c r="E209" s="408"/>
      <c r="F209" s="400">
        <f t="shared" si="65"/>
        <v>0</v>
      </c>
      <c r="G209" s="401"/>
      <c r="H209" s="402"/>
      <c r="I209" s="403" t="e">
        <f>VLOOKUP(H209,Presupuesto!$B$11:$C$565,2,0)</f>
        <v>#N/A</v>
      </c>
      <c r="J209" s="405" t="str">
        <f t="shared" si="64"/>
        <v>Estudiantes y Graduados</v>
      </c>
      <c r="K209" s="405" t="s">
        <v>415</v>
      </c>
      <c r="L209" s="406"/>
      <c r="M209" s="407"/>
      <c r="N209" s="408"/>
      <c r="O209" s="400">
        <f t="shared" si="61"/>
        <v>0</v>
      </c>
      <c r="P209" s="400">
        <f t="shared" si="63"/>
        <v>0</v>
      </c>
      <c r="Q209" s="400">
        <f t="shared" si="63"/>
        <v>0</v>
      </c>
    </row>
    <row r="210" spans="3:17" x14ac:dyDescent="0.25">
      <c r="C210" s="406"/>
      <c r="D210" s="407"/>
      <c r="E210" s="408"/>
      <c r="F210" s="400">
        <f t="shared" si="65"/>
        <v>0</v>
      </c>
      <c r="G210" s="401"/>
      <c r="H210" s="402"/>
      <c r="I210" s="403" t="e">
        <f>VLOOKUP(H210,Presupuesto!$B$11:$C$565,2,0)</f>
        <v>#N/A</v>
      </c>
      <c r="J210" s="405" t="str">
        <f t="shared" si="64"/>
        <v>Estudiantes y Graduados</v>
      </c>
      <c r="K210" s="405" t="s">
        <v>415</v>
      </c>
      <c r="L210" s="406"/>
      <c r="M210" s="407"/>
      <c r="N210" s="408"/>
      <c r="O210" s="400">
        <f t="shared" si="61"/>
        <v>0</v>
      </c>
      <c r="P210" s="400">
        <f t="shared" si="63"/>
        <v>0</v>
      </c>
      <c r="Q210" s="400">
        <f t="shared" si="63"/>
        <v>0</v>
      </c>
    </row>
    <row r="211" spans="3:17" x14ac:dyDescent="0.25">
      <c r="C211" s="406"/>
      <c r="D211" s="407"/>
      <c r="E211" s="408"/>
      <c r="F211" s="400">
        <f t="shared" si="65"/>
        <v>0</v>
      </c>
      <c r="G211" s="401"/>
      <c r="H211" s="402"/>
      <c r="I211" s="403" t="e">
        <f>VLOOKUP(H211,Presupuesto!$B$11:$C$565,2,0)</f>
        <v>#N/A</v>
      </c>
      <c r="J211" s="405" t="str">
        <f t="shared" si="64"/>
        <v>Estudiantes y Graduados</v>
      </c>
      <c r="K211" s="405" t="s">
        <v>415</v>
      </c>
      <c r="L211" s="406"/>
      <c r="M211" s="407"/>
      <c r="N211" s="408"/>
      <c r="O211" s="400">
        <f t="shared" si="61"/>
        <v>0</v>
      </c>
      <c r="P211" s="400">
        <f t="shared" si="63"/>
        <v>0</v>
      </c>
      <c r="Q211" s="400">
        <f t="shared" si="63"/>
        <v>0</v>
      </c>
    </row>
    <row r="212" spans="3:17" x14ac:dyDescent="0.25">
      <c r="C212" s="406"/>
      <c r="D212" s="407"/>
      <c r="E212" s="408"/>
      <c r="F212" s="400">
        <f t="shared" si="65"/>
        <v>0</v>
      </c>
      <c r="G212" s="401"/>
      <c r="H212" s="402"/>
      <c r="I212" s="403" t="e">
        <f>VLOOKUP(H212,Presupuesto!$B$11:$C$565,2,0)</f>
        <v>#N/A</v>
      </c>
      <c r="J212" s="405" t="str">
        <f t="shared" si="64"/>
        <v>Estudiantes y Graduados</v>
      </c>
      <c r="K212" s="405" t="s">
        <v>415</v>
      </c>
      <c r="L212" s="406"/>
      <c r="M212" s="407"/>
      <c r="N212" s="408"/>
      <c r="O212" s="400">
        <f t="shared" si="61"/>
        <v>0</v>
      </c>
      <c r="P212" s="400">
        <f t="shared" si="63"/>
        <v>0</v>
      </c>
      <c r="Q212" s="400">
        <f t="shared" si="63"/>
        <v>0</v>
      </c>
    </row>
    <row r="213" spans="3:17" x14ac:dyDescent="0.25">
      <c r="C213" s="406"/>
      <c r="D213" s="407"/>
      <c r="E213" s="408"/>
      <c r="F213" s="400">
        <f t="shared" si="65"/>
        <v>0</v>
      </c>
      <c r="G213" s="401"/>
      <c r="H213" s="402"/>
      <c r="I213" s="403" t="e">
        <f>VLOOKUP(H213,Presupuesto!$B$11:$C$565,2,0)</f>
        <v>#N/A</v>
      </c>
      <c r="J213" s="405" t="str">
        <f t="shared" si="64"/>
        <v>Estudiantes y Graduados</v>
      </c>
      <c r="K213" s="405" t="s">
        <v>415</v>
      </c>
      <c r="L213" s="406"/>
      <c r="M213" s="407"/>
      <c r="N213" s="408"/>
      <c r="O213" s="400">
        <f t="shared" si="61"/>
        <v>0</v>
      </c>
      <c r="P213" s="400">
        <f t="shared" si="63"/>
        <v>0</v>
      </c>
      <c r="Q213" s="400">
        <f t="shared" si="63"/>
        <v>0</v>
      </c>
    </row>
    <row r="214" spans="3:17" x14ac:dyDescent="0.25">
      <c r="C214" s="406"/>
      <c r="D214" s="407"/>
      <c r="E214" s="408"/>
      <c r="F214" s="400">
        <f t="shared" si="65"/>
        <v>0</v>
      </c>
      <c r="G214" s="401"/>
      <c r="H214" s="402"/>
      <c r="I214" s="403" t="e">
        <f>VLOOKUP(H214,Presupuesto!$B$11:$C$565,2,0)</f>
        <v>#N/A</v>
      </c>
      <c r="J214" s="405" t="str">
        <f t="shared" si="64"/>
        <v>Estudiantes y Graduados</v>
      </c>
      <c r="K214" s="405" t="s">
        <v>415</v>
      </c>
      <c r="L214" s="406"/>
      <c r="M214" s="407"/>
      <c r="N214" s="408"/>
      <c r="O214" s="400">
        <f t="shared" si="61"/>
        <v>0</v>
      </c>
      <c r="P214" s="400">
        <f t="shared" si="63"/>
        <v>0</v>
      </c>
      <c r="Q214" s="400">
        <f t="shared" si="63"/>
        <v>0</v>
      </c>
    </row>
    <row r="215" spans="3:17" x14ac:dyDescent="0.25">
      <c r="C215" s="406"/>
      <c r="D215" s="407"/>
      <c r="E215" s="408"/>
      <c r="F215" s="400">
        <f t="shared" si="65"/>
        <v>0</v>
      </c>
      <c r="G215" s="401"/>
      <c r="H215" s="402"/>
      <c r="I215" s="403" t="e">
        <f>VLOOKUP(H215,Presupuesto!$B$11:$C$565,2,0)</f>
        <v>#N/A</v>
      </c>
      <c r="J215" s="405" t="str">
        <f t="shared" si="64"/>
        <v>Estudiantes y Graduados</v>
      </c>
      <c r="K215" s="405" t="s">
        <v>415</v>
      </c>
      <c r="L215" s="406"/>
      <c r="M215" s="407"/>
      <c r="N215" s="408"/>
      <c r="O215" s="400">
        <f t="shared" si="61"/>
        <v>0</v>
      </c>
      <c r="P215" s="400">
        <f t="shared" si="63"/>
        <v>0</v>
      </c>
      <c r="Q215" s="400">
        <f t="shared" si="63"/>
        <v>0</v>
      </c>
    </row>
    <row r="216" spans="3:17" x14ac:dyDescent="0.25">
      <c r="C216" s="409"/>
      <c r="D216" s="410"/>
      <c r="E216" s="411"/>
      <c r="F216" s="400">
        <f t="shared" si="65"/>
        <v>0</v>
      </c>
      <c r="G216" s="401"/>
      <c r="H216" s="412"/>
      <c r="I216" s="403" t="e">
        <f>VLOOKUP(H216,Presupuesto!$B$11:$C$565,2,0)</f>
        <v>#N/A</v>
      </c>
      <c r="J216" s="405" t="str">
        <f t="shared" si="64"/>
        <v>Estudiantes y Graduados</v>
      </c>
      <c r="K216" s="405" t="s">
        <v>415</v>
      </c>
      <c r="L216" s="409"/>
      <c r="M216" s="410"/>
      <c r="N216" s="411"/>
      <c r="O216" s="400">
        <f t="shared" si="61"/>
        <v>0</v>
      </c>
      <c r="P216" s="400">
        <f t="shared" si="63"/>
        <v>0</v>
      </c>
      <c r="Q216" s="400">
        <f t="shared" si="63"/>
        <v>0</v>
      </c>
    </row>
    <row r="217" spans="3:17" x14ac:dyDescent="0.25">
      <c r="C217" s="409"/>
      <c r="D217" s="410"/>
      <c r="E217" s="411"/>
      <c r="F217" s="400">
        <f t="shared" si="65"/>
        <v>0</v>
      </c>
      <c r="G217" s="401"/>
      <c r="H217" s="412"/>
      <c r="I217" s="403" t="e">
        <f>VLOOKUP(H217,Presupuesto!$B$11:$C$565,2,0)</f>
        <v>#N/A</v>
      </c>
      <c r="J217" s="405" t="str">
        <f t="shared" si="64"/>
        <v>Estudiantes y Graduados</v>
      </c>
      <c r="K217" s="405" t="s">
        <v>415</v>
      </c>
      <c r="L217" s="409"/>
      <c r="M217" s="410"/>
      <c r="N217" s="411"/>
      <c r="O217" s="400">
        <f t="shared" si="61"/>
        <v>0</v>
      </c>
      <c r="P217" s="400">
        <f t="shared" si="63"/>
        <v>0</v>
      </c>
      <c r="Q217" s="400">
        <f t="shared" si="63"/>
        <v>0</v>
      </c>
    </row>
    <row r="218" spans="3:17" x14ac:dyDescent="0.25">
      <c r="C218" s="409"/>
      <c r="D218" s="410"/>
      <c r="E218" s="411"/>
      <c r="F218" s="400">
        <f t="shared" si="65"/>
        <v>0</v>
      </c>
      <c r="G218" s="401"/>
      <c r="H218" s="412"/>
      <c r="I218" s="403" t="e">
        <f>VLOOKUP(H218,Presupuesto!$B$11:$C$565,2,0)</f>
        <v>#N/A</v>
      </c>
      <c r="J218" s="405" t="str">
        <f t="shared" si="64"/>
        <v>Estudiantes y Graduados</v>
      </c>
      <c r="K218" s="405" t="s">
        <v>415</v>
      </c>
      <c r="L218" s="409"/>
      <c r="M218" s="410"/>
      <c r="N218" s="411"/>
      <c r="O218" s="400">
        <f t="shared" si="61"/>
        <v>0</v>
      </c>
      <c r="P218" s="400">
        <f t="shared" si="63"/>
        <v>0</v>
      </c>
      <c r="Q218" s="400">
        <f t="shared" si="63"/>
        <v>0</v>
      </c>
    </row>
    <row r="219" spans="3:17" x14ac:dyDescent="0.25">
      <c r="C219" s="409"/>
      <c r="D219" s="410"/>
      <c r="E219" s="411"/>
      <c r="F219" s="400">
        <f t="shared" si="65"/>
        <v>0</v>
      </c>
      <c r="G219" s="401"/>
      <c r="H219" s="412"/>
      <c r="I219" s="403" t="e">
        <f>VLOOKUP(H219,Presupuesto!$B$11:$C$565,2,0)</f>
        <v>#N/A</v>
      </c>
      <c r="J219" s="405" t="str">
        <f t="shared" si="64"/>
        <v>Estudiantes y Graduados</v>
      </c>
      <c r="K219" s="405" t="s">
        <v>415</v>
      </c>
      <c r="L219" s="409"/>
      <c r="M219" s="410"/>
      <c r="N219" s="411"/>
      <c r="O219" s="400">
        <f t="shared" si="61"/>
        <v>0</v>
      </c>
      <c r="P219" s="400">
        <f t="shared" si="63"/>
        <v>0</v>
      </c>
      <c r="Q219" s="400">
        <f t="shared" si="63"/>
        <v>0</v>
      </c>
    </row>
    <row r="220" spans="3:17" x14ac:dyDescent="0.25">
      <c r="C220" s="409"/>
      <c r="D220" s="410"/>
      <c r="E220" s="411"/>
      <c r="F220" s="400">
        <f t="shared" si="65"/>
        <v>0</v>
      </c>
      <c r="G220" s="401"/>
      <c r="H220" s="412"/>
      <c r="I220" s="403" t="e">
        <f>VLOOKUP(H220,Presupuesto!$B$11:$C$565,2,0)</f>
        <v>#N/A</v>
      </c>
      <c r="J220" s="405" t="str">
        <f t="shared" si="64"/>
        <v>Estudiantes y Graduados</v>
      </c>
      <c r="K220" s="405" t="s">
        <v>415</v>
      </c>
      <c r="L220" s="409"/>
      <c r="M220" s="410"/>
      <c r="N220" s="411"/>
      <c r="O220" s="400">
        <f t="shared" si="61"/>
        <v>0</v>
      </c>
      <c r="P220" s="400">
        <f t="shared" si="63"/>
        <v>0</v>
      </c>
      <c r="Q220" s="400">
        <f t="shared" si="63"/>
        <v>0</v>
      </c>
    </row>
    <row r="221" spans="3:17" x14ac:dyDescent="0.25">
      <c r="C221" s="409"/>
      <c r="D221" s="410"/>
      <c r="E221" s="411"/>
      <c r="F221" s="400">
        <f t="shared" si="65"/>
        <v>0</v>
      </c>
      <c r="G221" s="401"/>
      <c r="H221" s="412"/>
      <c r="I221" s="403" t="e">
        <f>VLOOKUP(H221,Presupuesto!$B$11:$C$565,2,0)</f>
        <v>#N/A</v>
      </c>
      <c r="J221" s="405" t="str">
        <f t="shared" si="64"/>
        <v>Estudiantes y Graduados</v>
      </c>
      <c r="K221" s="405" t="s">
        <v>415</v>
      </c>
      <c r="L221" s="409"/>
      <c r="M221" s="410"/>
      <c r="N221" s="411"/>
      <c r="O221" s="400">
        <f t="shared" si="61"/>
        <v>0</v>
      </c>
      <c r="P221" s="400">
        <f t="shared" si="63"/>
        <v>0</v>
      </c>
      <c r="Q221" s="400">
        <f t="shared" si="63"/>
        <v>0</v>
      </c>
    </row>
    <row r="222" spans="3:17" x14ac:dyDescent="0.25">
      <c r="C222" s="409"/>
      <c r="D222" s="410"/>
      <c r="E222" s="411"/>
      <c r="F222" s="400">
        <f t="shared" si="65"/>
        <v>0</v>
      </c>
      <c r="G222" s="401"/>
      <c r="H222" s="412"/>
      <c r="I222" s="403" t="e">
        <f>VLOOKUP(H222,Presupuesto!$B$11:$C$565,2,0)</f>
        <v>#N/A</v>
      </c>
      <c r="J222" s="405" t="str">
        <f t="shared" si="64"/>
        <v>Estudiantes y Graduados</v>
      </c>
      <c r="K222" s="405" t="s">
        <v>415</v>
      </c>
      <c r="L222" s="409"/>
      <c r="M222" s="410"/>
      <c r="N222" s="411"/>
      <c r="O222" s="400">
        <f t="shared" si="61"/>
        <v>0</v>
      </c>
      <c r="P222" s="400">
        <f t="shared" si="63"/>
        <v>0</v>
      </c>
      <c r="Q222" s="400">
        <f t="shared" si="63"/>
        <v>0</v>
      </c>
    </row>
    <row r="223" spans="3:17" x14ac:dyDescent="0.25">
      <c r="C223" s="409"/>
      <c r="D223" s="410"/>
      <c r="E223" s="411"/>
      <c r="F223" s="400">
        <f t="shared" si="65"/>
        <v>0</v>
      </c>
      <c r="G223" s="401"/>
      <c r="H223" s="412"/>
      <c r="I223" s="403" t="e">
        <f>VLOOKUP(H223,Presupuesto!$B$11:$C$565,2,0)</f>
        <v>#N/A</v>
      </c>
      <c r="J223" s="405" t="str">
        <f t="shared" si="64"/>
        <v>Estudiantes y Graduados</v>
      </c>
      <c r="K223" s="405" t="s">
        <v>415</v>
      </c>
      <c r="L223" s="409"/>
      <c r="M223" s="410"/>
      <c r="N223" s="411"/>
      <c r="O223" s="400">
        <f t="shared" si="61"/>
        <v>0</v>
      </c>
      <c r="P223" s="400">
        <f t="shared" si="63"/>
        <v>0</v>
      </c>
      <c r="Q223" s="400">
        <f t="shared" si="63"/>
        <v>0</v>
      </c>
    </row>
    <row r="224" spans="3:17" x14ac:dyDescent="0.25">
      <c r="C224" s="413"/>
      <c r="D224" s="410"/>
      <c r="E224" s="411"/>
      <c r="F224" s="400">
        <f t="shared" si="65"/>
        <v>0</v>
      </c>
      <c r="G224" s="401"/>
      <c r="H224" s="414"/>
      <c r="I224" s="403" t="e">
        <f>VLOOKUP(H224,Presupuesto!$B$11:$C$565,2,0)</f>
        <v>#N/A</v>
      </c>
      <c r="J224" s="405" t="str">
        <f t="shared" si="64"/>
        <v>Estudiantes y Graduados</v>
      </c>
      <c r="K224" s="405" t="s">
        <v>406</v>
      </c>
      <c r="L224" s="413"/>
      <c r="M224" s="410"/>
      <c r="N224" s="411"/>
      <c r="O224" s="400">
        <f t="shared" si="61"/>
        <v>0</v>
      </c>
      <c r="P224" s="400">
        <f t="shared" si="63"/>
        <v>0</v>
      </c>
      <c r="Q224" s="400">
        <f t="shared" si="63"/>
        <v>0</v>
      </c>
    </row>
    <row r="225" spans="3:17" x14ac:dyDescent="0.25">
      <c r="C225" s="413"/>
      <c r="D225" s="410"/>
      <c r="E225" s="411"/>
      <c r="F225" s="400">
        <f t="shared" si="65"/>
        <v>0</v>
      </c>
      <c r="G225" s="401"/>
      <c r="H225" s="414"/>
      <c r="I225" s="403" t="e">
        <f>VLOOKUP(H225,Presupuesto!$B$11:$C$565,2,0)</f>
        <v>#N/A</v>
      </c>
      <c r="J225" s="405" t="str">
        <f t="shared" si="64"/>
        <v>Estudiantes y Graduados</v>
      </c>
      <c r="K225" s="405" t="s">
        <v>415</v>
      </c>
      <c r="L225" s="413"/>
      <c r="M225" s="410"/>
      <c r="N225" s="411"/>
      <c r="O225" s="400">
        <f t="shared" si="61"/>
        <v>0</v>
      </c>
      <c r="P225" s="400">
        <f t="shared" si="63"/>
        <v>0</v>
      </c>
      <c r="Q225" s="400">
        <f t="shared" si="63"/>
        <v>0</v>
      </c>
    </row>
    <row r="226" spans="3:17" x14ac:dyDescent="0.25">
      <c r="C226" s="413"/>
      <c r="D226" s="410"/>
      <c r="E226" s="411"/>
      <c r="F226" s="400">
        <f t="shared" si="65"/>
        <v>0</v>
      </c>
      <c r="G226" s="401"/>
      <c r="H226" s="414"/>
      <c r="I226" s="403" t="e">
        <f>VLOOKUP(H226,Presupuesto!$B$11:$C$565,2,0)</f>
        <v>#N/A</v>
      </c>
      <c r="J226" s="405" t="str">
        <f t="shared" si="64"/>
        <v>Estudiantes y Graduados</v>
      </c>
      <c r="K226" s="405" t="s">
        <v>415</v>
      </c>
      <c r="L226" s="413"/>
      <c r="M226" s="410"/>
      <c r="N226" s="411"/>
      <c r="O226" s="400">
        <f t="shared" si="61"/>
        <v>0</v>
      </c>
      <c r="P226" s="400">
        <f t="shared" si="63"/>
        <v>0</v>
      </c>
      <c r="Q226" s="400">
        <f t="shared" si="63"/>
        <v>0</v>
      </c>
    </row>
    <row r="227" spans="3:17" x14ac:dyDescent="0.25">
      <c r="C227" s="413"/>
      <c r="D227" s="410"/>
      <c r="E227" s="411"/>
      <c r="F227" s="400">
        <f t="shared" si="65"/>
        <v>0</v>
      </c>
      <c r="G227" s="401"/>
      <c r="H227" s="414"/>
      <c r="I227" s="403" t="e">
        <f>VLOOKUP(H227,Presupuesto!$B$11:$C$565,2,0)</f>
        <v>#N/A</v>
      </c>
      <c r="J227" s="405" t="str">
        <f t="shared" si="64"/>
        <v>Estudiantes y Graduados</v>
      </c>
      <c r="K227" s="405" t="s">
        <v>415</v>
      </c>
      <c r="L227" s="413"/>
      <c r="M227" s="410"/>
      <c r="N227" s="411"/>
      <c r="O227" s="400">
        <f t="shared" si="61"/>
        <v>0</v>
      </c>
      <c r="P227" s="400">
        <f t="shared" si="63"/>
        <v>0</v>
      </c>
      <c r="Q227" s="400">
        <f t="shared" si="63"/>
        <v>0</v>
      </c>
    </row>
    <row r="228" spans="3:17" ht="16.5" thickBot="1" x14ac:dyDescent="0.3">
      <c r="C228" s="415"/>
      <c r="D228" s="416"/>
      <c r="E228" s="417"/>
      <c r="F228" s="418">
        <f t="shared" si="65"/>
        <v>0</v>
      </c>
      <c r="G228" s="419"/>
      <c r="H228" s="420"/>
      <c r="I228" s="421" t="e">
        <f>VLOOKUP(H228,Presupuesto!$B$11:$C$565,2,0)</f>
        <v>#N/A</v>
      </c>
      <c r="J228" s="422" t="str">
        <f t="shared" ref="J228" si="66">$J$20</f>
        <v>Estudiantes y Graduados</v>
      </c>
      <c r="K228" s="423" t="s">
        <v>397</v>
      </c>
      <c r="L228" s="415"/>
      <c r="M228" s="416"/>
      <c r="N228" s="417"/>
      <c r="O228" s="418">
        <f t="shared" si="61"/>
        <v>0</v>
      </c>
      <c r="P228" s="418">
        <f t="shared" si="63"/>
        <v>0</v>
      </c>
      <c r="Q228" s="418">
        <f t="shared" si="63"/>
        <v>0</v>
      </c>
    </row>
    <row r="230" spans="3:17" ht="16.5" thickBot="1" x14ac:dyDescent="0.3"/>
    <row r="231" spans="3:17" ht="16.5" thickBot="1" x14ac:dyDescent="0.3">
      <c r="C231" s="380" t="s">
        <v>53</v>
      </c>
      <c r="D231" s="376">
        <f>SUM(F238:F239)</f>
        <v>500000</v>
      </c>
      <c r="G231" s="381"/>
      <c r="H231" s="382"/>
      <c r="I231" s="382"/>
    </row>
    <row r="232" spans="3:17" x14ac:dyDescent="0.25">
      <c r="G232" s="381"/>
      <c r="H232" s="382"/>
      <c r="I232" s="382"/>
    </row>
    <row r="233" spans="3:17" x14ac:dyDescent="0.25">
      <c r="F233" s="382"/>
      <c r="G233" s="381"/>
      <c r="H233" s="382"/>
      <c r="I233" s="382"/>
    </row>
    <row r="234" spans="3:17" x14ac:dyDescent="0.25">
      <c r="C234" s="180" t="s">
        <v>395</v>
      </c>
      <c r="D234" s="114" t="s">
        <v>1715</v>
      </c>
      <c r="F234" s="382"/>
      <c r="G234" s="381"/>
      <c r="H234" s="382"/>
      <c r="I234" s="382"/>
    </row>
    <row r="235" spans="3:17" x14ac:dyDescent="0.25">
      <c r="C235" s="383" t="s">
        <v>1716</v>
      </c>
      <c r="D235" s="384"/>
      <c r="F235" s="382"/>
      <c r="G235" s="381"/>
      <c r="H235" s="382"/>
      <c r="I235" s="382"/>
    </row>
    <row r="236" spans="3:17" ht="32.25" thickBot="1" x14ac:dyDescent="0.3">
      <c r="F236" s="385"/>
      <c r="G236" s="386"/>
      <c r="H236" s="386"/>
      <c r="I236" s="386"/>
      <c r="L236" s="387"/>
      <c r="M236" s="388"/>
      <c r="N236" s="387"/>
      <c r="O236" s="387"/>
      <c r="P236" s="180" t="s">
        <v>474</v>
      </c>
      <c r="Q236" s="180" t="s">
        <v>475</v>
      </c>
    </row>
    <row r="237" spans="3:17" ht="32.25" thickBot="1" x14ac:dyDescent="0.3">
      <c r="C237" s="389" t="s">
        <v>44</v>
      </c>
      <c r="D237" s="389" t="s">
        <v>55</v>
      </c>
      <c r="E237" s="390" t="s">
        <v>57</v>
      </c>
      <c r="F237" s="391" t="s">
        <v>27</v>
      </c>
      <c r="G237" s="392" t="s">
        <v>134</v>
      </c>
      <c r="H237" s="390" t="s">
        <v>46</v>
      </c>
      <c r="I237" s="392" t="s">
        <v>135</v>
      </c>
      <c r="J237" s="392" t="s">
        <v>413</v>
      </c>
      <c r="K237" s="392" t="s">
        <v>414</v>
      </c>
      <c r="L237" s="393" t="s">
        <v>21</v>
      </c>
      <c r="M237" s="393" t="s">
        <v>55</v>
      </c>
      <c r="N237" s="394" t="s">
        <v>472</v>
      </c>
      <c r="O237" s="395" t="s">
        <v>473</v>
      </c>
      <c r="P237" s="396">
        <v>0.7</v>
      </c>
      <c r="Q237" s="396">
        <v>0.3</v>
      </c>
    </row>
    <row r="238" spans="3:17" ht="31.5" x14ac:dyDescent="0.25">
      <c r="C238" s="424" t="s">
        <v>433</v>
      </c>
      <c r="D238" s="398">
        <v>0</v>
      </c>
      <c r="E238" s="399">
        <f>HLOOKUP(C238,$AH$2:$BU$3,2,0)</f>
        <v>2000</v>
      </c>
      <c r="F238" s="400">
        <f t="shared" ref="F238:F240" si="67">D238*E238</f>
        <v>0</v>
      </c>
      <c r="G238" s="401" t="s">
        <v>132</v>
      </c>
      <c r="H238" s="402" t="s">
        <v>310</v>
      </c>
      <c r="I238" s="403" t="str">
        <f>VLOOKUP(H238,Presupuesto!$B$11:$C$565,2,0)</f>
        <v>VIATICOS NACIONALES Y OTROS GASTOS DE VIAJE PROYECTO FORTALECIMIENTO ORG. ESTUDI (26200-72)</v>
      </c>
      <c r="J238" s="404" t="s">
        <v>1377</v>
      </c>
      <c r="K238" s="405" t="s">
        <v>397</v>
      </c>
      <c r="L238" s="406"/>
      <c r="M238" s="407"/>
      <c r="N238" s="408"/>
      <c r="O238" s="400">
        <f t="shared" ref="O238:O240" si="68">M238*N238</f>
        <v>0</v>
      </c>
      <c r="P238" s="400">
        <f>$O238*P$16</f>
        <v>0</v>
      </c>
      <c r="Q238" s="400">
        <f t="shared" ref="Q238" si="69">$O238*Q$16</f>
        <v>0</v>
      </c>
    </row>
    <row r="239" spans="3:17" ht="47.25" x14ac:dyDescent="0.25">
      <c r="C239" s="435" t="s">
        <v>1713</v>
      </c>
      <c r="D239" s="407">
        <v>1</v>
      </c>
      <c r="E239" s="408">
        <v>500000</v>
      </c>
      <c r="F239" s="400">
        <f t="shared" si="67"/>
        <v>500000</v>
      </c>
      <c r="G239" s="401" t="s">
        <v>1477</v>
      </c>
      <c r="H239" s="402" t="s">
        <v>341</v>
      </c>
      <c r="I239" s="403" t="str">
        <f>VLOOKUP(H239,Presupuesto!$B$11:$C$565,2,0)</f>
        <v>EQUIPOS PARA COMPUTACION</v>
      </c>
      <c r="J239" s="405" t="s">
        <v>1377</v>
      </c>
      <c r="K239" s="405" t="s">
        <v>397</v>
      </c>
      <c r="L239" s="406"/>
      <c r="M239" s="407"/>
      <c r="N239" s="408"/>
      <c r="O239" s="400">
        <f t="shared" si="68"/>
        <v>0</v>
      </c>
      <c r="P239" s="400">
        <f t="shared" ref="P239:Q240" si="70">$O239*P$16</f>
        <v>0</v>
      </c>
      <c r="Q239" s="400">
        <f t="shared" si="70"/>
        <v>0</v>
      </c>
    </row>
    <row r="240" spans="3:17" x14ac:dyDescent="0.25">
      <c r="C240" s="406"/>
      <c r="D240" s="407"/>
      <c r="E240" s="408"/>
      <c r="F240" s="400">
        <f t="shared" si="67"/>
        <v>0</v>
      </c>
      <c r="G240" s="401"/>
      <c r="H240" s="402"/>
      <c r="I240" s="403" t="e">
        <f>VLOOKUP(H240,Presupuesto!$B$11:$C$565,2,0)</f>
        <v>#N/A</v>
      </c>
      <c r="J240" s="405"/>
      <c r="K240" s="405"/>
      <c r="L240" s="406"/>
      <c r="M240" s="407"/>
      <c r="N240" s="408"/>
      <c r="O240" s="400">
        <f t="shared" si="68"/>
        <v>0</v>
      </c>
      <c r="P240" s="400">
        <f t="shared" si="70"/>
        <v>0</v>
      </c>
      <c r="Q240" s="400">
        <f t="shared" si="70"/>
        <v>0</v>
      </c>
    </row>
    <row r="241" spans="3:17" x14ac:dyDescent="0.25">
      <c r="G241" s="363"/>
    </row>
    <row r="242" spans="3:17" ht="16.5" thickBot="1" x14ac:dyDescent="0.3">
      <c r="G242" s="363"/>
    </row>
    <row r="243" spans="3:17" ht="16.5" thickBot="1" x14ac:dyDescent="0.3">
      <c r="C243" s="380" t="s">
        <v>53</v>
      </c>
      <c r="D243" s="376">
        <f>SUM(F250:F255)</f>
        <v>304000</v>
      </c>
      <c r="G243" s="381"/>
      <c r="H243" s="382"/>
      <c r="I243" s="382"/>
    </row>
    <row r="244" spans="3:17" x14ac:dyDescent="0.25">
      <c r="G244" s="381"/>
      <c r="H244" s="382"/>
      <c r="I244" s="382"/>
    </row>
    <row r="245" spans="3:17" x14ac:dyDescent="0.25">
      <c r="F245" s="382"/>
      <c r="G245" s="381"/>
      <c r="H245" s="382"/>
      <c r="I245" s="382"/>
    </row>
    <row r="246" spans="3:17" x14ac:dyDescent="0.25">
      <c r="C246" s="180" t="s">
        <v>395</v>
      </c>
      <c r="D246" s="114" t="s">
        <v>1776</v>
      </c>
      <c r="F246" s="382"/>
      <c r="G246" s="381"/>
      <c r="H246" s="382"/>
      <c r="I246" s="382"/>
    </row>
    <row r="247" spans="3:17" x14ac:dyDescent="0.25">
      <c r="C247" s="383" t="s">
        <v>1777</v>
      </c>
      <c r="D247" s="384"/>
      <c r="F247" s="382"/>
      <c r="G247" s="381"/>
      <c r="H247" s="382"/>
      <c r="I247" s="382"/>
    </row>
    <row r="248" spans="3:17" ht="32.25" thickBot="1" x14ac:dyDescent="0.3">
      <c r="F248" s="385"/>
      <c r="G248" s="386"/>
      <c r="H248" s="386"/>
      <c r="I248" s="386"/>
      <c r="L248" s="387"/>
      <c r="M248" s="388"/>
      <c r="N248" s="387"/>
      <c r="O248" s="387"/>
      <c r="P248" s="180" t="s">
        <v>474</v>
      </c>
      <c r="Q248" s="180" t="s">
        <v>475</v>
      </c>
    </row>
    <row r="249" spans="3:17" ht="32.25" thickBot="1" x14ac:dyDescent="0.3">
      <c r="C249" s="436" t="s">
        <v>44</v>
      </c>
      <c r="D249" s="436" t="s">
        <v>55</v>
      </c>
      <c r="E249" s="437" t="s">
        <v>57</v>
      </c>
      <c r="F249" s="438" t="s">
        <v>27</v>
      </c>
      <c r="G249" s="439" t="s">
        <v>134</v>
      </c>
      <c r="H249" s="437" t="s">
        <v>46</v>
      </c>
      <c r="I249" s="439" t="s">
        <v>135</v>
      </c>
      <c r="J249" s="439" t="s">
        <v>413</v>
      </c>
      <c r="K249" s="439" t="s">
        <v>414</v>
      </c>
      <c r="L249" s="440" t="s">
        <v>21</v>
      </c>
      <c r="M249" s="440" t="s">
        <v>55</v>
      </c>
      <c r="N249" s="441" t="s">
        <v>472</v>
      </c>
      <c r="O249" s="442" t="s">
        <v>473</v>
      </c>
      <c r="P249" s="443">
        <v>0.7</v>
      </c>
      <c r="Q249" s="443">
        <v>0.3</v>
      </c>
    </row>
    <row r="250" spans="3:17" ht="31.5" x14ac:dyDescent="0.25">
      <c r="C250" s="444" t="s">
        <v>433</v>
      </c>
      <c r="D250" s="445">
        <v>0</v>
      </c>
      <c r="E250" s="446">
        <f>HLOOKUP(C250,$AH$2:$BU$3,2,0)</f>
        <v>2000</v>
      </c>
      <c r="F250" s="447">
        <f t="shared" ref="F250:F255" si="71">D250*E250</f>
        <v>0</v>
      </c>
      <c r="G250" s="448" t="s">
        <v>132</v>
      </c>
      <c r="H250" s="449" t="s">
        <v>310</v>
      </c>
      <c r="I250" s="447" t="str">
        <f>VLOOKUP(H250,Presupuesto!$B$11:$C$565,2,0)</f>
        <v>VIATICOS NACIONALES Y OTROS GASTOS DE VIAJE PROYECTO FORTALECIMIENTO ORG. ESTUDI (26200-72)</v>
      </c>
      <c r="J250" s="450" t="s">
        <v>1377</v>
      </c>
      <c r="K250" s="451" t="s">
        <v>397</v>
      </c>
      <c r="L250" s="452"/>
      <c r="M250" s="453"/>
      <c r="N250" s="454"/>
      <c r="O250" s="447">
        <f t="shared" ref="O250:O254" si="72">M250*N250</f>
        <v>0</v>
      </c>
      <c r="P250" s="447">
        <f>$O250*P$16</f>
        <v>0</v>
      </c>
      <c r="Q250" s="455">
        <f t="shared" ref="Q250" si="73">$O250*Q$16</f>
        <v>0</v>
      </c>
    </row>
    <row r="251" spans="3:17" x14ac:dyDescent="0.25">
      <c r="C251" s="456" t="s">
        <v>1793</v>
      </c>
      <c r="D251" s="457">
        <v>12</v>
      </c>
      <c r="E251" s="458">
        <v>5000</v>
      </c>
      <c r="F251" s="459">
        <f t="shared" si="71"/>
        <v>60000</v>
      </c>
      <c r="G251" s="460" t="s">
        <v>132</v>
      </c>
      <c r="H251" s="461" t="s">
        <v>708</v>
      </c>
      <c r="I251" s="459" t="str">
        <f>VLOOKUP(H251,Presupuesto!$B$11:$C$565,2,0)</f>
        <v>SERVICIO DE CAPACITACION EDUC. SUPERIOR</v>
      </c>
      <c r="J251" s="462" t="s">
        <v>1377</v>
      </c>
      <c r="K251" s="462" t="s">
        <v>397</v>
      </c>
      <c r="L251" s="463"/>
      <c r="M251" s="457"/>
      <c r="N251" s="458"/>
      <c r="O251" s="459"/>
      <c r="P251" s="459"/>
      <c r="Q251" s="464"/>
    </row>
    <row r="252" spans="3:17" x14ac:dyDescent="0.25">
      <c r="C252" s="456" t="s">
        <v>1794</v>
      </c>
      <c r="D252" s="457">
        <v>15</v>
      </c>
      <c r="E252" s="458">
        <v>2000</v>
      </c>
      <c r="F252" s="459">
        <f t="shared" si="71"/>
        <v>30000</v>
      </c>
      <c r="G252" s="460" t="s">
        <v>132</v>
      </c>
      <c r="H252" s="461" t="s">
        <v>708</v>
      </c>
      <c r="I252" s="459" t="str">
        <f>VLOOKUP(H252,Presupuesto!$B$11:$C$565,2,0)</f>
        <v>SERVICIO DE CAPACITACION EDUC. SUPERIOR</v>
      </c>
      <c r="J252" s="462" t="s">
        <v>1377</v>
      </c>
      <c r="K252" s="462" t="s">
        <v>397</v>
      </c>
      <c r="L252" s="463"/>
      <c r="M252" s="457"/>
      <c r="N252" s="458"/>
      <c r="O252" s="459"/>
      <c r="P252" s="459"/>
      <c r="Q252" s="464"/>
    </row>
    <row r="253" spans="3:17" x14ac:dyDescent="0.25">
      <c r="C253" s="465" t="s">
        <v>1795</v>
      </c>
      <c r="D253" s="457">
        <v>20</v>
      </c>
      <c r="E253" s="458">
        <v>7000</v>
      </c>
      <c r="F253" s="459">
        <f t="shared" si="71"/>
        <v>140000</v>
      </c>
      <c r="G253" s="460" t="s">
        <v>132</v>
      </c>
      <c r="H253" s="461" t="s">
        <v>708</v>
      </c>
      <c r="I253" s="459" t="str">
        <f>VLOOKUP(H253,Presupuesto!$B$11:$C$565,2,0)</f>
        <v>SERVICIO DE CAPACITACION EDUC. SUPERIOR</v>
      </c>
      <c r="J253" s="462" t="s">
        <v>1377</v>
      </c>
      <c r="K253" s="462" t="s">
        <v>397</v>
      </c>
      <c r="L253" s="463"/>
      <c r="M253" s="457"/>
      <c r="N253" s="458"/>
      <c r="O253" s="459">
        <f t="shared" si="72"/>
        <v>0</v>
      </c>
      <c r="P253" s="459">
        <f t="shared" ref="P253:Q254" si="74">$O253*P$16</f>
        <v>0</v>
      </c>
      <c r="Q253" s="464">
        <f t="shared" si="74"/>
        <v>0</v>
      </c>
    </row>
    <row r="254" spans="3:17" x14ac:dyDescent="0.25">
      <c r="C254" s="456" t="s">
        <v>1796</v>
      </c>
      <c r="D254" s="457">
        <v>12</v>
      </c>
      <c r="E254" s="458">
        <v>2000</v>
      </c>
      <c r="F254" s="459">
        <f t="shared" si="71"/>
        <v>24000</v>
      </c>
      <c r="G254" s="460" t="s">
        <v>132</v>
      </c>
      <c r="H254" s="461" t="s">
        <v>708</v>
      </c>
      <c r="I254" s="459" t="str">
        <f>VLOOKUP(H254,Presupuesto!$B$11:$C$565,2,0)</f>
        <v>SERVICIO DE CAPACITACION EDUC. SUPERIOR</v>
      </c>
      <c r="J254" s="462" t="s">
        <v>1377</v>
      </c>
      <c r="K254" s="462" t="s">
        <v>397</v>
      </c>
      <c r="L254" s="463"/>
      <c r="M254" s="457"/>
      <c r="N254" s="458"/>
      <c r="O254" s="459">
        <f t="shared" si="72"/>
        <v>0</v>
      </c>
      <c r="P254" s="459">
        <f t="shared" si="74"/>
        <v>0</v>
      </c>
      <c r="Q254" s="464">
        <f t="shared" si="74"/>
        <v>0</v>
      </c>
    </row>
    <row r="255" spans="3:17" ht="16.5" thickBot="1" x14ac:dyDescent="0.3">
      <c r="C255" s="466" t="s">
        <v>1797</v>
      </c>
      <c r="D255" s="467">
        <v>10</v>
      </c>
      <c r="E255" s="468">
        <v>5000</v>
      </c>
      <c r="F255" s="469">
        <f t="shared" si="71"/>
        <v>50000</v>
      </c>
      <c r="G255" s="470" t="s">
        <v>132</v>
      </c>
      <c r="H255" s="471" t="s">
        <v>708</v>
      </c>
      <c r="I255" s="469" t="str">
        <f>VLOOKUP(H255,Presupuesto!$B$11:$C$565,2,0)</f>
        <v>SERVICIO DE CAPACITACION EDUC. SUPERIOR</v>
      </c>
      <c r="J255" s="472" t="s">
        <v>1377</v>
      </c>
      <c r="K255" s="473" t="s">
        <v>397</v>
      </c>
      <c r="L255" s="474"/>
      <c r="M255" s="474"/>
      <c r="N255" s="474"/>
      <c r="O255" s="473"/>
      <c r="P255" s="473"/>
      <c r="Q255" s="475"/>
    </row>
    <row r="256" spans="3:17" x14ac:dyDescent="0.25">
      <c r="G256" s="363"/>
    </row>
  </sheetData>
  <dataValidations count="6">
    <dataValidation type="list" allowBlank="1" showInputMessage="1" showErrorMessage="1" errorTitle="¡Ingreso Invalido!" error="Seleccione una opción de la lista." promptTitle="Categoria/Zona de Viáticos" prompt="Seleccione una opción de la lista" sqref="C61 C238 C149 C105 C17 C194 C250">
      <formula1>$AH$2:$BU$2</formula1>
    </dataValidation>
    <dataValidation type="list" allowBlank="1" showInputMessage="1" showErrorMessage="1" errorTitle="¡Ingreso Inválido!" error="Seleccione una opción de la lista" promptTitle="Mes Requerido" prompt="Seleccione el mes en el que requiere el recurso." sqref="K61:K95 K238:K240 K105:K139 K17:K51 K149:K185 K194:K228 K250:K254">
      <formula1>$U$2:$AF$2</formula1>
    </dataValidation>
    <dataValidation type="list" allowBlank="1" showInputMessage="1" showErrorMessage="1" errorTitle="¡Ingreso Inválido!" error="Seleccione una opción de la lista." promptTitle="Tipo de Presupuesto" prompt="Seleccione una opción de la lista." sqref="G61:G95 G238:G240 G105:G139 G17:G51 G149:G185 G194:G228 G250:G255">
      <formula1>$R$2:$S$2</formula1>
    </dataValidation>
    <dataValidation type="list" allowBlank="1" showInputMessage="1" showErrorMessage="1" errorTitle="¡Ingreso Inválido!" error="Seleccione una opción de la lista." promptTitle="Dimensión Estratégica" prompt="Seleccione una opción de la lista." sqref="J194:J228 J238:J240 J17:J51 J61:J95 J105:J139 J149:J185 J250:J255">
      <formula1>$A$2:$N$2</formula1>
    </dataValidation>
    <dataValidation type="list" allowBlank="1" showInputMessage="1" showErrorMessage="1" errorTitle="¡Ingreso Inválido!" error="Verifique el valor ingresado." promptTitle="Ingrese el Objeto de Gasto" prompt="Ingrese el Objeto de Gasto" sqref="H194:H228 H149:H185 H61:H95 H17:H51 H105:H139 H238 H240 H250:H255">
      <formula1>$A$1:$UI$1</formula1>
    </dataValidation>
    <dataValidation type="list" allowBlank="1" showInputMessage="1" showErrorMessage="1" errorTitle="¡Ingreso Inválido!" error="Verifique el valor ingresado." promptTitle="Ingrese el Objeto de Gasto" prompt="Ingrese el Objeto de Gasto" sqref="H239">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Normal="100" workbookViewId="0">
      <pane ySplit="7" topLeftCell="A8" activePane="bottomLeft" state="frozen"/>
      <selection activeCell="M8" sqref="M8"/>
      <selection pane="bottomLeft" activeCell="A8" sqref="A8:A17"/>
    </sheetView>
  </sheetViews>
  <sheetFormatPr baseColWidth="10" defaultColWidth="11.5703125" defaultRowHeight="15.75" x14ac:dyDescent="0.25"/>
  <cols>
    <col min="1" max="1" width="35.5703125" style="363" customWidth="1"/>
    <col min="2" max="2" width="21.7109375" style="363" customWidth="1"/>
    <col min="3" max="4" width="27.42578125" style="363" customWidth="1"/>
    <col min="5" max="5" width="27.42578125" style="368" customWidth="1"/>
    <col min="6" max="6" width="27.42578125" style="363" customWidth="1"/>
    <col min="7" max="7" width="15.28515625" style="363" customWidth="1"/>
    <col min="8" max="8" width="13.7109375" style="363" bestFit="1" customWidth="1"/>
    <col min="9" max="9" width="15.28515625" style="363" customWidth="1"/>
    <col min="10" max="10" width="18.85546875" style="363" customWidth="1"/>
    <col min="11" max="11" width="12.7109375" style="363" bestFit="1" customWidth="1"/>
    <col min="12" max="12" width="13.7109375" style="363" bestFit="1" customWidth="1"/>
    <col min="13" max="14" width="12.7109375" style="363" bestFit="1" customWidth="1"/>
    <col min="15" max="15" width="15.28515625" style="363" customWidth="1"/>
    <col min="16" max="16" width="18.28515625" style="363" customWidth="1"/>
    <col min="17" max="20" width="14.140625" style="363" customWidth="1"/>
    <col min="21" max="21" width="17" style="363" customWidth="1"/>
    <col min="22" max="16384" width="11.5703125" style="363"/>
  </cols>
  <sheetData>
    <row r="1" spans="1:21" ht="18" customHeight="1" x14ac:dyDescent="0.25">
      <c r="B1" s="364"/>
      <c r="C1" s="364"/>
      <c r="D1" s="364"/>
      <c r="E1" s="365"/>
      <c r="G1" s="366" t="s">
        <v>1353</v>
      </c>
      <c r="H1" s="364"/>
      <c r="I1" s="364"/>
      <c r="J1" s="364"/>
      <c r="K1" s="364"/>
      <c r="L1" s="364"/>
      <c r="M1" s="364"/>
      <c r="N1" s="364"/>
      <c r="O1" s="364"/>
      <c r="P1" s="364"/>
      <c r="Q1" s="364"/>
      <c r="R1" s="364"/>
      <c r="S1" s="364"/>
      <c r="T1" s="364"/>
      <c r="U1" s="364"/>
    </row>
    <row r="2" spans="1:21" ht="18" customHeight="1" x14ac:dyDescent="0.25">
      <c r="A2" s="367" t="s">
        <v>1352</v>
      </c>
      <c r="B2" s="364"/>
      <c r="C2" s="364"/>
      <c r="D2" s="364"/>
      <c r="E2" s="365"/>
      <c r="G2" s="366"/>
      <c r="H2" s="364"/>
      <c r="I2" s="364"/>
      <c r="J2" s="364"/>
      <c r="K2" s="364"/>
      <c r="L2" s="364"/>
      <c r="M2" s="364"/>
      <c r="N2" s="364"/>
      <c r="O2" s="364"/>
      <c r="P2" s="364"/>
      <c r="Q2" s="364"/>
      <c r="R2" s="364"/>
      <c r="S2" s="364"/>
      <c r="T2" s="364"/>
      <c r="U2" s="364"/>
    </row>
    <row r="3" spans="1:21" ht="18" customHeight="1" x14ac:dyDescent="0.25">
      <c r="A3" s="367" t="s">
        <v>1354</v>
      </c>
      <c r="B3" s="364"/>
      <c r="C3" s="364"/>
      <c r="D3" s="364"/>
      <c r="E3" s="365"/>
      <c r="G3" s="366"/>
      <c r="H3" s="364"/>
      <c r="I3" s="364"/>
      <c r="J3" s="364"/>
      <c r="K3" s="364"/>
      <c r="L3" s="364"/>
      <c r="M3" s="364"/>
      <c r="N3" s="364"/>
      <c r="O3" s="364"/>
      <c r="P3" s="364"/>
      <c r="Q3" s="364"/>
      <c r="R3" s="364"/>
      <c r="S3" s="364"/>
      <c r="T3" s="364"/>
      <c r="U3" s="364"/>
    </row>
    <row r="4" spans="1:21" ht="18" customHeight="1" x14ac:dyDescent="0.25">
      <c r="A4" s="367" t="s">
        <v>1390</v>
      </c>
      <c r="B4" s="364"/>
      <c r="C4" s="364"/>
      <c r="D4" s="364"/>
      <c r="E4" s="365"/>
      <c r="G4" s="366"/>
      <c r="H4" s="364"/>
      <c r="I4" s="364"/>
      <c r="J4" s="364"/>
      <c r="K4" s="364"/>
      <c r="L4" s="364"/>
      <c r="M4" s="364"/>
      <c r="N4" s="364"/>
      <c r="O4" s="364"/>
      <c r="P4" s="364"/>
      <c r="Q4" s="364"/>
      <c r="R4" s="364"/>
      <c r="S4" s="364"/>
      <c r="T4" s="364"/>
      <c r="U4" s="364"/>
    </row>
    <row r="5" spans="1:21" ht="14.45" customHeight="1" x14ac:dyDescent="0.25">
      <c r="A5" s="664" t="s">
        <v>98</v>
      </c>
      <c r="B5" s="663" t="s">
        <v>113</v>
      </c>
      <c r="C5" s="660" t="s">
        <v>87</v>
      </c>
      <c r="D5" s="660" t="s">
        <v>88</v>
      </c>
      <c r="E5" s="666" t="s">
        <v>395</v>
      </c>
      <c r="F5" s="660" t="s">
        <v>89</v>
      </c>
      <c r="G5" s="669" t="s">
        <v>101</v>
      </c>
      <c r="H5" s="675"/>
      <c r="I5" s="675"/>
      <c r="J5" s="675"/>
      <c r="K5" s="675"/>
      <c r="L5" s="675"/>
      <c r="M5" s="675"/>
      <c r="N5" s="670"/>
      <c r="O5" s="671" t="s">
        <v>102</v>
      </c>
      <c r="P5" s="672"/>
      <c r="Q5" s="663" t="s">
        <v>103</v>
      </c>
      <c r="R5" s="663" t="s">
        <v>104</v>
      </c>
      <c r="S5" s="663" t="s">
        <v>111</v>
      </c>
      <c r="T5" s="663" t="s">
        <v>110</v>
      </c>
      <c r="U5" s="660" t="s">
        <v>90</v>
      </c>
    </row>
    <row r="6" spans="1:21" ht="14.45" customHeight="1" x14ac:dyDescent="0.25">
      <c r="A6" s="664"/>
      <c r="B6" s="664"/>
      <c r="C6" s="661"/>
      <c r="D6" s="661"/>
      <c r="E6" s="667"/>
      <c r="F6" s="661"/>
      <c r="G6" s="669" t="s">
        <v>105</v>
      </c>
      <c r="H6" s="670"/>
      <c r="I6" s="669" t="s">
        <v>106</v>
      </c>
      <c r="J6" s="670"/>
      <c r="K6" s="669" t="s">
        <v>107</v>
      </c>
      <c r="L6" s="670"/>
      <c r="M6" s="669" t="s">
        <v>108</v>
      </c>
      <c r="N6" s="670"/>
      <c r="O6" s="673"/>
      <c r="P6" s="674"/>
      <c r="Q6" s="664"/>
      <c r="R6" s="664"/>
      <c r="S6" s="664"/>
      <c r="T6" s="664"/>
      <c r="U6" s="661"/>
    </row>
    <row r="7" spans="1:21" ht="47.25" x14ac:dyDescent="0.25">
      <c r="A7" s="665"/>
      <c r="B7" s="665"/>
      <c r="C7" s="662"/>
      <c r="D7" s="662"/>
      <c r="E7" s="668"/>
      <c r="F7" s="662"/>
      <c r="G7" s="229" t="s">
        <v>109</v>
      </c>
      <c r="H7" s="229" t="s">
        <v>12</v>
      </c>
      <c r="I7" s="229" t="s">
        <v>109</v>
      </c>
      <c r="J7" s="229" t="s">
        <v>12</v>
      </c>
      <c r="K7" s="229" t="s">
        <v>109</v>
      </c>
      <c r="L7" s="229" t="s">
        <v>12</v>
      </c>
      <c r="M7" s="229" t="s">
        <v>109</v>
      </c>
      <c r="N7" s="229" t="s">
        <v>12</v>
      </c>
      <c r="O7" s="229" t="s">
        <v>109</v>
      </c>
      <c r="P7" s="229" t="s">
        <v>12</v>
      </c>
      <c r="Q7" s="665"/>
      <c r="R7" s="665"/>
      <c r="S7" s="665"/>
      <c r="T7" s="665"/>
      <c r="U7" s="662"/>
    </row>
    <row r="8" spans="1:21" x14ac:dyDescent="0.25">
      <c r="A8" s="682" t="s">
        <v>1391</v>
      </c>
      <c r="B8" s="679" t="s">
        <v>1392</v>
      </c>
      <c r="C8" s="137"/>
      <c r="D8" s="137"/>
      <c r="E8" s="66"/>
      <c r="F8" s="66"/>
      <c r="G8" s="115"/>
      <c r="H8" s="116"/>
      <c r="I8" s="115"/>
      <c r="J8" s="116"/>
      <c r="K8" s="115"/>
      <c r="L8" s="116"/>
      <c r="M8" s="115"/>
      <c r="N8" s="116"/>
      <c r="O8" s="244">
        <f>+G8+I8+K8+M8</f>
        <v>0</v>
      </c>
      <c r="P8" s="244">
        <f>+H8+J8+L8+N8</f>
        <v>0</v>
      </c>
      <c r="Q8" s="66"/>
      <c r="R8" s="66"/>
      <c r="S8" s="66"/>
      <c r="T8" s="66"/>
      <c r="U8" s="66"/>
    </row>
    <row r="9" spans="1:21" x14ac:dyDescent="0.25">
      <c r="A9" s="683"/>
      <c r="B9" s="680"/>
      <c r="C9" s="137"/>
      <c r="D9" s="137"/>
      <c r="E9" s="66"/>
      <c r="F9" s="66"/>
      <c r="G9" s="115"/>
      <c r="H9" s="116"/>
      <c r="I9" s="115"/>
      <c r="J9" s="116"/>
      <c r="K9" s="115"/>
      <c r="L9" s="116"/>
      <c r="M9" s="115"/>
      <c r="N9" s="116"/>
      <c r="O9" s="244">
        <f t="shared" ref="O9:O26" si="0">+G9+I9+K9+M9</f>
        <v>0</v>
      </c>
      <c r="P9" s="244">
        <f t="shared" ref="P9:P26" si="1">+H9+J9+L9+N9</f>
        <v>0</v>
      </c>
      <c r="Q9" s="66"/>
      <c r="R9" s="66"/>
      <c r="S9" s="66"/>
      <c r="T9" s="66"/>
      <c r="U9" s="66"/>
    </row>
    <row r="10" spans="1:21" x14ac:dyDescent="0.25">
      <c r="A10" s="683"/>
      <c r="B10" s="680"/>
      <c r="C10" s="137"/>
      <c r="D10" s="137"/>
      <c r="E10" s="66"/>
      <c r="F10" s="66"/>
      <c r="G10" s="115"/>
      <c r="H10" s="116"/>
      <c r="I10" s="115"/>
      <c r="J10" s="116"/>
      <c r="K10" s="115"/>
      <c r="L10" s="116"/>
      <c r="M10" s="115"/>
      <c r="N10" s="116"/>
      <c r="O10" s="244">
        <f t="shared" si="0"/>
        <v>0</v>
      </c>
      <c r="P10" s="244">
        <f t="shared" si="1"/>
        <v>0</v>
      </c>
      <c r="Q10" s="66"/>
      <c r="R10" s="66"/>
      <c r="S10" s="66"/>
      <c r="T10" s="66"/>
      <c r="U10" s="66"/>
    </row>
    <row r="11" spans="1:21" x14ac:dyDescent="0.25">
      <c r="A11" s="683"/>
      <c r="B11" s="680"/>
      <c r="C11" s="137"/>
      <c r="D11" s="137"/>
      <c r="E11" s="66"/>
      <c r="F11" s="66"/>
      <c r="G11" s="115"/>
      <c r="H11" s="116"/>
      <c r="I11" s="115"/>
      <c r="J11" s="116"/>
      <c r="K11" s="115"/>
      <c r="L11" s="116"/>
      <c r="M11" s="115"/>
      <c r="N11" s="116"/>
      <c r="O11" s="244">
        <f t="shared" si="0"/>
        <v>0</v>
      </c>
      <c r="P11" s="244">
        <f t="shared" si="1"/>
        <v>0</v>
      </c>
      <c r="Q11" s="66"/>
      <c r="R11" s="66"/>
      <c r="S11" s="66"/>
      <c r="T11" s="66"/>
      <c r="U11" s="66"/>
    </row>
    <row r="12" spans="1:21" x14ac:dyDescent="0.25">
      <c r="A12" s="683"/>
      <c r="B12" s="680"/>
      <c r="C12" s="137"/>
      <c r="D12" s="137"/>
      <c r="E12" s="66"/>
      <c r="F12" s="66"/>
      <c r="G12" s="115"/>
      <c r="H12" s="116"/>
      <c r="I12" s="115"/>
      <c r="J12" s="116"/>
      <c r="K12" s="115"/>
      <c r="L12" s="116"/>
      <c r="M12" s="115"/>
      <c r="N12" s="116"/>
      <c r="O12" s="244">
        <f t="shared" si="0"/>
        <v>0</v>
      </c>
      <c r="P12" s="244">
        <f t="shared" si="1"/>
        <v>0</v>
      </c>
      <c r="Q12" s="66"/>
      <c r="R12" s="66"/>
      <c r="S12" s="66"/>
      <c r="T12" s="66"/>
      <c r="U12" s="66"/>
    </row>
    <row r="13" spans="1:21" x14ac:dyDescent="0.25">
      <c r="A13" s="683"/>
      <c r="B13" s="680"/>
      <c r="C13" s="137"/>
      <c r="D13" s="137"/>
      <c r="E13" s="66"/>
      <c r="F13" s="66"/>
      <c r="G13" s="115"/>
      <c r="H13" s="116"/>
      <c r="I13" s="115"/>
      <c r="J13" s="116"/>
      <c r="K13" s="115"/>
      <c r="L13" s="116"/>
      <c r="M13" s="115"/>
      <c r="N13" s="116"/>
      <c r="O13" s="244">
        <f t="shared" si="0"/>
        <v>0</v>
      </c>
      <c r="P13" s="244">
        <f t="shared" si="1"/>
        <v>0</v>
      </c>
      <c r="Q13" s="66"/>
      <c r="R13" s="66"/>
      <c r="S13" s="66"/>
      <c r="T13" s="66"/>
      <c r="U13" s="66"/>
    </row>
    <row r="14" spans="1:21" x14ac:dyDescent="0.25">
      <c r="A14" s="683"/>
      <c r="B14" s="680"/>
      <c r="C14" s="137"/>
      <c r="D14" s="137"/>
      <c r="E14" s="66"/>
      <c r="F14" s="66"/>
      <c r="G14" s="115"/>
      <c r="H14" s="116"/>
      <c r="I14" s="115"/>
      <c r="J14" s="116"/>
      <c r="K14" s="115"/>
      <c r="L14" s="116"/>
      <c r="M14" s="115"/>
      <c r="N14" s="116"/>
      <c r="O14" s="244">
        <f t="shared" si="0"/>
        <v>0</v>
      </c>
      <c r="P14" s="244">
        <f t="shared" si="1"/>
        <v>0</v>
      </c>
      <c r="Q14" s="66"/>
      <c r="R14" s="66"/>
      <c r="S14" s="66"/>
      <c r="T14" s="66"/>
      <c r="U14" s="66"/>
    </row>
    <row r="15" spans="1:21" x14ac:dyDescent="0.25">
      <c r="A15" s="683"/>
      <c r="B15" s="680"/>
      <c r="C15" s="137"/>
      <c r="D15" s="137"/>
      <c r="E15" s="66"/>
      <c r="F15" s="66"/>
      <c r="G15" s="115"/>
      <c r="H15" s="116"/>
      <c r="I15" s="115"/>
      <c r="J15" s="116"/>
      <c r="K15" s="115"/>
      <c r="L15" s="116"/>
      <c r="M15" s="115"/>
      <c r="N15" s="116"/>
      <c r="O15" s="244">
        <f t="shared" si="0"/>
        <v>0</v>
      </c>
      <c r="P15" s="244">
        <f t="shared" si="1"/>
        <v>0</v>
      </c>
      <c r="Q15" s="66"/>
      <c r="R15" s="66"/>
      <c r="S15" s="66"/>
      <c r="T15" s="66"/>
      <c r="U15" s="66"/>
    </row>
    <row r="16" spans="1:21" x14ac:dyDescent="0.25">
      <c r="A16" s="683"/>
      <c r="B16" s="680"/>
      <c r="C16" s="137"/>
      <c r="D16" s="137"/>
      <c r="E16" s="66"/>
      <c r="F16" s="66"/>
      <c r="G16" s="115"/>
      <c r="H16" s="116"/>
      <c r="I16" s="115"/>
      <c r="J16" s="116"/>
      <c r="K16" s="115"/>
      <c r="L16" s="116"/>
      <c r="M16" s="115"/>
      <c r="N16" s="116"/>
      <c r="O16" s="244">
        <f t="shared" si="0"/>
        <v>0</v>
      </c>
      <c r="P16" s="244">
        <f t="shared" si="1"/>
        <v>0</v>
      </c>
      <c r="Q16" s="117"/>
      <c r="R16" s="66"/>
      <c r="S16" s="66"/>
      <c r="T16" s="66"/>
      <c r="U16" s="66"/>
    </row>
    <row r="17" spans="1:21" x14ac:dyDescent="0.25">
      <c r="A17" s="684"/>
      <c r="B17" s="681"/>
      <c r="C17" s="137"/>
      <c r="D17" s="137"/>
      <c r="E17" s="66"/>
      <c r="F17" s="66"/>
      <c r="G17" s="115"/>
      <c r="H17" s="116"/>
      <c r="I17" s="115"/>
      <c r="J17" s="116"/>
      <c r="K17" s="115"/>
      <c r="L17" s="116"/>
      <c r="M17" s="115"/>
      <c r="N17" s="116"/>
      <c r="O17" s="244">
        <f t="shared" si="0"/>
        <v>0</v>
      </c>
      <c r="P17" s="244">
        <f t="shared" si="1"/>
        <v>0</v>
      </c>
      <c r="Q17" s="117"/>
      <c r="R17" s="66"/>
      <c r="S17" s="66"/>
      <c r="T17" s="66"/>
      <c r="U17" s="66"/>
    </row>
    <row r="18" spans="1:21" x14ac:dyDescent="0.25">
      <c r="A18" s="676" t="s">
        <v>1393</v>
      </c>
      <c r="B18" s="676" t="s">
        <v>1392</v>
      </c>
      <c r="C18" s="292"/>
      <c r="D18" s="137"/>
      <c r="E18" s="66"/>
      <c r="F18" s="66"/>
      <c r="G18" s="66"/>
      <c r="H18" s="218"/>
      <c r="I18" s="66"/>
      <c r="J18" s="66"/>
      <c r="K18" s="66"/>
      <c r="L18" s="218"/>
      <c r="M18" s="66"/>
      <c r="N18" s="66"/>
      <c r="O18" s="244">
        <f t="shared" si="0"/>
        <v>0</v>
      </c>
      <c r="P18" s="244">
        <f t="shared" si="1"/>
        <v>0</v>
      </c>
      <c r="Q18" s="66"/>
      <c r="R18" s="66"/>
      <c r="S18" s="66"/>
      <c r="T18" s="66"/>
      <c r="U18" s="66"/>
    </row>
    <row r="19" spans="1:21" x14ac:dyDescent="0.25">
      <c r="A19" s="677"/>
      <c r="B19" s="677"/>
      <c r="C19" s="292"/>
      <c r="D19" s="137"/>
      <c r="E19" s="66"/>
      <c r="F19" s="66"/>
      <c r="G19" s="66"/>
      <c r="H19" s="218"/>
      <c r="I19" s="66"/>
      <c r="J19" s="66"/>
      <c r="K19" s="66"/>
      <c r="L19" s="218"/>
      <c r="M19" s="66"/>
      <c r="N19" s="66"/>
      <c r="O19" s="244">
        <f t="shared" si="0"/>
        <v>0</v>
      </c>
      <c r="P19" s="244">
        <f t="shared" si="1"/>
        <v>0</v>
      </c>
      <c r="Q19" s="66"/>
      <c r="R19" s="66"/>
      <c r="S19" s="66"/>
      <c r="T19" s="66"/>
      <c r="U19" s="66"/>
    </row>
    <row r="20" spans="1:21" x14ac:dyDescent="0.25">
      <c r="A20" s="677"/>
      <c r="B20" s="677"/>
      <c r="C20" s="292"/>
      <c r="D20" s="137"/>
      <c r="E20" s="66"/>
      <c r="F20" s="66"/>
      <c r="G20" s="66"/>
      <c r="H20" s="218"/>
      <c r="I20" s="66"/>
      <c r="J20" s="66"/>
      <c r="K20" s="66"/>
      <c r="L20" s="218"/>
      <c r="M20" s="66"/>
      <c r="N20" s="66"/>
      <c r="O20" s="244">
        <f t="shared" si="0"/>
        <v>0</v>
      </c>
      <c r="P20" s="244">
        <f t="shared" si="1"/>
        <v>0</v>
      </c>
      <c r="Q20" s="66"/>
      <c r="R20" s="66"/>
      <c r="S20" s="66"/>
      <c r="T20" s="66"/>
      <c r="U20" s="66"/>
    </row>
    <row r="21" spans="1:21" x14ac:dyDescent="0.25">
      <c r="A21" s="677"/>
      <c r="B21" s="677"/>
      <c r="C21" s="292"/>
      <c r="D21" s="137"/>
      <c r="E21" s="66"/>
      <c r="F21" s="66"/>
      <c r="G21" s="66"/>
      <c r="H21" s="218"/>
      <c r="I21" s="66"/>
      <c r="J21" s="66"/>
      <c r="K21" s="66"/>
      <c r="L21" s="218"/>
      <c r="M21" s="66"/>
      <c r="N21" s="66"/>
      <c r="O21" s="244">
        <f t="shared" si="0"/>
        <v>0</v>
      </c>
      <c r="P21" s="244">
        <f t="shared" si="1"/>
        <v>0</v>
      </c>
      <c r="Q21" s="66"/>
      <c r="R21" s="66"/>
      <c r="S21" s="66"/>
      <c r="T21" s="66"/>
      <c r="U21" s="66"/>
    </row>
    <row r="22" spans="1:21" x14ac:dyDescent="0.25">
      <c r="A22" s="677"/>
      <c r="B22" s="677"/>
      <c r="C22" s="292"/>
      <c r="D22" s="137"/>
      <c r="E22" s="66"/>
      <c r="F22" s="66"/>
      <c r="G22" s="66"/>
      <c r="H22" s="218"/>
      <c r="I22" s="66"/>
      <c r="J22" s="66"/>
      <c r="K22" s="66"/>
      <c r="L22" s="218"/>
      <c r="M22" s="66"/>
      <c r="N22" s="66"/>
      <c r="O22" s="244">
        <f t="shared" si="0"/>
        <v>0</v>
      </c>
      <c r="P22" s="244">
        <f t="shared" si="1"/>
        <v>0</v>
      </c>
      <c r="Q22" s="66"/>
      <c r="R22" s="66"/>
      <c r="S22" s="66"/>
      <c r="T22" s="66"/>
      <c r="U22" s="66"/>
    </row>
    <row r="23" spans="1:21" x14ac:dyDescent="0.25">
      <c r="A23" s="677"/>
      <c r="B23" s="677"/>
      <c r="C23" s="292"/>
      <c r="D23" s="137"/>
      <c r="E23" s="66"/>
      <c r="F23" s="66"/>
      <c r="G23" s="66"/>
      <c r="H23" s="218"/>
      <c r="I23" s="66"/>
      <c r="J23" s="66"/>
      <c r="K23" s="66"/>
      <c r="L23" s="218"/>
      <c r="M23" s="66"/>
      <c r="N23" s="66"/>
      <c r="O23" s="244">
        <f t="shared" si="0"/>
        <v>0</v>
      </c>
      <c r="P23" s="244">
        <f t="shared" si="1"/>
        <v>0</v>
      </c>
      <c r="Q23" s="66"/>
      <c r="R23" s="66"/>
      <c r="S23" s="66"/>
      <c r="T23" s="66"/>
      <c r="U23" s="66"/>
    </row>
    <row r="24" spans="1:21" x14ac:dyDescent="0.25">
      <c r="A24" s="677"/>
      <c r="B24" s="677"/>
      <c r="C24" s="292"/>
      <c r="D24" s="137"/>
      <c r="E24" s="66"/>
      <c r="F24" s="66"/>
      <c r="G24" s="115"/>
      <c r="H24" s="66"/>
      <c r="I24" s="66"/>
      <c r="J24" s="66"/>
      <c r="K24" s="66"/>
      <c r="L24" s="66"/>
      <c r="M24" s="66"/>
      <c r="N24" s="66"/>
      <c r="O24" s="244">
        <f t="shared" si="0"/>
        <v>0</v>
      </c>
      <c r="P24" s="244">
        <f t="shared" si="1"/>
        <v>0</v>
      </c>
      <c r="Q24" s="66"/>
      <c r="R24" s="66"/>
      <c r="S24" s="66"/>
      <c r="T24" s="66"/>
      <c r="U24" s="66"/>
    </row>
    <row r="25" spans="1:21" x14ac:dyDescent="0.25">
      <c r="A25" s="677"/>
      <c r="B25" s="677"/>
      <c r="C25" s="292"/>
      <c r="D25" s="292"/>
      <c r="E25" s="66"/>
      <c r="F25" s="66"/>
      <c r="G25" s="66"/>
      <c r="H25" s="66"/>
      <c r="I25" s="66"/>
      <c r="J25" s="66"/>
      <c r="K25" s="66"/>
      <c r="L25" s="66"/>
      <c r="M25" s="66"/>
      <c r="N25" s="66"/>
      <c r="O25" s="244">
        <f t="shared" si="0"/>
        <v>0</v>
      </c>
      <c r="P25" s="244">
        <f t="shared" si="1"/>
        <v>0</v>
      </c>
      <c r="Q25" s="66"/>
      <c r="R25" s="66"/>
      <c r="S25" s="66"/>
      <c r="T25" s="66"/>
      <c r="U25" s="66"/>
    </row>
    <row r="26" spans="1:21" x14ac:dyDescent="0.25">
      <c r="A26" s="678"/>
      <c r="B26" s="678"/>
      <c r="C26" s="292"/>
      <c r="D26" s="292"/>
      <c r="E26" s="66"/>
      <c r="F26" s="66"/>
      <c r="G26" s="66"/>
      <c r="H26" s="66"/>
      <c r="I26" s="66"/>
      <c r="J26" s="66"/>
      <c r="K26" s="66"/>
      <c r="L26" s="66"/>
      <c r="M26" s="66"/>
      <c r="N26" s="66"/>
      <c r="O26" s="244">
        <f t="shared" si="0"/>
        <v>0</v>
      </c>
      <c r="P26" s="244">
        <f t="shared" si="1"/>
        <v>0</v>
      </c>
      <c r="Q26" s="66"/>
      <c r="R26" s="66"/>
      <c r="S26" s="66"/>
      <c r="T26" s="66"/>
      <c r="U26" s="67"/>
    </row>
    <row r="27" spans="1:21" ht="15.6" customHeight="1" x14ac:dyDescent="0.25">
      <c r="A27" s="169"/>
      <c r="B27" s="170"/>
      <c r="C27" s="169" t="s">
        <v>1368</v>
      </c>
      <c r="D27" s="170"/>
      <c r="E27" s="170"/>
      <c r="F27" s="171"/>
      <c r="G27" s="125">
        <f t="shared" ref="G27:P27" si="2">SUM(G8:G26)</f>
        <v>0</v>
      </c>
      <c r="H27" s="125">
        <f t="shared" si="2"/>
        <v>0</v>
      </c>
      <c r="I27" s="125">
        <f t="shared" si="2"/>
        <v>0</v>
      </c>
      <c r="J27" s="125">
        <f t="shared" si="2"/>
        <v>0</v>
      </c>
      <c r="K27" s="125">
        <f t="shared" si="2"/>
        <v>0</v>
      </c>
      <c r="L27" s="125">
        <f t="shared" si="2"/>
        <v>0</v>
      </c>
      <c r="M27" s="125">
        <f t="shared" si="2"/>
        <v>0</v>
      </c>
      <c r="N27" s="125">
        <f t="shared" si="2"/>
        <v>0</v>
      </c>
      <c r="O27" s="125">
        <f t="shared" si="2"/>
        <v>0</v>
      </c>
      <c r="P27" s="125">
        <f t="shared" si="2"/>
        <v>0</v>
      </c>
      <c r="Q27" s="119"/>
      <c r="R27" s="119"/>
      <c r="S27" s="119"/>
      <c r="T27" s="119"/>
      <c r="U27" s="120"/>
    </row>
    <row r="28" spans="1:21" x14ac:dyDescent="0.25">
      <c r="E28" s="363"/>
    </row>
    <row r="29" spans="1:21" x14ac:dyDescent="0.25">
      <c r="E29" s="363"/>
    </row>
    <row r="30" spans="1:21" x14ac:dyDescent="0.25">
      <c r="E30" s="363"/>
    </row>
    <row r="31" spans="1:21" x14ac:dyDescent="0.25">
      <c r="E31" s="363"/>
    </row>
    <row r="32" spans="1:21" x14ac:dyDescent="0.25">
      <c r="E32" s="363"/>
    </row>
    <row r="33" spans="5:5" x14ac:dyDescent="0.25">
      <c r="E33" s="363"/>
    </row>
    <row r="34" spans="5:5" x14ac:dyDescent="0.25">
      <c r="E34" s="363"/>
    </row>
    <row r="35" spans="5:5" x14ac:dyDescent="0.25">
      <c r="E35" s="363"/>
    </row>
    <row r="36" spans="5:5" x14ac:dyDescent="0.25">
      <c r="E36" s="363"/>
    </row>
    <row r="37" spans="5:5" x14ac:dyDescent="0.25">
      <c r="E37" s="363"/>
    </row>
    <row r="38" spans="5:5" x14ac:dyDescent="0.25">
      <c r="E38" s="363"/>
    </row>
    <row r="39" spans="5:5" x14ac:dyDescent="0.25">
      <c r="E39" s="363"/>
    </row>
    <row r="40" spans="5:5" x14ac:dyDescent="0.25">
      <c r="E40" s="363"/>
    </row>
    <row r="41" spans="5:5" x14ac:dyDescent="0.25">
      <c r="E41" s="363"/>
    </row>
    <row r="42" spans="5:5" x14ac:dyDescent="0.25">
      <c r="E42" s="363"/>
    </row>
    <row r="43" spans="5:5" x14ac:dyDescent="0.25">
      <c r="E43" s="363"/>
    </row>
    <row r="44" spans="5:5" x14ac:dyDescent="0.25">
      <c r="E44" s="363"/>
    </row>
    <row r="45" spans="5:5" x14ac:dyDescent="0.25">
      <c r="E45" s="363"/>
    </row>
    <row r="46" spans="5:5" x14ac:dyDescent="0.25">
      <c r="E46" s="363"/>
    </row>
    <row r="47" spans="5:5" x14ac:dyDescent="0.25">
      <c r="E47" s="363"/>
    </row>
    <row r="48" spans="5:5" x14ac:dyDescent="0.25">
      <c r="E48" s="363"/>
    </row>
    <row r="49" spans="5:5" x14ac:dyDescent="0.25">
      <c r="E49" s="363"/>
    </row>
    <row r="50" spans="5:5" x14ac:dyDescent="0.25">
      <c r="E50" s="363"/>
    </row>
    <row r="51" spans="5:5" x14ac:dyDescent="0.25">
      <c r="E51" s="363"/>
    </row>
    <row r="52" spans="5:5" x14ac:dyDescent="0.25">
      <c r="E52" s="363"/>
    </row>
    <row r="53" spans="5:5" x14ac:dyDescent="0.25">
      <c r="E53" s="363"/>
    </row>
    <row r="54" spans="5:5" x14ac:dyDescent="0.25">
      <c r="E54" s="363"/>
    </row>
    <row r="55" spans="5:5" x14ac:dyDescent="0.25">
      <c r="E55" s="363"/>
    </row>
    <row r="56" spans="5:5" x14ac:dyDescent="0.25">
      <c r="E56" s="363"/>
    </row>
    <row r="57" spans="5:5" x14ac:dyDescent="0.25">
      <c r="E57" s="363"/>
    </row>
    <row r="58" spans="5:5" x14ac:dyDescent="0.25">
      <c r="E58" s="363"/>
    </row>
    <row r="59" spans="5:5" x14ac:dyDescent="0.25">
      <c r="E59" s="363"/>
    </row>
    <row r="60" spans="5:5" x14ac:dyDescent="0.25">
      <c r="E60" s="363"/>
    </row>
    <row r="61" spans="5:5" x14ac:dyDescent="0.25">
      <c r="E61" s="363"/>
    </row>
    <row r="62" spans="5:5" x14ac:dyDescent="0.25">
      <c r="E62" s="363"/>
    </row>
    <row r="63" spans="5:5" x14ac:dyDescent="0.25">
      <c r="E63" s="363"/>
    </row>
    <row r="64" spans="5:5" x14ac:dyDescent="0.25">
      <c r="E64" s="363"/>
    </row>
    <row r="65" spans="5:5" x14ac:dyDescent="0.25">
      <c r="E65" s="363"/>
    </row>
    <row r="66" spans="5:5" x14ac:dyDescent="0.25">
      <c r="E66" s="363"/>
    </row>
    <row r="67" spans="5:5" x14ac:dyDescent="0.25">
      <c r="E67" s="363"/>
    </row>
    <row r="68" spans="5:5" x14ac:dyDescent="0.25">
      <c r="E68" s="363"/>
    </row>
    <row r="69" spans="5:5" x14ac:dyDescent="0.25">
      <c r="E69" s="363"/>
    </row>
    <row r="70" spans="5:5" x14ac:dyDescent="0.25">
      <c r="E70" s="363"/>
    </row>
    <row r="71" spans="5:5" x14ac:dyDescent="0.25">
      <c r="E71" s="363"/>
    </row>
    <row r="72" spans="5:5" x14ac:dyDescent="0.25">
      <c r="E72" s="363"/>
    </row>
    <row r="73" spans="5:5" x14ac:dyDescent="0.25">
      <c r="E73" s="363"/>
    </row>
    <row r="74" spans="5:5" x14ac:dyDescent="0.25">
      <c r="E74" s="363"/>
    </row>
    <row r="75" spans="5:5" x14ac:dyDescent="0.25">
      <c r="E75" s="363"/>
    </row>
    <row r="76" spans="5:5" x14ac:dyDescent="0.25">
      <c r="E76" s="363"/>
    </row>
    <row r="77" spans="5:5" x14ac:dyDescent="0.25">
      <c r="E77" s="363"/>
    </row>
    <row r="78" spans="5:5" x14ac:dyDescent="0.25">
      <c r="E78" s="363"/>
    </row>
    <row r="79" spans="5:5" x14ac:dyDescent="0.25">
      <c r="E79" s="363"/>
    </row>
    <row r="80" spans="5:5" x14ac:dyDescent="0.25">
      <c r="E80" s="363"/>
    </row>
    <row r="81" spans="5:5" x14ac:dyDescent="0.25">
      <c r="E81" s="363"/>
    </row>
    <row r="82" spans="5:5" x14ac:dyDescent="0.25">
      <c r="E82" s="363"/>
    </row>
    <row r="83" spans="5:5" x14ac:dyDescent="0.25">
      <c r="E83" s="363"/>
    </row>
    <row r="84" spans="5:5" x14ac:dyDescent="0.25">
      <c r="E84" s="363"/>
    </row>
    <row r="85" spans="5:5" x14ac:dyDescent="0.25">
      <c r="E85" s="363"/>
    </row>
    <row r="86" spans="5:5" x14ac:dyDescent="0.25">
      <c r="E86" s="363"/>
    </row>
    <row r="87" spans="5:5" x14ac:dyDescent="0.25">
      <c r="E87" s="363"/>
    </row>
    <row r="88" spans="5:5" x14ac:dyDescent="0.25">
      <c r="E88" s="363"/>
    </row>
    <row r="89" spans="5:5" x14ac:dyDescent="0.25">
      <c r="E89" s="363"/>
    </row>
    <row r="90" spans="5:5" x14ac:dyDescent="0.25">
      <c r="E90" s="363"/>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topLeftCell="C1" zoomScale="60" zoomScaleNormal="60" workbookViewId="0">
      <pane ySplit="6" topLeftCell="A14" activePane="bottomLeft" state="frozen"/>
      <selection sqref="A1:V1"/>
      <selection pane="bottomLeft" activeCell="C15" sqref="A15:XFD45"/>
    </sheetView>
  </sheetViews>
  <sheetFormatPr baseColWidth="10" defaultColWidth="12.5703125" defaultRowHeight="15.75" x14ac:dyDescent="0.25"/>
  <cols>
    <col min="1" max="1" width="35.140625" style="145" customWidth="1"/>
    <col min="2" max="2" width="48.140625" style="146" customWidth="1"/>
    <col min="3" max="3" width="32.42578125" style="146" customWidth="1"/>
    <col min="4" max="4" width="32.7109375" style="146" customWidth="1"/>
    <col min="5" max="5" width="27.42578125" style="147" customWidth="1"/>
    <col min="6" max="6" width="36.42578125" style="146" customWidth="1"/>
    <col min="7" max="7" width="15.28515625" style="146" customWidth="1"/>
    <col min="8" max="8" width="15.85546875" style="146" customWidth="1"/>
    <col min="9" max="9" width="15.28515625" style="146" customWidth="1"/>
    <col min="10" max="10" width="15.42578125" style="146" customWidth="1"/>
    <col min="11" max="11" width="15.28515625" style="146" customWidth="1"/>
    <col min="12" max="12" width="14.85546875" style="146" customWidth="1"/>
    <col min="13" max="13" width="15.28515625" style="146" customWidth="1"/>
    <col min="14" max="14" width="17.5703125" style="146" customWidth="1"/>
    <col min="15" max="15" width="15.28515625" style="146" customWidth="1"/>
    <col min="16" max="16" width="16.28515625" style="146" bestFit="1" customWidth="1"/>
    <col min="17" max="20" width="14.28515625" style="146" customWidth="1"/>
    <col min="21" max="21" width="15.7109375" style="146" customWidth="1"/>
    <col min="22" max="16384" width="12.5703125" style="146"/>
  </cols>
  <sheetData>
    <row r="1" spans="1:21" s="361" customFormat="1" x14ac:dyDescent="0.25">
      <c r="B1" s="352"/>
      <c r="C1" s="352"/>
      <c r="D1" s="352"/>
      <c r="E1" s="352"/>
      <c r="F1" s="352"/>
      <c r="G1" s="352" t="s">
        <v>1402</v>
      </c>
      <c r="H1" s="352"/>
      <c r="I1" s="352"/>
      <c r="J1" s="352"/>
      <c r="K1" s="352"/>
      <c r="L1" s="352"/>
      <c r="M1" s="352"/>
      <c r="N1" s="352"/>
      <c r="O1" s="352"/>
      <c r="P1" s="352"/>
      <c r="Q1" s="352"/>
      <c r="R1" s="352"/>
      <c r="S1" s="352"/>
      <c r="T1" s="352"/>
      <c r="U1" s="352"/>
    </row>
    <row r="2" spans="1:21" s="361" customFormat="1" x14ac:dyDescent="0.25">
      <c r="A2" s="308" t="s">
        <v>1352</v>
      </c>
      <c r="B2" s="352"/>
      <c r="C2" s="352"/>
      <c r="D2" s="352"/>
      <c r="E2" s="352"/>
      <c r="F2" s="352"/>
      <c r="G2" s="352"/>
      <c r="H2" s="352"/>
      <c r="I2" s="352"/>
      <c r="J2" s="352"/>
      <c r="K2" s="352"/>
      <c r="L2" s="352"/>
      <c r="M2" s="352"/>
      <c r="N2" s="352"/>
      <c r="O2" s="352"/>
      <c r="P2" s="352"/>
      <c r="Q2" s="352"/>
      <c r="R2" s="352"/>
      <c r="S2" s="352"/>
      <c r="T2" s="352"/>
      <c r="U2" s="352"/>
    </row>
    <row r="3" spans="1:21" s="361" customFormat="1" ht="21" customHeight="1" x14ac:dyDescent="0.25">
      <c r="A3" s="353" t="s">
        <v>1394</v>
      </c>
      <c r="B3" s="362"/>
      <c r="C3" s="362"/>
      <c r="D3" s="362"/>
      <c r="E3" s="355"/>
      <c r="F3" s="362"/>
      <c r="G3" s="362"/>
      <c r="H3" s="362"/>
      <c r="I3" s="362"/>
      <c r="J3" s="362"/>
      <c r="K3" s="362"/>
      <c r="L3" s="362"/>
      <c r="M3" s="362"/>
      <c r="N3" s="362"/>
      <c r="O3" s="362"/>
      <c r="P3" s="362"/>
      <c r="Q3" s="362"/>
      <c r="R3" s="362"/>
      <c r="S3" s="362"/>
      <c r="T3" s="362"/>
      <c r="U3" s="362"/>
    </row>
    <row r="4" spans="1:21" s="315" customFormat="1" ht="23.25" customHeight="1" x14ac:dyDescent="0.25">
      <c r="A4" s="663" t="s">
        <v>98</v>
      </c>
      <c r="B4" s="663" t="s">
        <v>113</v>
      </c>
      <c r="C4" s="660" t="s">
        <v>87</v>
      </c>
      <c r="D4" s="660" t="s">
        <v>88</v>
      </c>
      <c r="E4" s="666" t="s">
        <v>395</v>
      </c>
      <c r="F4" s="660" t="s">
        <v>89</v>
      </c>
      <c r="G4" s="669" t="s">
        <v>101</v>
      </c>
      <c r="H4" s="675"/>
      <c r="I4" s="675"/>
      <c r="J4" s="675"/>
      <c r="K4" s="675"/>
      <c r="L4" s="675"/>
      <c r="M4" s="675"/>
      <c r="N4" s="670"/>
      <c r="O4" s="671" t="s">
        <v>102</v>
      </c>
      <c r="P4" s="672"/>
      <c r="Q4" s="663" t="s">
        <v>103</v>
      </c>
      <c r="R4" s="663" t="s">
        <v>104</v>
      </c>
      <c r="S4" s="663" t="s">
        <v>111</v>
      </c>
      <c r="T4" s="663" t="s">
        <v>110</v>
      </c>
      <c r="U4" s="660" t="s">
        <v>90</v>
      </c>
    </row>
    <row r="5" spans="1:21" s="315" customFormat="1" ht="15" customHeight="1" x14ac:dyDescent="0.25">
      <c r="A5" s="664"/>
      <c r="B5" s="664"/>
      <c r="C5" s="661"/>
      <c r="D5" s="661"/>
      <c r="E5" s="667"/>
      <c r="F5" s="661"/>
      <c r="G5" s="669" t="s">
        <v>105</v>
      </c>
      <c r="H5" s="670"/>
      <c r="I5" s="669" t="s">
        <v>106</v>
      </c>
      <c r="J5" s="670"/>
      <c r="K5" s="669" t="s">
        <v>107</v>
      </c>
      <c r="L5" s="670"/>
      <c r="M5" s="669" t="s">
        <v>108</v>
      </c>
      <c r="N5" s="670"/>
      <c r="O5" s="673"/>
      <c r="P5" s="674"/>
      <c r="Q5" s="664"/>
      <c r="R5" s="664"/>
      <c r="S5" s="664"/>
      <c r="T5" s="664"/>
      <c r="U5" s="661"/>
    </row>
    <row r="6" spans="1:21" s="315" customFormat="1" ht="24" customHeight="1" x14ac:dyDescent="0.25">
      <c r="A6" s="665"/>
      <c r="B6" s="665"/>
      <c r="C6" s="662"/>
      <c r="D6" s="662"/>
      <c r="E6" s="668"/>
      <c r="F6" s="662"/>
      <c r="G6" s="229" t="s">
        <v>109</v>
      </c>
      <c r="H6" s="229" t="s">
        <v>12</v>
      </c>
      <c r="I6" s="229" t="s">
        <v>109</v>
      </c>
      <c r="J6" s="229" t="s">
        <v>12</v>
      </c>
      <c r="K6" s="229" t="s">
        <v>109</v>
      </c>
      <c r="L6" s="229" t="s">
        <v>12</v>
      </c>
      <c r="M6" s="229" t="s">
        <v>109</v>
      </c>
      <c r="N6" s="229" t="s">
        <v>12</v>
      </c>
      <c r="O6" s="229" t="s">
        <v>109</v>
      </c>
      <c r="P6" s="229" t="s">
        <v>12</v>
      </c>
      <c r="Q6" s="665"/>
      <c r="R6" s="665"/>
      <c r="S6" s="665"/>
      <c r="T6" s="665"/>
      <c r="U6" s="662"/>
    </row>
    <row r="7" spans="1:21" hidden="1" x14ac:dyDescent="0.25">
      <c r="A7" s="679" t="s">
        <v>1395</v>
      </c>
      <c r="B7" s="679" t="s">
        <v>1347</v>
      </c>
      <c r="C7" s="182"/>
      <c r="D7" s="182"/>
      <c r="E7" s="182"/>
      <c r="F7" s="182"/>
      <c r="G7" s="137"/>
      <c r="H7" s="137"/>
      <c r="I7" s="138"/>
      <c r="J7" s="139"/>
      <c r="K7" s="137"/>
      <c r="L7" s="124"/>
      <c r="M7" s="138"/>
      <c r="N7" s="124"/>
      <c r="O7" s="245">
        <f>+G7+I7+K7+M7</f>
        <v>0</v>
      </c>
      <c r="P7" s="245">
        <f>+H7+J7+L7+N7</f>
        <v>0</v>
      </c>
      <c r="Q7" s="137"/>
      <c r="R7" s="137"/>
      <c r="S7" s="137"/>
      <c r="T7" s="137"/>
      <c r="U7" s="182"/>
    </row>
    <row r="8" spans="1:21" hidden="1" x14ac:dyDescent="0.25">
      <c r="A8" s="680"/>
      <c r="B8" s="680"/>
      <c r="C8" s="182"/>
      <c r="D8" s="182"/>
      <c r="E8" s="182"/>
      <c r="F8" s="182"/>
      <c r="G8" s="137"/>
      <c r="H8" s="137"/>
      <c r="I8" s="138"/>
      <c r="J8" s="139"/>
      <c r="K8" s="137"/>
      <c r="L8" s="124"/>
      <c r="M8" s="138"/>
      <c r="N8" s="124"/>
      <c r="O8" s="245">
        <f t="shared" ref="O8:O45" si="0">+G8+I8+K8+M8</f>
        <v>0</v>
      </c>
      <c r="P8" s="245">
        <f t="shared" ref="P8:P45" si="1">+H8+J8+L8+N8</f>
        <v>0</v>
      </c>
      <c r="Q8" s="137"/>
      <c r="R8" s="137"/>
      <c r="S8" s="137"/>
      <c r="T8" s="137"/>
      <c r="U8" s="182"/>
    </row>
    <row r="9" spans="1:21" hidden="1" x14ac:dyDescent="0.25">
      <c r="A9" s="680"/>
      <c r="B9" s="680"/>
      <c r="C9" s="182"/>
      <c r="D9" s="182"/>
      <c r="E9" s="182"/>
      <c r="F9" s="182"/>
      <c r="G9" s="137"/>
      <c r="H9" s="137"/>
      <c r="I9" s="138"/>
      <c r="J9" s="139"/>
      <c r="K9" s="137"/>
      <c r="L9" s="124"/>
      <c r="M9" s="138"/>
      <c r="N9" s="124"/>
      <c r="O9" s="245">
        <f t="shared" si="0"/>
        <v>0</v>
      </c>
      <c r="P9" s="245">
        <f t="shared" si="1"/>
        <v>0</v>
      </c>
      <c r="Q9" s="137"/>
      <c r="R9" s="137"/>
      <c r="S9" s="137"/>
      <c r="T9" s="137"/>
      <c r="U9" s="182"/>
    </row>
    <row r="10" spans="1:21" hidden="1" x14ac:dyDescent="0.25">
      <c r="A10" s="680"/>
      <c r="B10" s="680"/>
      <c r="C10" s="182"/>
      <c r="D10" s="182"/>
      <c r="E10" s="182"/>
      <c r="F10" s="182"/>
      <c r="G10" s="137"/>
      <c r="H10" s="137"/>
      <c r="I10" s="138"/>
      <c r="J10" s="139"/>
      <c r="K10" s="137"/>
      <c r="L10" s="124"/>
      <c r="M10" s="138"/>
      <c r="N10" s="124"/>
      <c r="O10" s="245">
        <f t="shared" si="0"/>
        <v>0</v>
      </c>
      <c r="P10" s="245">
        <f t="shared" si="1"/>
        <v>0</v>
      </c>
      <c r="Q10" s="137"/>
      <c r="R10" s="137"/>
      <c r="S10" s="137"/>
      <c r="T10" s="137"/>
      <c r="U10" s="182"/>
    </row>
    <row r="11" spans="1:21" hidden="1" x14ac:dyDescent="0.25">
      <c r="A11" s="680"/>
      <c r="B11" s="681"/>
      <c r="C11" s="182"/>
      <c r="D11" s="182"/>
      <c r="E11" s="182"/>
      <c r="F11" s="182"/>
      <c r="G11" s="137"/>
      <c r="H11" s="137"/>
      <c r="I11" s="138"/>
      <c r="J11" s="139"/>
      <c r="K11" s="137"/>
      <c r="L11" s="124"/>
      <c r="M11" s="138"/>
      <c r="N11" s="124"/>
      <c r="O11" s="245">
        <f t="shared" si="0"/>
        <v>0</v>
      </c>
      <c r="P11" s="245">
        <f t="shared" si="1"/>
        <v>0</v>
      </c>
      <c r="Q11" s="137"/>
      <c r="R11" s="137"/>
      <c r="S11" s="137"/>
      <c r="T11" s="137"/>
      <c r="U11" s="182"/>
    </row>
    <row r="12" spans="1:21" ht="330.75" x14ac:dyDescent="0.25">
      <c r="A12" s="680"/>
      <c r="B12" s="679" t="s">
        <v>1348</v>
      </c>
      <c r="C12" s="685" t="s">
        <v>1479</v>
      </c>
      <c r="D12" s="685" t="s">
        <v>1480</v>
      </c>
      <c r="E12" s="182" t="s">
        <v>1798</v>
      </c>
      <c r="F12" s="255" t="s">
        <v>1803</v>
      </c>
      <c r="G12" s="138">
        <v>0</v>
      </c>
      <c r="H12" s="137">
        <v>0</v>
      </c>
      <c r="I12" s="138">
        <v>0</v>
      </c>
      <c r="J12" s="139">
        <v>0</v>
      </c>
      <c r="K12" s="138">
        <v>0.25</v>
      </c>
      <c r="L12" s="124">
        <f>+P12*K12</f>
        <v>802.1875</v>
      </c>
      <c r="M12" s="138">
        <v>0.75</v>
      </c>
      <c r="N12" s="124">
        <f>+P12*M12</f>
        <v>2406.5625</v>
      </c>
      <c r="O12" s="245">
        <f t="shared" si="0"/>
        <v>1</v>
      </c>
      <c r="P12" s="250">
        <f>+'1. TALLERES SEMINARIOS'!D48</f>
        <v>3208.75</v>
      </c>
      <c r="Q12" s="688" t="s">
        <v>1481</v>
      </c>
      <c r="R12" s="688" t="s">
        <v>1482</v>
      </c>
      <c r="S12" s="257" t="s">
        <v>1483</v>
      </c>
      <c r="T12" s="688" t="s">
        <v>1485</v>
      </c>
      <c r="U12" s="255" t="s">
        <v>1486</v>
      </c>
    </row>
    <row r="13" spans="1:21" ht="198" customHeight="1" x14ac:dyDescent="0.25">
      <c r="A13" s="680"/>
      <c r="B13" s="680"/>
      <c r="C13" s="686"/>
      <c r="D13" s="686"/>
      <c r="E13" s="234" t="s">
        <v>1800</v>
      </c>
      <c r="F13" s="255" t="s">
        <v>1804</v>
      </c>
      <c r="G13" s="138">
        <v>0.1</v>
      </c>
      <c r="H13" s="137">
        <v>0</v>
      </c>
      <c r="I13" s="138">
        <v>0.4</v>
      </c>
      <c r="J13" s="139">
        <v>0</v>
      </c>
      <c r="K13" s="138">
        <v>0.4</v>
      </c>
      <c r="L13" s="124">
        <v>0</v>
      </c>
      <c r="M13" s="138">
        <v>0.1</v>
      </c>
      <c r="N13" s="124">
        <v>0</v>
      </c>
      <c r="O13" s="245">
        <f t="shared" si="0"/>
        <v>1</v>
      </c>
      <c r="P13" s="245">
        <f t="shared" si="1"/>
        <v>0</v>
      </c>
      <c r="Q13" s="689"/>
      <c r="R13" s="689"/>
      <c r="S13" s="257" t="s">
        <v>1484</v>
      </c>
      <c r="T13" s="689"/>
      <c r="U13" s="182" t="s">
        <v>1486</v>
      </c>
    </row>
    <row r="14" spans="1:21" ht="248.25" customHeight="1" x14ac:dyDescent="0.25">
      <c r="A14" s="680"/>
      <c r="B14" s="680"/>
      <c r="C14" s="687"/>
      <c r="D14" s="687"/>
      <c r="E14" s="182" t="s">
        <v>1799</v>
      </c>
      <c r="F14" s="256" t="s">
        <v>1805</v>
      </c>
      <c r="G14" s="138">
        <v>0</v>
      </c>
      <c r="H14" s="137">
        <v>0</v>
      </c>
      <c r="I14" s="138">
        <v>0</v>
      </c>
      <c r="J14" s="629">
        <f>+P14*K14</f>
        <v>30688.916666666664</v>
      </c>
      <c r="K14" s="138">
        <v>1</v>
      </c>
      <c r="L14" s="124"/>
      <c r="M14" s="138">
        <v>0</v>
      </c>
      <c r="N14" s="124">
        <v>0</v>
      </c>
      <c r="O14" s="245">
        <f t="shared" si="0"/>
        <v>1</v>
      </c>
      <c r="P14" s="250">
        <f>+'1. TALLERES SEMINARIOS'!D29</f>
        <v>30688.916666666664</v>
      </c>
      <c r="Q14" s="258" t="s">
        <v>1487</v>
      </c>
      <c r="R14" s="258" t="s">
        <v>1488</v>
      </c>
      <c r="S14" s="141" t="s">
        <v>1489</v>
      </c>
      <c r="T14" s="141" t="s">
        <v>1490</v>
      </c>
      <c r="U14" s="182" t="s">
        <v>1486</v>
      </c>
    </row>
    <row r="15" spans="1:21" hidden="1" x14ac:dyDescent="0.25">
      <c r="A15" s="680"/>
      <c r="B15" s="680"/>
      <c r="C15" s="182"/>
      <c r="D15" s="182"/>
      <c r="E15" s="182"/>
      <c r="F15" s="219"/>
      <c r="G15" s="137"/>
      <c r="H15" s="137"/>
      <c r="I15" s="137"/>
      <c r="J15" s="137"/>
      <c r="K15" s="137"/>
      <c r="L15" s="124"/>
      <c r="M15" s="137"/>
      <c r="N15" s="124"/>
      <c r="O15" s="245">
        <f t="shared" si="0"/>
        <v>0</v>
      </c>
      <c r="P15" s="245">
        <f t="shared" si="1"/>
        <v>0</v>
      </c>
      <c r="Q15" s="141"/>
      <c r="R15" s="141"/>
      <c r="S15" s="141"/>
      <c r="T15" s="141"/>
      <c r="U15" s="182"/>
    </row>
    <row r="16" spans="1:21" hidden="1" x14ac:dyDescent="0.25">
      <c r="A16" s="680"/>
      <c r="B16" s="681"/>
      <c r="C16" s="182"/>
      <c r="D16" s="182"/>
      <c r="E16" s="182"/>
      <c r="F16" s="182"/>
      <c r="G16" s="137"/>
      <c r="H16" s="220"/>
      <c r="I16" s="137"/>
      <c r="J16" s="220"/>
      <c r="K16" s="137"/>
      <c r="L16" s="124"/>
      <c r="M16" s="137"/>
      <c r="N16" s="124"/>
      <c r="O16" s="245">
        <f t="shared" si="0"/>
        <v>0</v>
      </c>
      <c r="P16" s="245">
        <f t="shared" si="1"/>
        <v>0</v>
      </c>
      <c r="Q16" s="137"/>
      <c r="R16" s="137"/>
      <c r="S16" s="137"/>
      <c r="T16" s="137"/>
      <c r="U16" s="182"/>
    </row>
    <row r="17" spans="1:21" hidden="1" x14ac:dyDescent="0.25">
      <c r="A17" s="680"/>
      <c r="B17" s="679" t="s">
        <v>1396</v>
      </c>
      <c r="C17" s="182"/>
      <c r="D17" s="182"/>
      <c r="E17" s="182"/>
      <c r="F17" s="182"/>
      <c r="G17" s="137"/>
      <c r="H17" s="220"/>
      <c r="I17" s="137"/>
      <c r="J17" s="220"/>
      <c r="K17" s="137"/>
      <c r="L17" s="124"/>
      <c r="M17" s="137"/>
      <c r="N17" s="124"/>
      <c r="O17" s="245">
        <f t="shared" si="0"/>
        <v>0</v>
      </c>
      <c r="P17" s="245">
        <f t="shared" si="1"/>
        <v>0</v>
      </c>
      <c r="Q17" s="137"/>
      <c r="R17" s="137"/>
      <c r="S17" s="137"/>
      <c r="T17" s="137"/>
      <c r="U17" s="182"/>
    </row>
    <row r="18" spans="1:21" hidden="1" x14ac:dyDescent="0.25">
      <c r="A18" s="680"/>
      <c r="B18" s="680"/>
      <c r="C18" s="182"/>
      <c r="D18" s="182"/>
      <c r="E18" s="182"/>
      <c r="F18" s="137"/>
      <c r="G18" s="138"/>
      <c r="H18" s="137"/>
      <c r="I18" s="138"/>
      <c r="J18" s="137"/>
      <c r="K18" s="138"/>
      <c r="L18" s="124"/>
      <c r="M18" s="138"/>
      <c r="N18" s="124"/>
      <c r="O18" s="245">
        <f t="shared" si="0"/>
        <v>0</v>
      </c>
      <c r="P18" s="245">
        <f t="shared" si="1"/>
        <v>0</v>
      </c>
      <c r="Q18" s="137"/>
      <c r="R18" s="137"/>
      <c r="S18" s="137"/>
      <c r="T18" s="137"/>
      <c r="U18" s="137"/>
    </row>
    <row r="19" spans="1:21" hidden="1" x14ac:dyDescent="0.25">
      <c r="A19" s="680"/>
      <c r="B19" s="680"/>
      <c r="C19" s="182"/>
      <c r="D19" s="182"/>
      <c r="E19" s="182"/>
      <c r="F19" s="137"/>
      <c r="G19" s="138"/>
      <c r="H19" s="137"/>
      <c r="I19" s="138"/>
      <c r="J19" s="137"/>
      <c r="K19" s="138"/>
      <c r="L19" s="124"/>
      <c r="M19" s="138"/>
      <c r="N19" s="124"/>
      <c r="O19" s="245">
        <f t="shared" si="0"/>
        <v>0</v>
      </c>
      <c r="P19" s="245">
        <f t="shared" si="1"/>
        <v>0</v>
      </c>
      <c r="Q19" s="137"/>
      <c r="R19" s="137"/>
      <c r="S19" s="137"/>
      <c r="T19" s="137"/>
      <c r="U19" s="137"/>
    </row>
    <row r="20" spans="1:21" hidden="1" x14ac:dyDescent="0.25">
      <c r="A20" s="680"/>
      <c r="B20" s="680"/>
      <c r="C20" s="136"/>
      <c r="D20" s="182"/>
      <c r="E20" s="182"/>
      <c r="F20" s="182"/>
      <c r="G20" s="138"/>
      <c r="H20" s="140"/>
      <c r="I20" s="138"/>
      <c r="J20" s="140"/>
      <c r="K20" s="138"/>
      <c r="L20" s="124"/>
      <c r="M20" s="138"/>
      <c r="N20" s="124"/>
      <c r="O20" s="245">
        <f t="shared" si="0"/>
        <v>0</v>
      </c>
      <c r="P20" s="245">
        <f t="shared" si="1"/>
        <v>0</v>
      </c>
      <c r="Q20" s="137"/>
      <c r="R20" s="137"/>
      <c r="S20" s="137"/>
      <c r="T20" s="137"/>
      <c r="U20" s="182"/>
    </row>
    <row r="21" spans="1:21" hidden="1" x14ac:dyDescent="0.25">
      <c r="A21" s="680"/>
      <c r="B21" s="681"/>
      <c r="C21" s="136"/>
      <c r="D21" s="182"/>
      <c r="E21" s="182"/>
      <c r="F21" s="157"/>
      <c r="G21" s="138"/>
      <c r="H21" s="137"/>
      <c r="I21" s="138"/>
      <c r="J21" s="137"/>
      <c r="K21" s="138"/>
      <c r="L21" s="124"/>
      <c r="M21" s="138"/>
      <c r="N21" s="124"/>
      <c r="O21" s="245">
        <f t="shared" si="0"/>
        <v>0</v>
      </c>
      <c r="P21" s="245">
        <f t="shared" si="1"/>
        <v>0</v>
      </c>
      <c r="Q21" s="137"/>
      <c r="R21" s="137"/>
      <c r="S21" s="137"/>
      <c r="T21" s="137"/>
      <c r="U21" s="182"/>
    </row>
    <row r="22" spans="1:21" ht="15.75" hidden="1" customHeight="1" x14ac:dyDescent="0.25">
      <c r="A22" s="680"/>
      <c r="B22" s="690" t="s">
        <v>1349</v>
      </c>
      <c r="C22" s="136"/>
      <c r="D22" s="182"/>
      <c r="E22" s="182"/>
      <c r="F22" s="182"/>
      <c r="G22" s="137"/>
      <c r="H22" s="137"/>
      <c r="I22" s="118"/>
      <c r="J22" s="137"/>
      <c r="K22" s="137"/>
      <c r="L22" s="124"/>
      <c r="M22" s="137"/>
      <c r="N22" s="124"/>
      <c r="O22" s="245">
        <f t="shared" si="0"/>
        <v>0</v>
      </c>
      <c r="P22" s="245">
        <f t="shared" si="1"/>
        <v>0</v>
      </c>
      <c r="Q22" s="137"/>
      <c r="R22" s="137"/>
      <c r="S22" s="137"/>
      <c r="T22" s="137"/>
      <c r="U22" s="182"/>
    </row>
    <row r="23" spans="1:21" hidden="1" x14ac:dyDescent="0.25">
      <c r="A23" s="680"/>
      <c r="B23" s="690"/>
      <c r="C23" s="136"/>
      <c r="D23" s="182"/>
      <c r="E23" s="182"/>
      <c r="F23" s="182"/>
      <c r="G23" s="137"/>
      <c r="H23" s="137"/>
      <c r="I23" s="118"/>
      <c r="J23" s="137"/>
      <c r="K23" s="137"/>
      <c r="L23" s="124"/>
      <c r="M23" s="137"/>
      <c r="N23" s="124"/>
      <c r="O23" s="245">
        <f t="shared" si="0"/>
        <v>0</v>
      </c>
      <c r="P23" s="245">
        <f t="shared" si="1"/>
        <v>0</v>
      </c>
      <c r="Q23" s="137"/>
      <c r="R23" s="137"/>
      <c r="S23" s="137"/>
      <c r="T23" s="137"/>
      <c r="U23" s="182"/>
    </row>
    <row r="24" spans="1:21" hidden="1" x14ac:dyDescent="0.25">
      <c r="A24" s="680"/>
      <c r="B24" s="690"/>
      <c r="C24" s="136"/>
      <c r="D24" s="182"/>
      <c r="E24" s="182"/>
      <c r="F24" s="182"/>
      <c r="G24" s="137"/>
      <c r="H24" s="137"/>
      <c r="I24" s="118"/>
      <c r="J24" s="137"/>
      <c r="K24" s="137"/>
      <c r="L24" s="124"/>
      <c r="M24" s="137"/>
      <c r="N24" s="124"/>
      <c r="O24" s="245">
        <f t="shared" si="0"/>
        <v>0</v>
      </c>
      <c r="P24" s="245">
        <f t="shared" si="1"/>
        <v>0</v>
      </c>
      <c r="Q24" s="137"/>
      <c r="R24" s="137"/>
      <c r="S24" s="137"/>
      <c r="T24" s="137"/>
      <c r="U24" s="182"/>
    </row>
    <row r="25" spans="1:21" hidden="1" x14ac:dyDescent="0.25">
      <c r="A25" s="680"/>
      <c r="B25" s="690"/>
      <c r="C25" s="136"/>
      <c r="D25" s="182"/>
      <c r="E25" s="182"/>
      <c r="F25" s="182"/>
      <c r="G25" s="137"/>
      <c r="H25" s="137"/>
      <c r="I25" s="118"/>
      <c r="J25" s="137"/>
      <c r="K25" s="137"/>
      <c r="L25" s="124"/>
      <c r="M25" s="137"/>
      <c r="N25" s="124"/>
      <c r="O25" s="245">
        <f t="shared" si="0"/>
        <v>0</v>
      </c>
      <c r="P25" s="245">
        <f t="shared" si="1"/>
        <v>0</v>
      </c>
      <c r="Q25" s="137"/>
      <c r="R25" s="137"/>
      <c r="S25" s="137"/>
      <c r="T25" s="137"/>
      <c r="U25" s="182"/>
    </row>
    <row r="26" spans="1:21" hidden="1" x14ac:dyDescent="0.25">
      <c r="A26" s="680"/>
      <c r="B26" s="690"/>
      <c r="C26" s="136"/>
      <c r="D26" s="182"/>
      <c r="E26" s="182"/>
      <c r="F26" s="182"/>
      <c r="G26" s="137"/>
      <c r="H26" s="137"/>
      <c r="I26" s="118"/>
      <c r="J26" s="137"/>
      <c r="K26" s="137"/>
      <c r="L26" s="124"/>
      <c r="M26" s="137"/>
      <c r="N26" s="124"/>
      <c r="O26" s="245">
        <f t="shared" si="0"/>
        <v>0</v>
      </c>
      <c r="P26" s="245">
        <f t="shared" si="1"/>
        <v>0</v>
      </c>
      <c r="Q26" s="137"/>
      <c r="R26" s="137"/>
      <c r="S26" s="137"/>
      <c r="T26" s="137"/>
      <c r="U26" s="182"/>
    </row>
    <row r="27" spans="1:21" hidden="1" x14ac:dyDescent="0.25">
      <c r="A27" s="680"/>
      <c r="B27" s="690" t="s">
        <v>1397</v>
      </c>
      <c r="C27" s="136"/>
      <c r="D27" s="182"/>
      <c r="E27" s="182"/>
      <c r="F27" s="182"/>
      <c r="G27" s="137"/>
      <c r="H27" s="137"/>
      <c r="I27" s="118"/>
      <c r="J27" s="137"/>
      <c r="K27" s="137"/>
      <c r="L27" s="124"/>
      <c r="M27" s="137"/>
      <c r="N27" s="124"/>
      <c r="O27" s="245">
        <f t="shared" si="0"/>
        <v>0</v>
      </c>
      <c r="P27" s="245">
        <f t="shared" si="1"/>
        <v>0</v>
      </c>
      <c r="Q27" s="137"/>
      <c r="R27" s="137"/>
      <c r="S27" s="137"/>
      <c r="T27" s="137"/>
      <c r="U27" s="182"/>
    </row>
    <row r="28" spans="1:21" hidden="1" x14ac:dyDescent="0.25">
      <c r="A28" s="680"/>
      <c r="B28" s="690"/>
      <c r="C28" s="182"/>
      <c r="D28" s="182"/>
      <c r="E28" s="182"/>
      <c r="F28" s="182"/>
      <c r="G28" s="137"/>
      <c r="H28" s="137"/>
      <c r="I28" s="118"/>
      <c r="J28" s="137"/>
      <c r="K28" s="137"/>
      <c r="L28" s="124"/>
      <c r="M28" s="137"/>
      <c r="N28" s="124"/>
      <c r="O28" s="245">
        <f t="shared" si="0"/>
        <v>0</v>
      </c>
      <c r="P28" s="245">
        <f t="shared" si="1"/>
        <v>0</v>
      </c>
      <c r="Q28" s="137"/>
      <c r="R28" s="137"/>
      <c r="S28" s="137"/>
      <c r="T28" s="137"/>
      <c r="U28" s="182"/>
    </row>
    <row r="29" spans="1:21" hidden="1" x14ac:dyDescent="0.25">
      <c r="A29" s="680"/>
      <c r="B29" s="690"/>
      <c r="C29" s="182"/>
      <c r="D29" s="182"/>
      <c r="E29" s="182"/>
      <c r="F29" s="182"/>
      <c r="G29" s="137"/>
      <c r="H29" s="137"/>
      <c r="I29" s="118"/>
      <c r="J29" s="137"/>
      <c r="K29" s="137"/>
      <c r="L29" s="124"/>
      <c r="M29" s="137"/>
      <c r="N29" s="124"/>
      <c r="O29" s="245">
        <f t="shared" si="0"/>
        <v>0</v>
      </c>
      <c r="P29" s="245">
        <f t="shared" si="1"/>
        <v>0</v>
      </c>
      <c r="Q29" s="137"/>
      <c r="R29" s="137"/>
      <c r="S29" s="137"/>
      <c r="T29" s="137"/>
      <c r="U29" s="182"/>
    </row>
    <row r="30" spans="1:21" hidden="1" x14ac:dyDescent="0.25">
      <c r="A30" s="680"/>
      <c r="B30" s="690"/>
      <c r="C30" s="182"/>
      <c r="D30" s="182"/>
      <c r="E30" s="182"/>
      <c r="F30" s="182"/>
      <c r="G30" s="137"/>
      <c r="H30" s="137"/>
      <c r="I30" s="118"/>
      <c r="J30" s="137"/>
      <c r="K30" s="137"/>
      <c r="L30" s="124"/>
      <c r="M30" s="137"/>
      <c r="N30" s="124"/>
      <c r="O30" s="245">
        <f t="shared" si="0"/>
        <v>0</v>
      </c>
      <c r="P30" s="245">
        <f t="shared" si="1"/>
        <v>0</v>
      </c>
      <c r="Q30" s="137"/>
      <c r="R30" s="137"/>
      <c r="S30" s="137"/>
      <c r="T30" s="137"/>
      <c r="U30" s="182"/>
    </row>
    <row r="31" spans="1:21" hidden="1" x14ac:dyDescent="0.25">
      <c r="A31" s="680"/>
      <c r="B31" s="690"/>
      <c r="C31" s="182"/>
      <c r="D31" s="182"/>
      <c r="E31" s="182"/>
      <c r="F31" s="182"/>
      <c r="G31" s="137"/>
      <c r="H31" s="137"/>
      <c r="I31" s="118"/>
      <c r="J31" s="137"/>
      <c r="K31" s="137"/>
      <c r="L31" s="124"/>
      <c r="M31" s="137"/>
      <c r="N31" s="124"/>
      <c r="O31" s="245">
        <f t="shared" si="0"/>
        <v>0</v>
      </c>
      <c r="P31" s="245">
        <f t="shared" si="1"/>
        <v>0</v>
      </c>
      <c r="Q31" s="137"/>
      <c r="R31" s="137"/>
      <c r="S31" s="137"/>
      <c r="T31" s="137"/>
      <c r="U31" s="182"/>
    </row>
    <row r="32" spans="1:21" hidden="1" x14ac:dyDescent="0.25">
      <c r="A32" s="680"/>
      <c r="B32" s="690" t="s">
        <v>1398</v>
      </c>
      <c r="C32" s="182"/>
      <c r="D32" s="182"/>
      <c r="E32" s="182"/>
      <c r="F32" s="182"/>
      <c r="G32" s="137"/>
      <c r="H32" s="137"/>
      <c r="I32" s="118"/>
      <c r="J32" s="137"/>
      <c r="K32" s="137"/>
      <c r="L32" s="124"/>
      <c r="M32" s="137"/>
      <c r="N32" s="124"/>
      <c r="O32" s="245">
        <f t="shared" si="0"/>
        <v>0</v>
      </c>
      <c r="P32" s="245">
        <f t="shared" si="1"/>
        <v>0</v>
      </c>
      <c r="Q32" s="137"/>
      <c r="R32" s="137"/>
      <c r="S32" s="137"/>
      <c r="T32" s="137"/>
      <c r="U32" s="182"/>
    </row>
    <row r="33" spans="1:21" hidden="1" x14ac:dyDescent="0.25">
      <c r="A33" s="680"/>
      <c r="B33" s="690"/>
      <c r="C33" s="182"/>
      <c r="D33" s="182"/>
      <c r="E33" s="182"/>
      <c r="F33" s="182"/>
      <c r="G33" s="137"/>
      <c r="H33" s="137"/>
      <c r="I33" s="118"/>
      <c r="J33" s="137"/>
      <c r="K33" s="137"/>
      <c r="L33" s="124"/>
      <c r="M33" s="137"/>
      <c r="N33" s="124"/>
      <c r="O33" s="245">
        <f t="shared" si="0"/>
        <v>0</v>
      </c>
      <c r="P33" s="245">
        <f t="shared" si="1"/>
        <v>0</v>
      </c>
      <c r="Q33" s="137"/>
      <c r="R33" s="137"/>
      <c r="S33" s="137"/>
      <c r="T33" s="137"/>
      <c r="U33" s="182"/>
    </row>
    <row r="34" spans="1:21" hidden="1" x14ac:dyDescent="0.25">
      <c r="A34" s="680"/>
      <c r="B34" s="690"/>
      <c r="C34" s="182"/>
      <c r="D34" s="182"/>
      <c r="E34" s="182"/>
      <c r="F34" s="182"/>
      <c r="G34" s="137"/>
      <c r="H34" s="137"/>
      <c r="I34" s="118"/>
      <c r="J34" s="137"/>
      <c r="K34" s="137"/>
      <c r="L34" s="124"/>
      <c r="M34" s="137"/>
      <c r="N34" s="124"/>
      <c r="O34" s="245">
        <f t="shared" si="0"/>
        <v>0</v>
      </c>
      <c r="P34" s="245">
        <f t="shared" si="1"/>
        <v>0</v>
      </c>
      <c r="Q34" s="137"/>
      <c r="R34" s="137"/>
      <c r="S34" s="137"/>
      <c r="T34" s="137"/>
      <c r="U34" s="182"/>
    </row>
    <row r="35" spans="1:21" hidden="1" x14ac:dyDescent="0.25">
      <c r="A35" s="680"/>
      <c r="B35" s="690"/>
      <c r="C35" s="182"/>
      <c r="D35" s="182"/>
      <c r="E35" s="182"/>
      <c r="F35" s="182"/>
      <c r="G35" s="137"/>
      <c r="H35" s="137"/>
      <c r="I35" s="118"/>
      <c r="J35" s="137"/>
      <c r="K35" s="137"/>
      <c r="L35" s="124"/>
      <c r="M35" s="137"/>
      <c r="N35" s="124"/>
      <c r="O35" s="245">
        <f t="shared" si="0"/>
        <v>0</v>
      </c>
      <c r="P35" s="245">
        <f t="shared" si="1"/>
        <v>0</v>
      </c>
      <c r="Q35" s="137"/>
      <c r="R35" s="137"/>
      <c r="S35" s="137"/>
      <c r="T35" s="137"/>
      <c r="U35" s="182"/>
    </row>
    <row r="36" spans="1:21" hidden="1" x14ac:dyDescent="0.25">
      <c r="A36" s="680"/>
      <c r="B36" s="690" t="s">
        <v>1399</v>
      </c>
      <c r="C36" s="182"/>
      <c r="D36" s="182"/>
      <c r="E36" s="182"/>
      <c r="F36" s="182"/>
      <c r="G36" s="137"/>
      <c r="H36" s="137"/>
      <c r="I36" s="118"/>
      <c r="J36" s="137"/>
      <c r="K36" s="137"/>
      <c r="L36" s="124"/>
      <c r="M36" s="137"/>
      <c r="N36" s="124"/>
      <c r="O36" s="245">
        <f t="shared" si="0"/>
        <v>0</v>
      </c>
      <c r="P36" s="245">
        <f t="shared" si="1"/>
        <v>0</v>
      </c>
      <c r="Q36" s="137"/>
      <c r="R36" s="137"/>
      <c r="S36" s="137"/>
      <c r="T36" s="137"/>
      <c r="U36" s="182"/>
    </row>
    <row r="37" spans="1:21" hidden="1" x14ac:dyDescent="0.25">
      <c r="A37" s="680"/>
      <c r="B37" s="690"/>
      <c r="C37" s="182"/>
      <c r="D37" s="182"/>
      <c r="E37" s="182"/>
      <c r="F37" s="182"/>
      <c r="G37" s="137"/>
      <c r="H37" s="137"/>
      <c r="I37" s="118"/>
      <c r="J37" s="137"/>
      <c r="K37" s="137"/>
      <c r="L37" s="124"/>
      <c r="M37" s="137"/>
      <c r="N37" s="124"/>
      <c r="O37" s="245">
        <f t="shared" si="0"/>
        <v>0</v>
      </c>
      <c r="P37" s="245">
        <f t="shared" si="1"/>
        <v>0</v>
      </c>
      <c r="Q37" s="137"/>
      <c r="R37" s="137"/>
      <c r="S37" s="137"/>
      <c r="T37" s="137"/>
      <c r="U37" s="182"/>
    </row>
    <row r="38" spans="1:21" hidden="1" x14ac:dyDescent="0.25">
      <c r="A38" s="680"/>
      <c r="B38" s="690"/>
      <c r="C38" s="182"/>
      <c r="D38" s="182"/>
      <c r="E38" s="182"/>
      <c r="F38" s="182"/>
      <c r="G38" s="137"/>
      <c r="H38" s="137"/>
      <c r="I38" s="118"/>
      <c r="J38" s="137"/>
      <c r="K38" s="137"/>
      <c r="L38" s="124"/>
      <c r="M38" s="137"/>
      <c r="N38" s="124"/>
      <c r="O38" s="245">
        <f t="shared" si="0"/>
        <v>0</v>
      </c>
      <c r="P38" s="245">
        <f t="shared" si="1"/>
        <v>0</v>
      </c>
      <c r="Q38" s="137"/>
      <c r="R38" s="137"/>
      <c r="S38" s="137"/>
      <c r="T38" s="137"/>
      <c r="U38" s="182"/>
    </row>
    <row r="39" spans="1:21" hidden="1" x14ac:dyDescent="0.25">
      <c r="A39" s="680"/>
      <c r="B39" s="690"/>
      <c r="C39" s="182"/>
      <c r="D39" s="182"/>
      <c r="E39" s="182"/>
      <c r="F39" s="182"/>
      <c r="G39" s="137"/>
      <c r="H39" s="137"/>
      <c r="I39" s="118"/>
      <c r="J39" s="137"/>
      <c r="K39" s="137"/>
      <c r="L39" s="124"/>
      <c r="M39" s="137"/>
      <c r="N39" s="124"/>
      <c r="O39" s="245">
        <f t="shared" si="0"/>
        <v>0</v>
      </c>
      <c r="P39" s="245">
        <f t="shared" si="1"/>
        <v>0</v>
      </c>
      <c r="Q39" s="137"/>
      <c r="R39" s="137"/>
      <c r="S39" s="137"/>
      <c r="T39" s="137"/>
      <c r="U39" s="182"/>
    </row>
    <row r="40" spans="1:21" hidden="1" x14ac:dyDescent="0.25">
      <c r="A40" s="680"/>
      <c r="B40" s="690" t="s">
        <v>1400</v>
      </c>
      <c r="C40" s="182"/>
      <c r="D40" s="182"/>
      <c r="E40" s="182"/>
      <c r="F40" s="182"/>
      <c r="G40" s="137"/>
      <c r="H40" s="137"/>
      <c r="I40" s="118"/>
      <c r="J40" s="137"/>
      <c r="K40" s="137"/>
      <c r="L40" s="124"/>
      <c r="M40" s="137"/>
      <c r="N40" s="124"/>
      <c r="O40" s="245">
        <f t="shared" si="0"/>
        <v>0</v>
      </c>
      <c r="P40" s="245">
        <f t="shared" si="1"/>
        <v>0</v>
      </c>
      <c r="Q40" s="137"/>
      <c r="R40" s="137"/>
      <c r="S40" s="137"/>
      <c r="T40" s="137"/>
      <c r="U40" s="182"/>
    </row>
    <row r="41" spans="1:21" hidden="1" x14ac:dyDescent="0.25">
      <c r="A41" s="680"/>
      <c r="B41" s="690"/>
      <c r="C41" s="182"/>
      <c r="D41" s="182"/>
      <c r="E41" s="182"/>
      <c r="F41" s="182"/>
      <c r="G41" s="137"/>
      <c r="H41" s="137"/>
      <c r="I41" s="118"/>
      <c r="J41" s="137"/>
      <c r="K41" s="137"/>
      <c r="L41" s="124"/>
      <c r="M41" s="137"/>
      <c r="N41" s="124"/>
      <c r="O41" s="245">
        <f t="shared" si="0"/>
        <v>0</v>
      </c>
      <c r="P41" s="245">
        <f t="shared" si="1"/>
        <v>0</v>
      </c>
      <c r="Q41" s="137"/>
      <c r="R41" s="137"/>
      <c r="S41" s="137"/>
      <c r="T41" s="137"/>
      <c r="U41" s="182"/>
    </row>
    <row r="42" spans="1:21" hidden="1" x14ac:dyDescent="0.25">
      <c r="A42" s="680"/>
      <c r="B42" s="690"/>
      <c r="C42" s="182"/>
      <c r="D42" s="182"/>
      <c r="E42" s="182"/>
      <c r="F42" s="182"/>
      <c r="G42" s="137"/>
      <c r="H42" s="137"/>
      <c r="I42" s="118"/>
      <c r="J42" s="137"/>
      <c r="K42" s="137"/>
      <c r="L42" s="124"/>
      <c r="M42" s="137"/>
      <c r="N42" s="124"/>
      <c r="O42" s="245">
        <f t="shared" si="0"/>
        <v>0</v>
      </c>
      <c r="P42" s="245">
        <f t="shared" si="1"/>
        <v>0</v>
      </c>
      <c r="Q42" s="137"/>
      <c r="R42" s="137"/>
      <c r="S42" s="137"/>
      <c r="T42" s="137"/>
      <c r="U42" s="182"/>
    </row>
    <row r="43" spans="1:21" hidden="1" x14ac:dyDescent="0.25">
      <c r="A43" s="680"/>
      <c r="B43" s="690"/>
      <c r="C43" s="182"/>
      <c r="D43" s="182"/>
      <c r="E43" s="182"/>
      <c r="F43" s="182"/>
      <c r="G43" s="137"/>
      <c r="H43" s="137"/>
      <c r="I43" s="118"/>
      <c r="J43" s="137"/>
      <c r="K43" s="137"/>
      <c r="L43" s="124"/>
      <c r="M43" s="137"/>
      <c r="N43" s="124"/>
      <c r="O43" s="245">
        <f t="shared" si="0"/>
        <v>0</v>
      </c>
      <c r="P43" s="245">
        <f t="shared" si="1"/>
        <v>0</v>
      </c>
      <c r="Q43" s="137"/>
      <c r="R43" s="137"/>
      <c r="S43" s="137"/>
      <c r="T43" s="137"/>
      <c r="U43" s="182"/>
    </row>
    <row r="44" spans="1:21" hidden="1" x14ac:dyDescent="0.25">
      <c r="A44" s="680"/>
      <c r="B44" s="690"/>
      <c r="C44" s="182"/>
      <c r="D44" s="182"/>
      <c r="E44" s="182"/>
      <c r="F44" s="182"/>
      <c r="G44" s="137"/>
      <c r="H44" s="137"/>
      <c r="I44" s="118"/>
      <c r="J44" s="137"/>
      <c r="K44" s="137"/>
      <c r="L44" s="124"/>
      <c r="M44" s="137"/>
      <c r="N44" s="124"/>
      <c r="O44" s="245">
        <f t="shared" si="0"/>
        <v>0</v>
      </c>
      <c r="P44" s="245">
        <f t="shared" si="1"/>
        <v>0</v>
      </c>
      <c r="Q44" s="137"/>
      <c r="R44" s="137"/>
      <c r="S44" s="137"/>
      <c r="T44" s="137"/>
      <c r="U44" s="182"/>
    </row>
    <row r="45" spans="1:21" hidden="1" x14ac:dyDescent="0.25">
      <c r="A45" s="680"/>
      <c r="B45" s="690"/>
      <c r="C45" s="182"/>
      <c r="D45" s="182"/>
      <c r="E45" s="182"/>
      <c r="F45" s="182"/>
      <c r="G45" s="137"/>
      <c r="H45" s="137"/>
      <c r="I45" s="118"/>
      <c r="J45" s="137"/>
      <c r="K45" s="137"/>
      <c r="L45" s="124"/>
      <c r="M45" s="137"/>
      <c r="N45" s="124"/>
      <c r="O45" s="245">
        <f t="shared" si="0"/>
        <v>0</v>
      </c>
      <c r="P45" s="245">
        <f t="shared" si="1"/>
        <v>0</v>
      </c>
      <c r="Q45" s="137"/>
      <c r="R45" s="137"/>
      <c r="S45" s="137"/>
      <c r="T45" s="137"/>
      <c r="U45" s="182"/>
    </row>
    <row r="46" spans="1:21" x14ac:dyDescent="0.25">
      <c r="A46" s="166"/>
      <c r="B46" s="167"/>
      <c r="C46" s="166" t="s">
        <v>1401</v>
      </c>
      <c r="D46" s="167"/>
      <c r="E46" s="167"/>
      <c r="F46" s="168"/>
      <c r="G46" s="142">
        <f t="shared" ref="G46:P46" si="2">SUM(G7:G23)</f>
        <v>0.1</v>
      </c>
      <c r="H46" s="143">
        <f t="shared" si="2"/>
        <v>0</v>
      </c>
      <c r="I46" s="142">
        <f t="shared" si="2"/>
        <v>0.4</v>
      </c>
      <c r="J46" s="142">
        <f t="shared" si="2"/>
        <v>30688.916666666664</v>
      </c>
      <c r="K46" s="142">
        <f t="shared" si="2"/>
        <v>1.65</v>
      </c>
      <c r="L46" s="143">
        <f t="shared" si="2"/>
        <v>802.1875</v>
      </c>
      <c r="M46" s="142">
        <f t="shared" si="2"/>
        <v>0.85</v>
      </c>
      <c r="N46" s="142">
        <f t="shared" si="2"/>
        <v>2406.5625</v>
      </c>
      <c r="O46" s="142">
        <f t="shared" si="2"/>
        <v>3</v>
      </c>
      <c r="P46" s="142">
        <f t="shared" si="2"/>
        <v>33897.666666666664</v>
      </c>
      <c r="Q46" s="144"/>
      <c r="R46" s="144"/>
      <c r="S46" s="144"/>
      <c r="T46" s="144"/>
      <c r="U46" s="144"/>
    </row>
    <row r="94" spans="1:5" x14ac:dyDescent="0.25">
      <c r="A94" s="146"/>
      <c r="E94" s="146"/>
    </row>
    <row r="95" spans="1:5" x14ac:dyDescent="0.25">
      <c r="A95" s="146"/>
      <c r="E95" s="146"/>
    </row>
    <row r="96" spans="1:5" x14ac:dyDescent="0.25">
      <c r="A96" s="146"/>
      <c r="E96" s="146"/>
    </row>
    <row r="97" spans="1:5" x14ac:dyDescent="0.25">
      <c r="A97" s="146"/>
      <c r="E97" s="146"/>
    </row>
    <row r="98" spans="1:5" x14ac:dyDescent="0.25">
      <c r="A98" s="146"/>
      <c r="E98" s="146"/>
    </row>
    <row r="99" spans="1:5" x14ac:dyDescent="0.25">
      <c r="A99" s="146"/>
      <c r="E99" s="146"/>
    </row>
    <row r="100" spans="1:5" x14ac:dyDescent="0.25">
      <c r="A100" s="146"/>
      <c r="E100" s="146"/>
    </row>
    <row r="101" spans="1:5" x14ac:dyDescent="0.25">
      <c r="A101" s="146"/>
      <c r="E101" s="146"/>
    </row>
    <row r="102" spans="1:5" x14ac:dyDescent="0.25">
      <c r="A102" s="146"/>
      <c r="E102" s="146"/>
    </row>
    <row r="103" spans="1:5" x14ac:dyDescent="0.25">
      <c r="A103" s="146"/>
      <c r="E103" s="146"/>
    </row>
    <row r="104" spans="1:5" x14ac:dyDescent="0.25">
      <c r="A104" s="146"/>
      <c r="E104" s="146"/>
    </row>
    <row r="105" spans="1:5" x14ac:dyDescent="0.25">
      <c r="A105" s="146"/>
      <c r="E105" s="146"/>
    </row>
    <row r="106" spans="1:5" x14ac:dyDescent="0.25">
      <c r="A106" s="146"/>
      <c r="E106" s="146"/>
    </row>
    <row r="107" spans="1:5" x14ac:dyDescent="0.25">
      <c r="A107" s="146"/>
      <c r="E107" s="146"/>
    </row>
    <row r="108" spans="1:5" x14ac:dyDescent="0.25">
      <c r="A108" s="146"/>
      <c r="E108" s="146"/>
    </row>
    <row r="109" spans="1:5" x14ac:dyDescent="0.25">
      <c r="A109" s="146"/>
      <c r="E109" s="146"/>
    </row>
    <row r="110" spans="1:5" x14ac:dyDescent="0.25">
      <c r="A110" s="146"/>
      <c r="E110" s="146"/>
    </row>
    <row r="111" spans="1:5" x14ac:dyDescent="0.25">
      <c r="A111" s="146"/>
      <c r="E111" s="146"/>
    </row>
    <row r="112" spans="1:5" x14ac:dyDescent="0.25">
      <c r="A112" s="146"/>
      <c r="E112" s="146"/>
    </row>
    <row r="113" spans="1:5" x14ac:dyDescent="0.25">
      <c r="A113" s="146"/>
      <c r="E113" s="146"/>
    </row>
    <row r="114" spans="1:5" x14ac:dyDescent="0.25">
      <c r="A114" s="146"/>
      <c r="E114" s="146"/>
    </row>
    <row r="115" spans="1:5" x14ac:dyDescent="0.25">
      <c r="A115" s="146"/>
      <c r="E115" s="146"/>
    </row>
    <row r="116" spans="1:5" x14ac:dyDescent="0.25">
      <c r="A116" s="146"/>
      <c r="E116" s="146"/>
    </row>
    <row r="117" spans="1:5" x14ac:dyDescent="0.25">
      <c r="A117" s="146"/>
      <c r="E117" s="146"/>
    </row>
    <row r="118" spans="1:5" x14ac:dyDescent="0.25">
      <c r="A118" s="146"/>
      <c r="E118" s="146"/>
    </row>
    <row r="119" spans="1:5" x14ac:dyDescent="0.25">
      <c r="A119" s="146"/>
      <c r="E119" s="146"/>
    </row>
    <row r="120" spans="1:5" x14ac:dyDescent="0.25">
      <c r="A120" s="146"/>
      <c r="E120" s="146"/>
    </row>
    <row r="121" spans="1:5" x14ac:dyDescent="0.25">
      <c r="A121" s="146"/>
      <c r="E121" s="146"/>
    </row>
    <row r="122" spans="1:5" x14ac:dyDescent="0.25">
      <c r="A122" s="146"/>
      <c r="E122" s="146"/>
    </row>
    <row r="123" spans="1:5" x14ac:dyDescent="0.25">
      <c r="A123" s="146"/>
      <c r="E123" s="146"/>
    </row>
    <row r="124" spans="1:5" x14ac:dyDescent="0.25">
      <c r="A124" s="146"/>
      <c r="E124" s="146"/>
    </row>
    <row r="125" spans="1:5" x14ac:dyDescent="0.25">
      <c r="A125" s="146"/>
      <c r="E125" s="146"/>
    </row>
    <row r="126" spans="1:5" x14ac:dyDescent="0.25">
      <c r="A126" s="146"/>
      <c r="E126" s="146"/>
    </row>
    <row r="127" spans="1:5" x14ac:dyDescent="0.25">
      <c r="A127" s="146"/>
      <c r="E127" s="146"/>
    </row>
    <row r="128" spans="1:5" x14ac:dyDescent="0.25">
      <c r="A128" s="146"/>
      <c r="E128" s="146"/>
    </row>
    <row r="129" spans="1:5" x14ac:dyDescent="0.25">
      <c r="A129" s="146"/>
      <c r="E129" s="146"/>
    </row>
    <row r="130" spans="1:5" x14ac:dyDescent="0.25">
      <c r="A130" s="146"/>
      <c r="E130" s="146"/>
    </row>
    <row r="131" spans="1:5" x14ac:dyDescent="0.25">
      <c r="A131" s="146"/>
      <c r="E131" s="146"/>
    </row>
    <row r="132" spans="1:5" x14ac:dyDescent="0.25">
      <c r="A132" s="146"/>
      <c r="E132" s="146"/>
    </row>
    <row r="133" spans="1:5" x14ac:dyDescent="0.25">
      <c r="A133" s="146"/>
      <c r="E133" s="146"/>
    </row>
    <row r="134" spans="1:5" x14ac:dyDescent="0.25">
      <c r="A134" s="146"/>
      <c r="E134" s="146"/>
    </row>
    <row r="135" spans="1:5" x14ac:dyDescent="0.25">
      <c r="A135" s="146"/>
      <c r="E135" s="146"/>
    </row>
    <row r="136" spans="1:5" x14ac:dyDescent="0.25">
      <c r="A136" s="146"/>
      <c r="E136" s="146"/>
    </row>
    <row r="137" spans="1:5" x14ac:dyDescent="0.25">
      <c r="A137" s="146"/>
      <c r="E137" s="146"/>
    </row>
    <row r="138" spans="1:5" x14ac:dyDescent="0.25">
      <c r="A138" s="146"/>
      <c r="E138" s="146"/>
    </row>
    <row r="139" spans="1:5" x14ac:dyDescent="0.25">
      <c r="A139" s="146"/>
      <c r="E139" s="146"/>
    </row>
    <row r="140" spans="1:5" x14ac:dyDescent="0.25">
      <c r="A140" s="146"/>
      <c r="E140" s="146"/>
    </row>
    <row r="141" spans="1:5" x14ac:dyDescent="0.25">
      <c r="A141" s="146"/>
      <c r="E141" s="146"/>
    </row>
    <row r="142" spans="1:5" x14ac:dyDescent="0.25">
      <c r="A142" s="146"/>
      <c r="E142" s="146"/>
    </row>
    <row r="143" spans="1:5" x14ac:dyDescent="0.25">
      <c r="A143" s="146"/>
      <c r="E143" s="146"/>
    </row>
    <row r="144" spans="1:5" x14ac:dyDescent="0.25">
      <c r="A144" s="146"/>
      <c r="E144" s="146"/>
    </row>
    <row r="145" spans="1:5" x14ac:dyDescent="0.25">
      <c r="A145" s="146"/>
      <c r="E145" s="146"/>
    </row>
    <row r="146" spans="1:5" x14ac:dyDescent="0.25">
      <c r="A146" s="146"/>
      <c r="E146" s="146"/>
    </row>
    <row r="147" spans="1:5" x14ac:dyDescent="0.25">
      <c r="A147" s="146"/>
      <c r="E147" s="146"/>
    </row>
    <row r="148" spans="1:5" x14ac:dyDescent="0.25">
      <c r="A148" s="146"/>
      <c r="E148" s="146"/>
    </row>
    <row r="149" spans="1:5" x14ac:dyDescent="0.25">
      <c r="A149" s="146"/>
      <c r="E149" s="146"/>
    </row>
    <row r="150" spans="1:5" x14ac:dyDescent="0.25">
      <c r="A150" s="146"/>
      <c r="E150" s="146"/>
    </row>
    <row r="151" spans="1:5" x14ac:dyDescent="0.25">
      <c r="A151" s="146"/>
      <c r="E151" s="146"/>
    </row>
    <row r="152" spans="1:5" x14ac:dyDescent="0.25">
      <c r="A152" s="146"/>
      <c r="E152" s="146"/>
    </row>
    <row r="153" spans="1:5" x14ac:dyDescent="0.25">
      <c r="A153" s="146"/>
      <c r="E153" s="146"/>
    </row>
    <row r="154" spans="1:5" x14ac:dyDescent="0.25">
      <c r="A154" s="146"/>
      <c r="E154" s="146"/>
    </row>
    <row r="155" spans="1:5" x14ac:dyDescent="0.25">
      <c r="A155" s="146"/>
      <c r="E155" s="146"/>
    </row>
    <row r="156" spans="1:5" x14ac:dyDescent="0.25">
      <c r="A156" s="146"/>
      <c r="E156" s="146"/>
    </row>
    <row r="157" spans="1:5" x14ac:dyDescent="0.25">
      <c r="A157" s="146"/>
      <c r="E157" s="146"/>
    </row>
    <row r="158" spans="1:5" x14ac:dyDescent="0.25">
      <c r="A158" s="146"/>
      <c r="E158" s="146"/>
    </row>
    <row r="159" spans="1:5" x14ac:dyDescent="0.25">
      <c r="A159" s="146"/>
      <c r="E159" s="146"/>
    </row>
    <row r="160" spans="1:5" x14ac:dyDescent="0.25">
      <c r="A160" s="146"/>
      <c r="E160" s="146"/>
    </row>
    <row r="161" spans="1:5" x14ac:dyDescent="0.25">
      <c r="A161" s="146"/>
      <c r="E161" s="146"/>
    </row>
    <row r="162" spans="1:5" x14ac:dyDescent="0.25">
      <c r="A162" s="146"/>
      <c r="E162" s="146"/>
    </row>
  </sheetData>
  <mergeCells count="31">
    <mergeCell ref="D12:D14"/>
    <mergeCell ref="Q12:Q13"/>
    <mergeCell ref="R12:R13"/>
    <mergeCell ref="T12:T13"/>
    <mergeCell ref="A7:A45"/>
    <mergeCell ref="B12:B16"/>
    <mergeCell ref="B32:B35"/>
    <mergeCell ref="B36:B39"/>
    <mergeCell ref="B40:B45"/>
    <mergeCell ref="B7:B11"/>
    <mergeCell ref="B17:B21"/>
    <mergeCell ref="B22:B26"/>
    <mergeCell ref="B27:B31"/>
    <mergeCell ref="C12:C14"/>
    <mergeCell ref="E4:E6"/>
    <mergeCell ref="A4:A6"/>
    <mergeCell ref="D4:D6"/>
    <mergeCell ref="F4:F6"/>
    <mergeCell ref="B4:B6"/>
    <mergeCell ref="C4:C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topLeftCell="D1" zoomScaleNormal="100" workbookViewId="0">
      <pane ySplit="7" topLeftCell="A8" activePane="bottomLeft" state="frozen"/>
      <selection activeCell="A7" sqref="A7"/>
      <selection pane="bottomLeft" activeCell="D26" sqref="A26:XFD49"/>
    </sheetView>
  </sheetViews>
  <sheetFormatPr baseColWidth="10" defaultColWidth="11.42578125" defaultRowHeight="15.75" x14ac:dyDescent="0.25"/>
  <cols>
    <col min="1" max="1" width="21.7109375" style="351" customWidth="1"/>
    <col min="2" max="2" width="46.42578125" style="351" customWidth="1"/>
    <col min="3" max="4" width="27.42578125" style="351" customWidth="1"/>
    <col min="5" max="5" width="27.42578125" style="147" customWidth="1"/>
    <col min="6" max="6" width="27.42578125" style="351" customWidth="1"/>
    <col min="7" max="7" width="15.28515625" style="351" customWidth="1"/>
    <col min="8" max="8" width="16" style="351" customWidth="1"/>
    <col min="9" max="9" width="15.28515625" style="351" customWidth="1"/>
    <col min="10" max="10" width="18.5703125" style="351" customWidth="1"/>
    <col min="11" max="11" width="15.28515625" style="351" customWidth="1"/>
    <col min="12" max="12" width="15.85546875" style="351" customWidth="1"/>
    <col min="13" max="13" width="15.28515625" style="351" customWidth="1"/>
    <col min="14" max="14" width="15" style="351" customWidth="1"/>
    <col min="15" max="15" width="15.28515625" style="351" customWidth="1"/>
    <col min="16" max="16" width="17" style="351" bestFit="1" customWidth="1"/>
    <col min="17" max="18" width="14.28515625" style="351" customWidth="1"/>
    <col min="19" max="20" width="14.28515625" style="145" customWidth="1"/>
    <col min="21" max="21" width="17" style="351" customWidth="1"/>
    <col min="22" max="16384" width="11.42578125" style="351"/>
  </cols>
  <sheetData>
    <row r="1" spans="1:27" ht="18.75" customHeight="1" x14ac:dyDescent="0.25">
      <c r="E1" s="352"/>
      <c r="G1" s="308" t="s">
        <v>92</v>
      </c>
      <c r="I1" s="308"/>
      <c r="J1" s="308"/>
      <c r="K1" s="308"/>
      <c r="L1" s="308"/>
      <c r="M1" s="308"/>
      <c r="N1" s="308"/>
      <c r="O1" s="308"/>
      <c r="P1" s="308"/>
      <c r="Q1" s="308"/>
      <c r="R1" s="308"/>
      <c r="S1" s="308"/>
      <c r="T1" s="308"/>
      <c r="U1" s="308"/>
      <c r="V1" s="308"/>
      <c r="W1" s="308"/>
      <c r="X1" s="308"/>
      <c r="Y1" s="308"/>
      <c r="Z1" s="308"/>
      <c r="AA1" s="308"/>
    </row>
    <row r="2" spans="1:27" x14ac:dyDescent="0.25">
      <c r="A2" s="353" t="s">
        <v>1365</v>
      </c>
      <c r="E2" s="352"/>
      <c r="G2" s="308"/>
      <c r="I2" s="308"/>
      <c r="J2" s="308"/>
      <c r="K2" s="308"/>
      <c r="L2" s="308"/>
      <c r="M2" s="308"/>
      <c r="N2" s="308"/>
      <c r="O2" s="308"/>
      <c r="P2" s="308"/>
      <c r="Q2" s="308"/>
      <c r="R2" s="308"/>
      <c r="S2" s="308"/>
      <c r="T2" s="308"/>
      <c r="U2" s="308"/>
      <c r="V2" s="308"/>
      <c r="W2" s="308"/>
      <c r="X2" s="308"/>
      <c r="Y2" s="308"/>
      <c r="Z2" s="308"/>
      <c r="AA2" s="308"/>
    </row>
    <row r="3" spans="1:27" x14ac:dyDescent="0.25">
      <c r="A3" s="354" t="s">
        <v>1403</v>
      </c>
      <c r="E3" s="352"/>
      <c r="G3" s="308"/>
      <c r="I3" s="308"/>
      <c r="J3" s="308"/>
      <c r="K3" s="308"/>
      <c r="L3" s="308"/>
      <c r="M3" s="308"/>
      <c r="N3" s="308"/>
      <c r="O3" s="308"/>
      <c r="P3" s="308"/>
      <c r="Q3" s="308"/>
      <c r="R3" s="308"/>
      <c r="S3" s="308"/>
      <c r="T3" s="308"/>
      <c r="U3" s="308"/>
      <c r="V3" s="308"/>
      <c r="W3" s="308"/>
      <c r="X3" s="308"/>
      <c r="Y3" s="308"/>
      <c r="Z3" s="308"/>
      <c r="AA3" s="308"/>
    </row>
    <row r="4" spans="1:27" x14ac:dyDescent="0.25">
      <c r="A4" s="354" t="s">
        <v>1404</v>
      </c>
      <c r="B4" s="353"/>
      <c r="C4" s="353"/>
      <c r="D4" s="353"/>
      <c r="E4" s="355"/>
      <c r="F4" s="353"/>
      <c r="G4" s="353"/>
      <c r="H4" s="353"/>
      <c r="I4" s="353"/>
      <c r="J4" s="353"/>
      <c r="K4" s="353"/>
      <c r="L4" s="353"/>
      <c r="M4" s="353"/>
      <c r="N4" s="353"/>
      <c r="O4" s="353"/>
      <c r="P4" s="353"/>
      <c r="Q4" s="353"/>
      <c r="R4" s="353"/>
      <c r="S4" s="353"/>
      <c r="T4" s="353"/>
      <c r="U4" s="353"/>
    </row>
    <row r="5" spans="1:27" s="314" customFormat="1" ht="23.25" customHeight="1" x14ac:dyDescent="0.25">
      <c r="A5" s="691" t="s">
        <v>98</v>
      </c>
      <c r="B5" s="663" t="s">
        <v>113</v>
      </c>
      <c r="C5" s="660" t="s">
        <v>87</v>
      </c>
      <c r="D5" s="660" t="s">
        <v>88</v>
      </c>
      <c r="E5" s="666" t="s">
        <v>395</v>
      </c>
      <c r="F5" s="660" t="s">
        <v>89</v>
      </c>
      <c r="G5" s="691" t="s">
        <v>101</v>
      </c>
      <c r="H5" s="691"/>
      <c r="I5" s="691"/>
      <c r="J5" s="691"/>
      <c r="K5" s="691"/>
      <c r="L5" s="691"/>
      <c r="M5" s="691"/>
      <c r="N5" s="691"/>
      <c r="O5" s="692" t="s">
        <v>102</v>
      </c>
      <c r="P5" s="692"/>
      <c r="Q5" s="663" t="s">
        <v>103</v>
      </c>
      <c r="R5" s="663" t="s">
        <v>104</v>
      </c>
      <c r="S5" s="663" t="s">
        <v>111</v>
      </c>
      <c r="T5" s="663" t="s">
        <v>110</v>
      </c>
      <c r="U5" s="660" t="s">
        <v>90</v>
      </c>
    </row>
    <row r="6" spans="1:27" s="314" customFormat="1" ht="15" customHeight="1" x14ac:dyDescent="0.25">
      <c r="A6" s="691"/>
      <c r="B6" s="664"/>
      <c r="C6" s="661"/>
      <c r="D6" s="661"/>
      <c r="E6" s="667"/>
      <c r="F6" s="661"/>
      <c r="G6" s="691" t="s">
        <v>105</v>
      </c>
      <c r="H6" s="691"/>
      <c r="I6" s="691" t="s">
        <v>106</v>
      </c>
      <c r="J6" s="691"/>
      <c r="K6" s="691" t="s">
        <v>107</v>
      </c>
      <c r="L6" s="691"/>
      <c r="M6" s="691" t="s">
        <v>108</v>
      </c>
      <c r="N6" s="691"/>
      <c r="O6" s="692"/>
      <c r="P6" s="692"/>
      <c r="Q6" s="664"/>
      <c r="R6" s="664"/>
      <c r="S6" s="664"/>
      <c r="T6" s="664"/>
      <c r="U6" s="661"/>
    </row>
    <row r="7" spans="1:27" s="314" customFormat="1" ht="36" customHeight="1" x14ac:dyDescent="0.25">
      <c r="A7" s="691"/>
      <c r="B7" s="665"/>
      <c r="C7" s="662"/>
      <c r="D7" s="662"/>
      <c r="E7" s="668"/>
      <c r="F7" s="662"/>
      <c r="G7" s="229" t="s">
        <v>109</v>
      </c>
      <c r="H7" s="229" t="s">
        <v>12</v>
      </c>
      <c r="I7" s="229" t="s">
        <v>109</v>
      </c>
      <c r="J7" s="229" t="s">
        <v>12</v>
      </c>
      <c r="K7" s="229" t="s">
        <v>109</v>
      </c>
      <c r="L7" s="229" t="s">
        <v>12</v>
      </c>
      <c r="M7" s="229" t="s">
        <v>109</v>
      </c>
      <c r="N7" s="229" t="s">
        <v>12</v>
      </c>
      <c r="O7" s="229" t="s">
        <v>109</v>
      </c>
      <c r="P7" s="229" t="s">
        <v>12</v>
      </c>
      <c r="Q7" s="665"/>
      <c r="R7" s="665"/>
      <c r="S7" s="665"/>
      <c r="T7" s="665"/>
      <c r="U7" s="662"/>
    </row>
    <row r="8" spans="1:27" ht="15.75" customHeight="1" x14ac:dyDescent="0.25">
      <c r="A8" s="356"/>
      <c r="B8" s="357"/>
      <c r="C8" s="357"/>
      <c r="D8" s="357"/>
      <c r="E8" s="357"/>
      <c r="F8" s="357"/>
      <c r="G8" s="357"/>
      <c r="H8" s="357"/>
      <c r="I8" s="356" t="s">
        <v>112</v>
      </c>
      <c r="J8" s="357"/>
      <c r="K8" s="357"/>
      <c r="L8" s="357"/>
      <c r="M8" s="357"/>
      <c r="N8" s="357"/>
      <c r="O8" s="357"/>
      <c r="P8" s="357"/>
      <c r="Q8" s="357"/>
      <c r="R8" s="357"/>
      <c r="S8" s="357"/>
      <c r="T8" s="357"/>
      <c r="U8" s="358"/>
    </row>
    <row r="9" spans="1:27" hidden="1" x14ac:dyDescent="0.25">
      <c r="A9" s="679" t="s">
        <v>1403</v>
      </c>
      <c r="B9" s="679" t="s">
        <v>1405</v>
      </c>
      <c r="C9" s="182"/>
      <c r="D9" s="137"/>
      <c r="E9" s="182"/>
      <c r="F9" s="182"/>
      <c r="G9" s="137"/>
      <c r="H9" s="222"/>
      <c r="I9" s="222"/>
      <c r="J9" s="222"/>
      <c r="K9" s="222"/>
      <c r="L9" s="222"/>
      <c r="M9" s="222"/>
      <c r="N9" s="222"/>
      <c r="O9" s="246">
        <f>+G9+I9+K9+M9</f>
        <v>0</v>
      </c>
      <c r="P9" s="246">
        <f>+H9+J9+L9+N9</f>
        <v>0</v>
      </c>
      <c r="Q9" s="222"/>
      <c r="R9" s="222"/>
      <c r="S9" s="137"/>
      <c r="T9" s="137"/>
      <c r="U9" s="137"/>
    </row>
    <row r="10" spans="1:27" hidden="1" x14ac:dyDescent="0.25">
      <c r="A10" s="680"/>
      <c r="B10" s="680"/>
      <c r="C10" s="182"/>
      <c r="D10" s="137"/>
      <c r="E10" s="182"/>
      <c r="F10" s="182"/>
      <c r="G10" s="137"/>
      <c r="H10" s="222"/>
      <c r="I10" s="222"/>
      <c r="J10" s="222"/>
      <c r="K10" s="222"/>
      <c r="L10" s="222"/>
      <c r="M10" s="222"/>
      <c r="N10" s="222"/>
      <c r="O10" s="246">
        <f t="shared" ref="O10:O49" si="0">+G10+I10+K10+M10</f>
        <v>0</v>
      </c>
      <c r="P10" s="246">
        <f t="shared" ref="P10:P49" si="1">+H10+J10+L10+N10</f>
        <v>0</v>
      </c>
      <c r="Q10" s="222"/>
      <c r="R10" s="222"/>
      <c r="S10" s="137"/>
      <c r="T10" s="137"/>
      <c r="U10" s="137"/>
    </row>
    <row r="11" spans="1:27" hidden="1" x14ac:dyDescent="0.25">
      <c r="A11" s="680"/>
      <c r="B11" s="680"/>
      <c r="C11" s="182"/>
      <c r="D11" s="137"/>
      <c r="E11" s="182"/>
      <c r="F11" s="182"/>
      <c r="G11" s="137"/>
      <c r="H11" s="222"/>
      <c r="I11" s="222"/>
      <c r="J11" s="222"/>
      <c r="K11" s="222"/>
      <c r="L11" s="222"/>
      <c r="M11" s="222"/>
      <c r="N11" s="222"/>
      <c r="O11" s="246">
        <f t="shared" si="0"/>
        <v>0</v>
      </c>
      <c r="P11" s="246">
        <f t="shared" si="1"/>
        <v>0</v>
      </c>
      <c r="Q11" s="222"/>
      <c r="R11" s="222"/>
      <c r="S11" s="137"/>
      <c r="T11" s="137"/>
      <c r="U11" s="137"/>
    </row>
    <row r="12" spans="1:27" hidden="1" x14ac:dyDescent="0.25">
      <c r="A12" s="680"/>
      <c r="B12" s="680"/>
      <c r="C12" s="182"/>
      <c r="D12" s="137"/>
      <c r="E12" s="182"/>
      <c r="F12" s="182"/>
      <c r="G12" s="137"/>
      <c r="H12" s="222"/>
      <c r="I12" s="222"/>
      <c r="J12" s="222"/>
      <c r="K12" s="222"/>
      <c r="L12" s="222"/>
      <c r="M12" s="222"/>
      <c r="N12" s="222"/>
      <c r="O12" s="246">
        <f t="shared" si="0"/>
        <v>0</v>
      </c>
      <c r="P12" s="246">
        <f t="shared" si="1"/>
        <v>0</v>
      </c>
      <c r="Q12" s="222"/>
      <c r="R12" s="222"/>
      <c r="S12" s="137"/>
      <c r="T12" s="137"/>
      <c r="U12" s="137"/>
    </row>
    <row r="13" spans="1:27" hidden="1" x14ac:dyDescent="0.25">
      <c r="A13" s="680"/>
      <c r="B13" s="680"/>
      <c r="C13" s="182"/>
      <c r="D13" s="137"/>
      <c r="E13" s="182"/>
      <c r="F13" s="182"/>
      <c r="G13" s="137"/>
      <c r="H13" s="222"/>
      <c r="I13" s="222"/>
      <c r="J13" s="222"/>
      <c r="K13" s="222"/>
      <c r="L13" s="222"/>
      <c r="M13" s="222"/>
      <c r="N13" s="222"/>
      <c r="O13" s="246">
        <f t="shared" si="0"/>
        <v>0</v>
      </c>
      <c r="P13" s="246">
        <f t="shared" si="1"/>
        <v>0</v>
      </c>
      <c r="Q13" s="222"/>
      <c r="R13" s="222"/>
      <c r="S13" s="137"/>
      <c r="T13" s="137"/>
      <c r="U13" s="137"/>
    </row>
    <row r="14" spans="1:27" hidden="1" x14ac:dyDescent="0.25">
      <c r="A14" s="680"/>
      <c r="B14" s="681"/>
      <c r="C14" s="182"/>
      <c r="D14" s="137"/>
      <c r="E14" s="182"/>
      <c r="F14" s="182"/>
      <c r="G14" s="137"/>
      <c r="H14" s="222"/>
      <c r="I14" s="222"/>
      <c r="J14" s="222"/>
      <c r="K14" s="222"/>
      <c r="L14" s="222"/>
      <c r="M14" s="222"/>
      <c r="N14" s="222"/>
      <c r="O14" s="246">
        <f t="shared" si="0"/>
        <v>0</v>
      </c>
      <c r="P14" s="246">
        <f t="shared" si="1"/>
        <v>0</v>
      </c>
      <c r="Q14" s="222"/>
      <c r="R14" s="222"/>
      <c r="S14" s="137"/>
      <c r="T14" s="137"/>
      <c r="U14" s="137"/>
    </row>
    <row r="15" spans="1:27" ht="15.75" hidden="1" customHeight="1" x14ac:dyDescent="0.25">
      <c r="A15" s="680"/>
      <c r="B15" s="679" t="s">
        <v>1406</v>
      </c>
      <c r="C15" s="182"/>
      <c r="D15" s="137"/>
      <c r="E15" s="182"/>
      <c r="F15" s="182"/>
      <c r="G15" s="138"/>
      <c r="H15" s="223"/>
      <c r="I15" s="224"/>
      <c r="J15" s="223"/>
      <c r="K15" s="224"/>
      <c r="L15" s="223"/>
      <c r="M15" s="224"/>
      <c r="N15" s="223"/>
      <c r="O15" s="246">
        <f t="shared" si="0"/>
        <v>0</v>
      </c>
      <c r="P15" s="246">
        <f t="shared" si="1"/>
        <v>0</v>
      </c>
      <c r="Q15" s="221"/>
      <c r="R15" s="221"/>
      <c r="S15" s="137"/>
      <c r="T15" s="137"/>
      <c r="U15" s="137"/>
    </row>
    <row r="16" spans="1:27" hidden="1" x14ac:dyDescent="0.25">
      <c r="A16" s="680"/>
      <c r="B16" s="680"/>
      <c r="C16" s="182"/>
      <c r="D16" s="137"/>
      <c r="E16" s="182"/>
      <c r="F16" s="182"/>
      <c r="G16" s="138"/>
      <c r="H16" s="223"/>
      <c r="I16" s="224"/>
      <c r="J16" s="223"/>
      <c r="K16" s="224"/>
      <c r="L16" s="223"/>
      <c r="M16" s="224"/>
      <c r="N16" s="223"/>
      <c r="O16" s="246">
        <f t="shared" si="0"/>
        <v>0</v>
      </c>
      <c r="P16" s="246">
        <f t="shared" si="1"/>
        <v>0</v>
      </c>
      <c r="Q16" s="221"/>
      <c r="R16" s="221"/>
      <c r="S16" s="137"/>
      <c r="T16" s="137"/>
      <c r="U16" s="137"/>
    </row>
    <row r="17" spans="1:21" hidden="1" x14ac:dyDescent="0.25">
      <c r="A17" s="680"/>
      <c r="B17" s="680"/>
      <c r="C17" s="182"/>
      <c r="D17" s="137"/>
      <c r="E17" s="182"/>
      <c r="F17" s="182"/>
      <c r="G17" s="138"/>
      <c r="H17" s="223"/>
      <c r="I17" s="224"/>
      <c r="J17" s="223"/>
      <c r="K17" s="224"/>
      <c r="L17" s="223"/>
      <c r="M17" s="224"/>
      <c r="N17" s="223"/>
      <c r="O17" s="246">
        <f t="shared" si="0"/>
        <v>0</v>
      </c>
      <c r="P17" s="246">
        <f t="shared" si="1"/>
        <v>0</v>
      </c>
      <c r="Q17" s="221"/>
      <c r="R17" s="221"/>
      <c r="S17" s="137"/>
      <c r="T17" s="137"/>
      <c r="U17" s="137"/>
    </row>
    <row r="18" spans="1:21" hidden="1" x14ac:dyDescent="0.25">
      <c r="A18" s="680"/>
      <c r="B18" s="680"/>
      <c r="C18" s="182"/>
      <c r="D18" s="137"/>
      <c r="E18" s="182"/>
      <c r="F18" s="182"/>
      <c r="G18" s="138"/>
      <c r="H18" s="223"/>
      <c r="I18" s="224"/>
      <c r="J18" s="223"/>
      <c r="K18" s="224"/>
      <c r="L18" s="223"/>
      <c r="M18" s="224"/>
      <c r="N18" s="223"/>
      <c r="O18" s="246">
        <f t="shared" si="0"/>
        <v>0</v>
      </c>
      <c r="P18" s="246">
        <f t="shared" si="1"/>
        <v>0</v>
      </c>
      <c r="Q18" s="221"/>
      <c r="R18" s="221"/>
      <c r="S18" s="137"/>
      <c r="T18" s="137"/>
      <c r="U18" s="137"/>
    </row>
    <row r="19" spans="1:21" hidden="1" x14ac:dyDescent="0.25">
      <c r="A19" s="680"/>
      <c r="B19" s="680"/>
      <c r="C19" s="182"/>
      <c r="D19" s="137"/>
      <c r="E19" s="182"/>
      <c r="F19" s="182"/>
      <c r="G19" s="137"/>
      <c r="H19" s="223"/>
      <c r="I19" s="222"/>
      <c r="J19" s="222"/>
      <c r="K19" s="222"/>
      <c r="L19" s="222"/>
      <c r="M19" s="222"/>
      <c r="N19" s="222"/>
      <c r="O19" s="246">
        <f t="shared" si="0"/>
        <v>0</v>
      </c>
      <c r="P19" s="246">
        <f t="shared" si="1"/>
        <v>0</v>
      </c>
      <c r="Q19" s="137"/>
      <c r="R19" s="137"/>
      <c r="S19" s="137"/>
      <c r="T19" s="137"/>
      <c r="U19" s="137"/>
    </row>
    <row r="20" spans="1:21" hidden="1" x14ac:dyDescent="0.25">
      <c r="A20" s="680"/>
      <c r="B20" s="680"/>
      <c r="C20" s="182"/>
      <c r="D20" s="137"/>
      <c r="E20" s="182"/>
      <c r="F20" s="182"/>
      <c r="G20" s="137"/>
      <c r="H20" s="223"/>
      <c r="I20" s="222"/>
      <c r="J20" s="222"/>
      <c r="K20" s="222"/>
      <c r="L20" s="222"/>
      <c r="M20" s="222"/>
      <c r="N20" s="222"/>
      <c r="O20" s="246">
        <f t="shared" si="0"/>
        <v>0</v>
      </c>
      <c r="P20" s="246">
        <f t="shared" si="1"/>
        <v>0</v>
      </c>
      <c r="Q20" s="137"/>
      <c r="R20" s="137"/>
      <c r="S20" s="137"/>
      <c r="T20" s="137"/>
      <c r="U20" s="137"/>
    </row>
    <row r="21" spans="1:21" hidden="1" x14ac:dyDescent="0.25">
      <c r="A21" s="680"/>
      <c r="B21" s="680"/>
      <c r="C21" s="182"/>
      <c r="D21" s="137"/>
      <c r="E21" s="182"/>
      <c r="F21" s="182"/>
      <c r="G21" s="137"/>
      <c r="H21" s="223"/>
      <c r="I21" s="222"/>
      <c r="J21" s="222"/>
      <c r="K21" s="222"/>
      <c r="L21" s="222"/>
      <c r="M21" s="222"/>
      <c r="N21" s="222"/>
      <c r="O21" s="246">
        <f t="shared" si="0"/>
        <v>0</v>
      </c>
      <c r="P21" s="246">
        <f t="shared" si="1"/>
        <v>0</v>
      </c>
      <c r="Q21" s="137"/>
      <c r="R21" s="137"/>
      <c r="S21" s="137"/>
      <c r="T21" s="137"/>
      <c r="U21" s="137"/>
    </row>
    <row r="22" spans="1:21" hidden="1" x14ac:dyDescent="0.25">
      <c r="A22" s="680"/>
      <c r="B22" s="680"/>
      <c r="C22" s="182"/>
      <c r="D22" s="137"/>
      <c r="E22" s="182"/>
      <c r="F22" s="182"/>
      <c r="G22" s="137"/>
      <c r="H22" s="223"/>
      <c r="I22" s="222"/>
      <c r="J22" s="222"/>
      <c r="K22" s="222"/>
      <c r="L22" s="222"/>
      <c r="M22" s="222"/>
      <c r="N22" s="222"/>
      <c r="O22" s="246">
        <f t="shared" si="0"/>
        <v>0</v>
      </c>
      <c r="P22" s="246">
        <f t="shared" si="1"/>
        <v>0</v>
      </c>
      <c r="Q22" s="137"/>
      <c r="R22" s="137"/>
      <c r="S22" s="137"/>
      <c r="T22" s="137"/>
      <c r="U22" s="137"/>
    </row>
    <row r="23" spans="1:21" hidden="1" x14ac:dyDescent="0.25">
      <c r="A23" s="680"/>
      <c r="B23" s="680"/>
      <c r="C23" s="182"/>
      <c r="D23" s="137"/>
      <c r="E23" s="182"/>
      <c r="F23" s="182"/>
      <c r="G23" s="137"/>
      <c r="H23" s="223"/>
      <c r="I23" s="222"/>
      <c r="J23" s="222"/>
      <c r="K23" s="222"/>
      <c r="L23" s="222"/>
      <c r="M23" s="222"/>
      <c r="N23" s="222"/>
      <c r="O23" s="246">
        <f t="shared" si="0"/>
        <v>0</v>
      </c>
      <c r="P23" s="246">
        <f t="shared" si="1"/>
        <v>0</v>
      </c>
      <c r="Q23" s="137"/>
      <c r="R23" s="137"/>
      <c r="S23" s="137"/>
      <c r="T23" s="137"/>
      <c r="U23" s="137"/>
    </row>
    <row r="24" spans="1:21" hidden="1" x14ac:dyDescent="0.25">
      <c r="A24" s="680"/>
      <c r="B24" s="680"/>
      <c r="C24" s="182"/>
      <c r="D24" s="137"/>
      <c r="E24" s="182"/>
      <c r="F24" s="182"/>
      <c r="G24" s="137"/>
      <c r="H24" s="223"/>
      <c r="I24" s="222"/>
      <c r="J24" s="222"/>
      <c r="K24" s="222"/>
      <c r="L24" s="222"/>
      <c r="M24" s="222"/>
      <c r="N24" s="222"/>
      <c r="O24" s="246">
        <f t="shared" si="0"/>
        <v>0</v>
      </c>
      <c r="P24" s="246">
        <f t="shared" si="1"/>
        <v>0</v>
      </c>
      <c r="Q24" s="137"/>
      <c r="R24" s="137"/>
      <c r="S24" s="137"/>
      <c r="T24" s="137"/>
      <c r="U24" s="137"/>
    </row>
    <row r="25" spans="1:21" ht="110.25" x14ac:dyDescent="0.25">
      <c r="A25" s="680"/>
      <c r="B25" s="690" t="s">
        <v>1407</v>
      </c>
      <c r="C25" s="289" t="s">
        <v>1724</v>
      </c>
      <c r="D25" s="289" t="s">
        <v>1725</v>
      </c>
      <c r="E25" s="289" t="s">
        <v>1801</v>
      </c>
      <c r="F25" s="290" t="s">
        <v>1912</v>
      </c>
      <c r="G25" s="635">
        <v>0.25</v>
      </c>
      <c r="H25" s="289">
        <v>200</v>
      </c>
      <c r="I25" s="635">
        <v>0.25</v>
      </c>
      <c r="J25" s="289">
        <v>200</v>
      </c>
      <c r="K25" s="635">
        <v>0.25</v>
      </c>
      <c r="L25" s="289">
        <v>200</v>
      </c>
      <c r="M25" s="635">
        <v>0.25</v>
      </c>
      <c r="N25" s="289">
        <v>200</v>
      </c>
      <c r="O25" s="636">
        <f>+G25+I25+K25+M25</f>
        <v>1</v>
      </c>
      <c r="P25" s="291">
        <v>0</v>
      </c>
      <c r="Q25" s="289" t="s">
        <v>1719</v>
      </c>
      <c r="R25" s="289" t="s">
        <v>1720</v>
      </c>
      <c r="S25" s="289" t="s">
        <v>1721</v>
      </c>
      <c r="T25" s="289" t="s">
        <v>1722</v>
      </c>
      <c r="U25" s="289" t="s">
        <v>1723</v>
      </c>
    </row>
    <row r="26" spans="1:21" hidden="1" x14ac:dyDescent="0.25">
      <c r="A26" s="680"/>
      <c r="B26" s="690"/>
      <c r="C26" s="182"/>
      <c r="D26" s="137"/>
      <c r="E26" s="182"/>
      <c r="F26" s="182"/>
      <c r="G26" s="137"/>
      <c r="H26" s="223"/>
      <c r="I26" s="222"/>
      <c r="J26" s="222"/>
      <c r="K26" s="222"/>
      <c r="L26" s="222"/>
      <c r="M26" s="222"/>
      <c r="N26" s="222"/>
      <c r="O26" s="246">
        <f t="shared" si="0"/>
        <v>0</v>
      </c>
      <c r="P26" s="246">
        <f t="shared" si="1"/>
        <v>0</v>
      </c>
      <c r="Q26" s="137"/>
      <c r="R26" s="137"/>
      <c r="S26" s="137"/>
      <c r="T26" s="137"/>
      <c r="U26" s="137"/>
    </row>
    <row r="27" spans="1:21" hidden="1" x14ac:dyDescent="0.25">
      <c r="A27" s="680"/>
      <c r="B27" s="690"/>
      <c r="C27" s="182"/>
      <c r="D27" s="137"/>
      <c r="E27" s="182"/>
      <c r="F27" s="182"/>
      <c r="G27" s="137"/>
      <c r="H27" s="223"/>
      <c r="I27" s="222"/>
      <c r="J27" s="222"/>
      <c r="K27" s="222"/>
      <c r="L27" s="222"/>
      <c r="M27" s="222"/>
      <c r="N27" s="222"/>
      <c r="O27" s="246">
        <f t="shared" si="0"/>
        <v>0</v>
      </c>
      <c r="P27" s="246">
        <f t="shared" si="1"/>
        <v>0</v>
      </c>
      <c r="Q27" s="137"/>
      <c r="R27" s="137"/>
      <c r="S27" s="137"/>
      <c r="T27" s="137"/>
      <c r="U27" s="137"/>
    </row>
    <row r="28" spans="1:21" hidden="1" x14ac:dyDescent="0.25">
      <c r="A28" s="680"/>
      <c r="B28" s="690"/>
      <c r="C28" s="182"/>
      <c r="D28" s="137"/>
      <c r="E28" s="182"/>
      <c r="F28" s="182"/>
      <c r="G28" s="137"/>
      <c r="H28" s="223"/>
      <c r="I28" s="222"/>
      <c r="J28" s="222"/>
      <c r="K28" s="222"/>
      <c r="L28" s="222"/>
      <c r="M28" s="222"/>
      <c r="N28" s="222"/>
      <c r="O28" s="246">
        <f t="shared" si="0"/>
        <v>0</v>
      </c>
      <c r="P28" s="246">
        <f t="shared" si="1"/>
        <v>0</v>
      </c>
      <c r="Q28" s="137"/>
      <c r="R28" s="137"/>
      <c r="S28" s="137"/>
      <c r="T28" s="137"/>
      <c r="U28" s="137"/>
    </row>
    <row r="29" spans="1:21" hidden="1" x14ac:dyDescent="0.25">
      <c r="A29" s="680"/>
      <c r="B29" s="690"/>
      <c r="C29" s="182"/>
      <c r="D29" s="137"/>
      <c r="E29" s="182"/>
      <c r="F29" s="182"/>
      <c r="G29" s="137"/>
      <c r="H29" s="223"/>
      <c r="I29" s="222"/>
      <c r="J29" s="222"/>
      <c r="K29" s="222"/>
      <c r="L29" s="222"/>
      <c r="M29" s="222"/>
      <c r="N29" s="222"/>
      <c r="O29" s="246">
        <f t="shared" si="0"/>
        <v>0</v>
      </c>
      <c r="P29" s="246">
        <f t="shared" si="1"/>
        <v>0</v>
      </c>
      <c r="Q29" s="137"/>
      <c r="R29" s="137"/>
      <c r="S29" s="137"/>
      <c r="T29" s="137"/>
      <c r="U29" s="137"/>
    </row>
    <row r="30" spans="1:21" hidden="1" x14ac:dyDescent="0.25">
      <c r="A30" s="680"/>
      <c r="B30" s="690" t="s">
        <v>1408</v>
      </c>
      <c r="C30" s="182"/>
      <c r="D30" s="137"/>
      <c r="E30" s="182"/>
      <c r="F30" s="182"/>
      <c r="G30" s="137"/>
      <c r="H30" s="223"/>
      <c r="I30" s="222"/>
      <c r="J30" s="222"/>
      <c r="K30" s="222"/>
      <c r="L30" s="222"/>
      <c r="M30" s="222"/>
      <c r="N30" s="222"/>
      <c r="O30" s="246">
        <f t="shared" si="0"/>
        <v>0</v>
      </c>
      <c r="P30" s="246">
        <f t="shared" si="1"/>
        <v>0</v>
      </c>
      <c r="Q30" s="137"/>
      <c r="R30" s="137"/>
      <c r="S30" s="137"/>
      <c r="T30" s="137"/>
      <c r="U30" s="137"/>
    </row>
    <row r="31" spans="1:21" hidden="1" x14ac:dyDescent="0.25">
      <c r="A31" s="680"/>
      <c r="B31" s="690"/>
      <c r="C31" s="182"/>
      <c r="D31" s="137"/>
      <c r="E31" s="182"/>
      <c r="F31" s="182"/>
      <c r="G31" s="137"/>
      <c r="H31" s="223"/>
      <c r="I31" s="222"/>
      <c r="J31" s="222"/>
      <c r="K31" s="222"/>
      <c r="L31" s="222"/>
      <c r="M31" s="222"/>
      <c r="N31" s="222"/>
      <c r="O31" s="246">
        <f t="shared" si="0"/>
        <v>0</v>
      </c>
      <c r="P31" s="246">
        <f t="shared" si="1"/>
        <v>0</v>
      </c>
      <c r="Q31" s="137"/>
      <c r="R31" s="137"/>
      <c r="S31" s="137"/>
      <c r="T31" s="137"/>
      <c r="U31" s="137"/>
    </row>
    <row r="32" spans="1:21" hidden="1" x14ac:dyDescent="0.25">
      <c r="A32" s="680"/>
      <c r="B32" s="690"/>
      <c r="C32" s="182"/>
      <c r="D32" s="137"/>
      <c r="E32" s="182"/>
      <c r="F32" s="182"/>
      <c r="G32" s="137"/>
      <c r="H32" s="223"/>
      <c r="I32" s="222"/>
      <c r="J32" s="222"/>
      <c r="K32" s="222"/>
      <c r="L32" s="222"/>
      <c r="M32" s="222"/>
      <c r="N32" s="222"/>
      <c r="O32" s="246">
        <f t="shared" si="0"/>
        <v>0</v>
      </c>
      <c r="P32" s="246">
        <f t="shared" si="1"/>
        <v>0</v>
      </c>
      <c r="Q32" s="137"/>
      <c r="R32" s="137"/>
      <c r="S32" s="137"/>
      <c r="T32" s="137"/>
      <c r="U32" s="137"/>
    </row>
    <row r="33" spans="1:21" hidden="1" x14ac:dyDescent="0.25">
      <c r="A33" s="680"/>
      <c r="B33" s="690"/>
      <c r="C33" s="182"/>
      <c r="D33" s="137"/>
      <c r="E33" s="182"/>
      <c r="F33" s="182"/>
      <c r="G33" s="137"/>
      <c r="H33" s="223"/>
      <c r="I33" s="222"/>
      <c r="J33" s="222"/>
      <c r="K33" s="222"/>
      <c r="L33" s="222"/>
      <c r="M33" s="222"/>
      <c r="N33" s="222"/>
      <c r="O33" s="246">
        <f t="shared" si="0"/>
        <v>0</v>
      </c>
      <c r="P33" s="246">
        <f t="shared" si="1"/>
        <v>0</v>
      </c>
      <c r="Q33" s="137"/>
      <c r="R33" s="137"/>
      <c r="S33" s="137"/>
      <c r="T33" s="137"/>
      <c r="U33" s="137"/>
    </row>
    <row r="34" spans="1:21" hidden="1" x14ac:dyDescent="0.25">
      <c r="A34" s="680"/>
      <c r="B34" s="690" t="s">
        <v>1409</v>
      </c>
      <c r="C34" s="182"/>
      <c r="D34" s="137"/>
      <c r="E34" s="182"/>
      <c r="F34" s="182"/>
      <c r="G34" s="137"/>
      <c r="H34" s="223"/>
      <c r="I34" s="222"/>
      <c r="J34" s="222"/>
      <c r="K34" s="222"/>
      <c r="L34" s="222"/>
      <c r="M34" s="222"/>
      <c r="N34" s="222"/>
      <c r="O34" s="246">
        <f t="shared" si="0"/>
        <v>0</v>
      </c>
      <c r="P34" s="246">
        <f t="shared" si="1"/>
        <v>0</v>
      </c>
      <c r="Q34" s="137"/>
      <c r="R34" s="137"/>
      <c r="S34" s="137"/>
      <c r="T34" s="137"/>
      <c r="U34" s="137"/>
    </row>
    <row r="35" spans="1:21" hidden="1" x14ac:dyDescent="0.25">
      <c r="A35" s="680"/>
      <c r="B35" s="690"/>
      <c r="C35" s="182"/>
      <c r="D35" s="137"/>
      <c r="E35" s="182"/>
      <c r="F35" s="182"/>
      <c r="G35" s="137"/>
      <c r="H35" s="223"/>
      <c r="I35" s="222"/>
      <c r="J35" s="222"/>
      <c r="K35" s="222"/>
      <c r="L35" s="222"/>
      <c r="M35" s="222"/>
      <c r="N35" s="222"/>
      <c r="O35" s="246">
        <f t="shared" si="0"/>
        <v>0</v>
      </c>
      <c r="P35" s="246">
        <f t="shared" si="1"/>
        <v>0</v>
      </c>
      <c r="Q35" s="137"/>
      <c r="R35" s="137"/>
      <c r="S35" s="137"/>
      <c r="T35" s="137"/>
      <c r="U35" s="137"/>
    </row>
    <row r="36" spans="1:21" hidden="1" x14ac:dyDescent="0.25">
      <c r="A36" s="680"/>
      <c r="B36" s="690"/>
      <c r="C36" s="182"/>
      <c r="D36" s="137"/>
      <c r="E36" s="182"/>
      <c r="F36" s="182"/>
      <c r="G36" s="137"/>
      <c r="H36" s="223"/>
      <c r="I36" s="222"/>
      <c r="J36" s="222"/>
      <c r="K36" s="222"/>
      <c r="L36" s="222"/>
      <c r="M36" s="222"/>
      <c r="N36" s="222"/>
      <c r="O36" s="246">
        <f t="shared" si="0"/>
        <v>0</v>
      </c>
      <c r="P36" s="246">
        <f t="shared" si="1"/>
        <v>0</v>
      </c>
      <c r="Q36" s="137"/>
      <c r="R36" s="137"/>
      <c r="S36" s="137"/>
      <c r="T36" s="137"/>
      <c r="U36" s="137"/>
    </row>
    <row r="37" spans="1:21" hidden="1" x14ac:dyDescent="0.25">
      <c r="A37" s="680"/>
      <c r="B37" s="690"/>
      <c r="C37" s="182"/>
      <c r="D37" s="137"/>
      <c r="E37" s="182"/>
      <c r="F37" s="182"/>
      <c r="G37" s="137"/>
      <c r="H37" s="223"/>
      <c r="I37" s="222"/>
      <c r="J37" s="222"/>
      <c r="K37" s="222"/>
      <c r="L37" s="222"/>
      <c r="M37" s="222"/>
      <c r="N37" s="222"/>
      <c r="O37" s="246">
        <f t="shared" si="0"/>
        <v>0</v>
      </c>
      <c r="P37" s="246">
        <f t="shared" si="1"/>
        <v>0</v>
      </c>
      <c r="Q37" s="137"/>
      <c r="R37" s="137"/>
      <c r="S37" s="137"/>
      <c r="T37" s="137"/>
      <c r="U37" s="137"/>
    </row>
    <row r="38" spans="1:21" hidden="1" x14ac:dyDescent="0.25">
      <c r="A38" s="680"/>
      <c r="B38" s="690"/>
      <c r="C38" s="182"/>
      <c r="D38" s="137"/>
      <c r="E38" s="182"/>
      <c r="F38" s="182"/>
      <c r="G38" s="137"/>
      <c r="H38" s="223"/>
      <c r="I38" s="222"/>
      <c r="J38" s="222"/>
      <c r="K38" s="222"/>
      <c r="L38" s="222"/>
      <c r="M38" s="222"/>
      <c r="N38" s="222"/>
      <c r="O38" s="246">
        <f t="shared" si="0"/>
        <v>0</v>
      </c>
      <c r="P38" s="246">
        <f t="shared" si="1"/>
        <v>0</v>
      </c>
      <c r="Q38" s="137"/>
      <c r="R38" s="137"/>
      <c r="S38" s="137"/>
      <c r="T38" s="137"/>
      <c r="U38" s="137"/>
    </row>
    <row r="39" spans="1:21" hidden="1" x14ac:dyDescent="0.25">
      <c r="A39" s="679" t="s">
        <v>1404</v>
      </c>
      <c r="B39" s="690" t="s">
        <v>1410</v>
      </c>
      <c r="C39" s="182"/>
      <c r="D39" s="137"/>
      <c r="E39" s="182"/>
      <c r="F39" s="182"/>
      <c r="G39" s="138"/>
      <c r="H39" s="222"/>
      <c r="I39" s="224"/>
      <c r="J39" s="222"/>
      <c r="K39" s="224"/>
      <c r="L39" s="222"/>
      <c r="M39" s="224"/>
      <c r="N39" s="222"/>
      <c r="O39" s="246">
        <f t="shared" si="0"/>
        <v>0</v>
      </c>
      <c r="P39" s="246">
        <f t="shared" si="1"/>
        <v>0</v>
      </c>
      <c r="Q39" s="222"/>
      <c r="R39" s="222"/>
      <c r="S39" s="137"/>
      <c r="T39" s="137"/>
      <c r="U39" s="137"/>
    </row>
    <row r="40" spans="1:21" hidden="1" x14ac:dyDescent="0.25">
      <c r="A40" s="680"/>
      <c r="B40" s="690"/>
      <c r="C40" s="182"/>
      <c r="D40" s="137"/>
      <c r="E40" s="182"/>
      <c r="F40" s="182"/>
      <c r="G40" s="138"/>
      <c r="H40" s="225"/>
      <c r="I40" s="224"/>
      <c r="J40" s="222"/>
      <c r="K40" s="224"/>
      <c r="L40" s="222"/>
      <c r="M40" s="224"/>
      <c r="N40" s="222"/>
      <c r="O40" s="246">
        <f t="shared" si="0"/>
        <v>0</v>
      </c>
      <c r="P40" s="246">
        <f t="shared" si="1"/>
        <v>0</v>
      </c>
      <c r="Q40" s="222"/>
      <c r="R40" s="222"/>
      <c r="S40" s="137"/>
      <c r="T40" s="137"/>
      <c r="U40" s="137"/>
    </row>
    <row r="41" spans="1:21" hidden="1" x14ac:dyDescent="0.25">
      <c r="A41" s="680"/>
      <c r="B41" s="690"/>
      <c r="C41" s="182"/>
      <c r="D41" s="137"/>
      <c r="E41" s="182"/>
      <c r="F41" s="182"/>
      <c r="G41" s="138"/>
      <c r="H41" s="225"/>
      <c r="I41" s="224"/>
      <c r="J41" s="222"/>
      <c r="K41" s="224"/>
      <c r="L41" s="222"/>
      <c r="M41" s="224"/>
      <c r="N41" s="222"/>
      <c r="O41" s="246">
        <f t="shared" si="0"/>
        <v>0</v>
      </c>
      <c r="P41" s="246">
        <f t="shared" si="1"/>
        <v>0</v>
      </c>
      <c r="Q41" s="222"/>
      <c r="R41" s="222"/>
      <c r="S41" s="137"/>
      <c r="T41" s="137"/>
      <c r="U41" s="137"/>
    </row>
    <row r="42" spans="1:21" hidden="1" x14ac:dyDescent="0.25">
      <c r="A42" s="680"/>
      <c r="B42" s="690"/>
      <c r="C42" s="182"/>
      <c r="D42" s="137"/>
      <c r="E42" s="182"/>
      <c r="F42" s="182"/>
      <c r="G42" s="138"/>
      <c r="H42" s="225"/>
      <c r="I42" s="224"/>
      <c r="J42" s="222"/>
      <c r="K42" s="224"/>
      <c r="L42" s="222"/>
      <c r="M42" s="224"/>
      <c r="N42" s="222"/>
      <c r="O42" s="246">
        <f t="shared" si="0"/>
        <v>0</v>
      </c>
      <c r="P42" s="246">
        <f t="shared" si="1"/>
        <v>0</v>
      </c>
      <c r="Q42" s="222"/>
      <c r="R42" s="222"/>
      <c r="S42" s="137"/>
      <c r="T42" s="137"/>
      <c r="U42" s="137"/>
    </row>
    <row r="43" spans="1:21" hidden="1" x14ac:dyDescent="0.25">
      <c r="A43" s="680"/>
      <c r="B43" s="690"/>
      <c r="C43" s="182"/>
      <c r="D43" s="137"/>
      <c r="E43" s="182"/>
      <c r="F43" s="182"/>
      <c r="G43" s="138"/>
      <c r="H43" s="225"/>
      <c r="I43" s="224"/>
      <c r="J43" s="222"/>
      <c r="K43" s="224"/>
      <c r="L43" s="222"/>
      <c r="M43" s="224"/>
      <c r="N43" s="222"/>
      <c r="O43" s="246">
        <f t="shared" si="0"/>
        <v>0</v>
      </c>
      <c r="P43" s="246">
        <f t="shared" si="1"/>
        <v>0</v>
      </c>
      <c r="Q43" s="222"/>
      <c r="R43" s="222"/>
      <c r="S43" s="137"/>
      <c r="T43" s="137"/>
      <c r="U43" s="137"/>
    </row>
    <row r="44" spans="1:21" hidden="1" x14ac:dyDescent="0.25">
      <c r="A44" s="680"/>
      <c r="B44" s="690"/>
      <c r="C44" s="182"/>
      <c r="D44" s="137"/>
      <c r="E44" s="182"/>
      <c r="F44" s="182"/>
      <c r="G44" s="138"/>
      <c r="H44" s="225"/>
      <c r="I44" s="224"/>
      <c r="J44" s="222"/>
      <c r="K44" s="224"/>
      <c r="L44" s="222"/>
      <c r="M44" s="224"/>
      <c r="N44" s="222"/>
      <c r="O44" s="246">
        <f t="shared" si="0"/>
        <v>0</v>
      </c>
      <c r="P44" s="246">
        <f t="shared" si="1"/>
        <v>0</v>
      </c>
      <c r="Q44" s="222"/>
      <c r="R44" s="222"/>
      <c r="S44" s="137"/>
      <c r="T44" s="137"/>
      <c r="U44" s="137"/>
    </row>
    <row r="45" spans="1:21" ht="15.75" hidden="1" customHeight="1" x14ac:dyDescent="0.25">
      <c r="A45" s="680"/>
      <c r="B45" s="679" t="s">
        <v>1411</v>
      </c>
      <c r="C45" s="182"/>
      <c r="D45" s="137"/>
      <c r="E45" s="182"/>
      <c r="F45" s="182"/>
      <c r="G45" s="138"/>
      <c r="H45" s="225"/>
      <c r="I45" s="224"/>
      <c r="J45" s="222"/>
      <c r="K45" s="224"/>
      <c r="L45" s="222"/>
      <c r="M45" s="224"/>
      <c r="N45" s="222"/>
      <c r="O45" s="246">
        <f t="shared" si="0"/>
        <v>0</v>
      </c>
      <c r="P45" s="246">
        <f t="shared" si="1"/>
        <v>0</v>
      </c>
      <c r="Q45" s="222"/>
      <c r="R45" s="222"/>
      <c r="S45" s="137"/>
      <c r="T45" s="137"/>
      <c r="U45" s="137"/>
    </row>
    <row r="46" spans="1:21" hidden="1" x14ac:dyDescent="0.25">
      <c r="A46" s="680"/>
      <c r="B46" s="680"/>
      <c r="C46" s="182"/>
      <c r="D46" s="137"/>
      <c r="E46" s="182"/>
      <c r="F46" s="182"/>
      <c r="G46" s="138"/>
      <c r="H46" s="225"/>
      <c r="I46" s="224"/>
      <c r="J46" s="222"/>
      <c r="K46" s="224"/>
      <c r="L46" s="222"/>
      <c r="M46" s="224"/>
      <c r="N46" s="222"/>
      <c r="O46" s="246">
        <f t="shared" si="0"/>
        <v>0</v>
      </c>
      <c r="P46" s="246">
        <f t="shared" si="1"/>
        <v>0</v>
      </c>
      <c r="Q46" s="222"/>
      <c r="R46" s="222"/>
      <c r="S46" s="137"/>
      <c r="T46" s="137"/>
      <c r="U46" s="137"/>
    </row>
    <row r="47" spans="1:21" hidden="1" x14ac:dyDescent="0.25">
      <c r="A47" s="680"/>
      <c r="B47" s="680"/>
      <c r="C47" s="182"/>
      <c r="D47" s="137"/>
      <c r="E47" s="182"/>
      <c r="F47" s="182"/>
      <c r="G47" s="138"/>
      <c r="H47" s="225"/>
      <c r="I47" s="224"/>
      <c r="J47" s="222"/>
      <c r="K47" s="224"/>
      <c r="L47" s="222"/>
      <c r="M47" s="224"/>
      <c r="N47" s="222"/>
      <c r="O47" s="246">
        <f t="shared" si="0"/>
        <v>0</v>
      </c>
      <c r="P47" s="246">
        <f t="shared" si="1"/>
        <v>0</v>
      </c>
      <c r="Q47" s="222"/>
      <c r="R47" s="222"/>
      <c r="S47" s="137"/>
      <c r="T47" s="137"/>
      <c r="U47" s="137"/>
    </row>
    <row r="48" spans="1:21" hidden="1" x14ac:dyDescent="0.25">
      <c r="A48" s="680"/>
      <c r="B48" s="680"/>
      <c r="C48" s="182"/>
      <c r="D48" s="137"/>
      <c r="E48" s="182"/>
      <c r="F48" s="182"/>
      <c r="G48" s="138"/>
      <c r="H48" s="225"/>
      <c r="I48" s="224"/>
      <c r="J48" s="222"/>
      <c r="K48" s="224"/>
      <c r="L48" s="222"/>
      <c r="M48" s="224"/>
      <c r="N48" s="222"/>
      <c r="O48" s="246">
        <f t="shared" si="0"/>
        <v>0</v>
      </c>
      <c r="P48" s="246">
        <f t="shared" si="1"/>
        <v>0</v>
      </c>
      <c r="Q48" s="222"/>
      <c r="R48" s="222"/>
      <c r="S48" s="137"/>
      <c r="T48" s="137"/>
      <c r="U48" s="137"/>
    </row>
    <row r="49" spans="1:21" hidden="1" x14ac:dyDescent="0.25">
      <c r="A49" s="680"/>
      <c r="B49" s="681"/>
      <c r="C49" s="182"/>
      <c r="D49" s="137"/>
      <c r="E49" s="182"/>
      <c r="F49" s="182"/>
      <c r="G49" s="138"/>
      <c r="H49" s="225"/>
      <c r="I49" s="224"/>
      <c r="J49" s="222"/>
      <c r="K49" s="224"/>
      <c r="L49" s="222"/>
      <c r="M49" s="224"/>
      <c r="N49" s="222"/>
      <c r="O49" s="246">
        <f t="shared" si="0"/>
        <v>0</v>
      </c>
      <c r="P49" s="246">
        <f t="shared" si="1"/>
        <v>0</v>
      </c>
      <c r="Q49" s="222"/>
      <c r="R49" s="222"/>
      <c r="S49" s="137"/>
      <c r="T49" s="137"/>
      <c r="U49" s="137"/>
    </row>
    <row r="50" spans="1:21" s="145" customFormat="1" x14ac:dyDescent="0.25">
      <c r="A50" s="166"/>
      <c r="B50" s="167"/>
      <c r="C50" s="166" t="s">
        <v>99</v>
      </c>
      <c r="D50" s="167"/>
      <c r="E50" s="167"/>
      <c r="F50" s="168"/>
      <c r="G50" s="148">
        <f t="shared" ref="G50:P50" si="2">SUM(G9:G49)</f>
        <v>0.25</v>
      </c>
      <c r="H50" s="148">
        <f t="shared" si="2"/>
        <v>200</v>
      </c>
      <c r="I50" s="148">
        <f t="shared" si="2"/>
        <v>0.25</v>
      </c>
      <c r="J50" s="148">
        <f t="shared" si="2"/>
        <v>200</v>
      </c>
      <c r="K50" s="148">
        <f t="shared" si="2"/>
        <v>0.25</v>
      </c>
      <c r="L50" s="148">
        <f t="shared" si="2"/>
        <v>200</v>
      </c>
      <c r="M50" s="148">
        <f t="shared" si="2"/>
        <v>0.25</v>
      </c>
      <c r="N50" s="148">
        <f t="shared" si="2"/>
        <v>200</v>
      </c>
      <c r="O50" s="148">
        <f t="shared" si="2"/>
        <v>1</v>
      </c>
      <c r="P50" s="148">
        <f t="shared" si="2"/>
        <v>0</v>
      </c>
      <c r="Q50" s="149"/>
      <c r="R50" s="149"/>
      <c r="S50" s="149"/>
      <c r="T50" s="149"/>
      <c r="U50" s="149"/>
    </row>
    <row r="51" spans="1:21" x14ac:dyDescent="0.25">
      <c r="A51" s="145"/>
      <c r="B51" s="145"/>
      <c r="C51" s="145"/>
      <c r="D51" s="145"/>
      <c r="F51" s="145"/>
      <c r="G51" s="145"/>
      <c r="S51" s="359"/>
      <c r="T51" s="359"/>
      <c r="U51" s="360"/>
    </row>
    <row r="52" spans="1:21" x14ac:dyDescent="0.25">
      <c r="S52" s="359"/>
      <c r="T52" s="359"/>
    </row>
    <row r="53" spans="1:21" x14ac:dyDescent="0.25">
      <c r="S53" s="359"/>
      <c r="T53" s="359"/>
    </row>
    <row r="54" spans="1:21" x14ac:dyDescent="0.25">
      <c r="S54" s="359"/>
      <c r="T54" s="359"/>
    </row>
    <row r="55" spans="1:21" x14ac:dyDescent="0.25">
      <c r="S55" s="359"/>
      <c r="T55" s="359"/>
    </row>
    <row r="56" spans="1:21" x14ac:dyDescent="0.25">
      <c r="S56" s="359"/>
      <c r="T56" s="359"/>
    </row>
    <row r="57" spans="1:21" x14ac:dyDescent="0.25">
      <c r="S57" s="359"/>
      <c r="T57" s="359"/>
    </row>
    <row r="58" spans="1:21" x14ac:dyDescent="0.25">
      <c r="S58" s="359"/>
      <c r="T58" s="359"/>
    </row>
    <row r="59" spans="1:21" x14ac:dyDescent="0.25">
      <c r="S59" s="359"/>
      <c r="T59" s="359"/>
    </row>
    <row r="60" spans="1:21" x14ac:dyDescent="0.25">
      <c r="S60" s="359"/>
      <c r="T60" s="359"/>
    </row>
    <row r="61" spans="1:21" x14ac:dyDescent="0.25">
      <c r="S61" s="359"/>
      <c r="T61" s="359"/>
    </row>
    <row r="62" spans="1:21" x14ac:dyDescent="0.25">
      <c r="S62" s="150"/>
      <c r="T62" s="150"/>
    </row>
    <row r="63" spans="1:21" x14ac:dyDescent="0.25">
      <c r="S63" s="359"/>
      <c r="T63" s="359"/>
    </row>
    <row r="64" spans="1:21" x14ac:dyDescent="0.25">
      <c r="S64" s="359"/>
      <c r="T64" s="359"/>
    </row>
    <row r="65" spans="19:20" x14ac:dyDescent="0.25">
      <c r="S65" s="359"/>
      <c r="T65" s="359"/>
    </row>
    <row r="66" spans="19:20" x14ac:dyDescent="0.25">
      <c r="S66" s="359"/>
      <c r="T66" s="359"/>
    </row>
    <row r="67" spans="19:20" x14ac:dyDescent="0.25">
      <c r="S67" s="359"/>
      <c r="T67" s="359"/>
    </row>
    <row r="68" spans="19:20" x14ac:dyDescent="0.25">
      <c r="S68" s="359"/>
      <c r="T68" s="359"/>
    </row>
    <row r="69" spans="19:20" x14ac:dyDescent="0.25">
      <c r="S69" s="359"/>
      <c r="T69" s="359"/>
    </row>
    <row r="70" spans="19:20" x14ac:dyDescent="0.25">
      <c r="S70" s="359"/>
      <c r="T70" s="359"/>
    </row>
    <row r="71" spans="19:20" x14ac:dyDescent="0.25">
      <c r="S71" s="359"/>
      <c r="T71" s="359"/>
    </row>
    <row r="72" spans="19:20" x14ac:dyDescent="0.25">
      <c r="S72" s="359"/>
      <c r="T72" s="359"/>
    </row>
    <row r="73" spans="19:20" x14ac:dyDescent="0.25">
      <c r="S73" s="359"/>
      <c r="T73" s="359"/>
    </row>
    <row r="74" spans="19:20" x14ac:dyDescent="0.25">
      <c r="S74" s="150"/>
      <c r="T74" s="150"/>
    </row>
    <row r="75" spans="19:20" x14ac:dyDescent="0.25">
      <c r="S75" s="359"/>
      <c r="T75" s="359"/>
    </row>
    <row r="76" spans="19:20" x14ac:dyDescent="0.25">
      <c r="S76" s="359"/>
      <c r="T76" s="359"/>
    </row>
    <row r="77" spans="19:20" x14ac:dyDescent="0.25">
      <c r="S77" s="359"/>
      <c r="T77" s="359"/>
    </row>
    <row r="78" spans="19:20" x14ac:dyDescent="0.25">
      <c r="S78" s="359"/>
      <c r="T78" s="359"/>
    </row>
    <row r="79" spans="19:20" x14ac:dyDescent="0.25">
      <c r="S79" s="359"/>
      <c r="T79" s="359"/>
    </row>
    <row r="80" spans="19:20" x14ac:dyDescent="0.25">
      <c r="S80" s="359"/>
      <c r="T80" s="359"/>
    </row>
    <row r="81" spans="19:20" x14ac:dyDescent="0.25">
      <c r="S81" s="359"/>
      <c r="T81" s="359"/>
    </row>
    <row r="82" spans="19:20" x14ac:dyDescent="0.25">
      <c r="S82" s="359"/>
      <c r="T82" s="359"/>
    </row>
    <row r="83" spans="19:20" x14ac:dyDescent="0.25">
      <c r="S83" s="150"/>
      <c r="T83" s="150"/>
    </row>
    <row r="84" spans="19:20" x14ac:dyDescent="0.25">
      <c r="S84" s="359"/>
      <c r="T84" s="359"/>
    </row>
    <row r="85" spans="19:20" x14ac:dyDescent="0.25">
      <c r="S85" s="359"/>
      <c r="T85" s="359"/>
    </row>
    <row r="86" spans="19:20" x14ac:dyDescent="0.25">
      <c r="S86" s="359"/>
      <c r="T86" s="359"/>
    </row>
    <row r="87" spans="19:20" x14ac:dyDescent="0.25">
      <c r="S87" s="359"/>
      <c r="T87" s="359"/>
    </row>
    <row r="88" spans="19:20" x14ac:dyDescent="0.25">
      <c r="S88" s="359"/>
      <c r="T88" s="359"/>
    </row>
    <row r="89" spans="19:20" x14ac:dyDescent="0.25">
      <c r="S89" s="359"/>
      <c r="T89" s="359"/>
    </row>
    <row r="90" spans="19:20" x14ac:dyDescent="0.25">
      <c r="S90" s="359"/>
      <c r="T90" s="359"/>
    </row>
    <row r="91" spans="19:20" x14ac:dyDescent="0.25">
      <c r="S91" s="150"/>
      <c r="T91" s="150"/>
    </row>
    <row r="92" spans="19:20" x14ac:dyDescent="0.25">
      <c r="S92" s="359"/>
      <c r="T92" s="359"/>
    </row>
    <row r="93" spans="19:20" x14ac:dyDescent="0.25">
      <c r="S93" s="359"/>
      <c r="T93" s="359"/>
    </row>
    <row r="94" spans="19:20" x14ac:dyDescent="0.25">
      <c r="S94" s="359"/>
      <c r="T94" s="359"/>
    </row>
    <row r="95" spans="19:20" x14ac:dyDescent="0.25">
      <c r="S95" s="359"/>
      <c r="T95" s="359"/>
    </row>
    <row r="96" spans="19:20" x14ac:dyDescent="0.25">
      <c r="S96" s="359"/>
      <c r="T96" s="359"/>
    </row>
    <row r="97" spans="5:20" x14ac:dyDescent="0.25">
      <c r="S97" s="359"/>
      <c r="T97" s="359"/>
    </row>
    <row r="101" spans="5:20" x14ac:dyDescent="0.25">
      <c r="E101" s="146"/>
      <c r="S101" s="351"/>
      <c r="T101" s="351"/>
    </row>
    <row r="102" spans="5:20" x14ac:dyDescent="0.25">
      <c r="E102" s="146"/>
      <c r="S102" s="351"/>
      <c r="T102" s="351"/>
    </row>
    <row r="103" spans="5:20" x14ac:dyDescent="0.25">
      <c r="E103" s="146"/>
      <c r="S103" s="351"/>
      <c r="T103" s="351"/>
    </row>
    <row r="104" spans="5:20" x14ac:dyDescent="0.25">
      <c r="E104" s="146"/>
      <c r="S104" s="351"/>
      <c r="T104" s="351"/>
    </row>
    <row r="105" spans="5:20" x14ac:dyDescent="0.25">
      <c r="E105" s="146"/>
      <c r="S105" s="351"/>
      <c r="T105" s="351"/>
    </row>
    <row r="106" spans="5:20" x14ac:dyDescent="0.25">
      <c r="E106" s="146"/>
      <c r="S106" s="351"/>
      <c r="T106" s="351"/>
    </row>
    <row r="107" spans="5:20" x14ac:dyDescent="0.25">
      <c r="E107" s="146"/>
      <c r="S107" s="351"/>
      <c r="T107" s="351"/>
    </row>
    <row r="108" spans="5:20" x14ac:dyDescent="0.25">
      <c r="E108" s="146"/>
      <c r="S108" s="351"/>
      <c r="T108" s="351"/>
    </row>
    <row r="109" spans="5:20" x14ac:dyDescent="0.25">
      <c r="E109" s="146"/>
      <c r="S109" s="351"/>
      <c r="T109" s="351"/>
    </row>
    <row r="110" spans="5:20" x14ac:dyDescent="0.25">
      <c r="E110" s="146"/>
      <c r="S110" s="351"/>
      <c r="T110" s="351"/>
    </row>
    <row r="111" spans="5:20" x14ac:dyDescent="0.25">
      <c r="E111" s="146"/>
      <c r="S111" s="351"/>
      <c r="T111" s="351"/>
    </row>
    <row r="112" spans="5:20" x14ac:dyDescent="0.25">
      <c r="E112" s="146"/>
      <c r="S112" s="351"/>
      <c r="T112" s="351"/>
    </row>
    <row r="113" spans="5:20" x14ac:dyDescent="0.25">
      <c r="E113" s="146"/>
      <c r="S113" s="351"/>
      <c r="T113" s="351"/>
    </row>
    <row r="114" spans="5:20" x14ac:dyDescent="0.25">
      <c r="E114" s="146"/>
      <c r="S114" s="351"/>
      <c r="T114" s="351"/>
    </row>
    <row r="115" spans="5:20" x14ac:dyDescent="0.25">
      <c r="E115" s="146"/>
      <c r="S115" s="351"/>
      <c r="T115" s="351"/>
    </row>
    <row r="116" spans="5:20" x14ac:dyDescent="0.25">
      <c r="E116" s="146"/>
      <c r="S116" s="351"/>
      <c r="T116" s="351"/>
    </row>
    <row r="117" spans="5:20" x14ac:dyDescent="0.25">
      <c r="E117" s="146"/>
      <c r="S117" s="351"/>
      <c r="T117" s="351"/>
    </row>
    <row r="118" spans="5:20" x14ac:dyDescent="0.25">
      <c r="E118" s="146"/>
      <c r="S118" s="351"/>
      <c r="T118" s="351"/>
    </row>
    <row r="119" spans="5:20" x14ac:dyDescent="0.25">
      <c r="E119" s="146"/>
      <c r="S119" s="351"/>
      <c r="T119" s="351"/>
    </row>
    <row r="120" spans="5:20" x14ac:dyDescent="0.25">
      <c r="E120" s="146"/>
      <c r="S120" s="351"/>
      <c r="T120" s="351"/>
    </row>
    <row r="121" spans="5:20" x14ac:dyDescent="0.25">
      <c r="E121" s="146"/>
      <c r="S121" s="351"/>
      <c r="T121" s="351"/>
    </row>
    <row r="122" spans="5:20" x14ac:dyDescent="0.25">
      <c r="E122" s="146"/>
      <c r="S122" s="351"/>
      <c r="T122" s="351"/>
    </row>
    <row r="123" spans="5:20" x14ac:dyDescent="0.25">
      <c r="E123" s="146"/>
      <c r="S123" s="351"/>
      <c r="T123" s="351"/>
    </row>
    <row r="124" spans="5:20" x14ac:dyDescent="0.25">
      <c r="E124" s="146"/>
      <c r="S124" s="351"/>
      <c r="T124" s="351"/>
    </row>
    <row r="125" spans="5:20" x14ac:dyDescent="0.25">
      <c r="E125" s="146"/>
      <c r="S125" s="351"/>
      <c r="T125" s="351"/>
    </row>
    <row r="126" spans="5:20" x14ac:dyDescent="0.25">
      <c r="E126" s="146"/>
      <c r="S126" s="351"/>
      <c r="T126" s="351"/>
    </row>
    <row r="127" spans="5:20" x14ac:dyDescent="0.25">
      <c r="E127" s="146"/>
      <c r="S127" s="351"/>
      <c r="T127" s="351"/>
    </row>
    <row r="128" spans="5:20" x14ac:dyDescent="0.25">
      <c r="E128" s="146"/>
      <c r="S128" s="351"/>
      <c r="T128" s="351"/>
    </row>
    <row r="129" spans="5:20" x14ac:dyDescent="0.25">
      <c r="E129" s="146"/>
      <c r="S129" s="351"/>
      <c r="T129" s="351"/>
    </row>
    <row r="130" spans="5:20" x14ac:dyDescent="0.25">
      <c r="E130" s="146"/>
    </row>
    <row r="131" spans="5:20" x14ac:dyDescent="0.25">
      <c r="E131" s="146"/>
    </row>
    <row r="132" spans="5:20" x14ac:dyDescent="0.25">
      <c r="E132" s="146"/>
    </row>
    <row r="133" spans="5:20" x14ac:dyDescent="0.25">
      <c r="E133" s="146"/>
    </row>
    <row r="134" spans="5:20" x14ac:dyDescent="0.25">
      <c r="E134" s="146"/>
    </row>
    <row r="135" spans="5:20" x14ac:dyDescent="0.25">
      <c r="E135" s="146"/>
    </row>
    <row r="136" spans="5:20" x14ac:dyDescent="0.25">
      <c r="E136" s="146"/>
    </row>
    <row r="137" spans="5:20" x14ac:dyDescent="0.25">
      <c r="E137" s="146"/>
    </row>
    <row r="138" spans="5:20" x14ac:dyDescent="0.25">
      <c r="E138" s="146"/>
    </row>
    <row r="139" spans="5:20" x14ac:dyDescent="0.25">
      <c r="E139" s="146"/>
    </row>
    <row r="140" spans="5:20" x14ac:dyDescent="0.25">
      <c r="E140" s="146"/>
    </row>
    <row r="141" spans="5:20" x14ac:dyDescent="0.25">
      <c r="E141" s="146"/>
    </row>
    <row r="142" spans="5:20" x14ac:dyDescent="0.25">
      <c r="E142" s="146"/>
    </row>
    <row r="143" spans="5:20" x14ac:dyDescent="0.25">
      <c r="E143" s="146"/>
    </row>
    <row r="144" spans="5:20" x14ac:dyDescent="0.25">
      <c r="E144" s="146"/>
    </row>
    <row r="145" spans="5:5" x14ac:dyDescent="0.25">
      <c r="E145" s="146"/>
    </row>
    <row r="146" spans="5:5" x14ac:dyDescent="0.25">
      <c r="E146" s="146"/>
    </row>
    <row r="147" spans="5:5" x14ac:dyDescent="0.25">
      <c r="E147" s="146"/>
    </row>
    <row r="148" spans="5:5" x14ac:dyDescent="0.25">
      <c r="E148" s="146"/>
    </row>
    <row r="149" spans="5:5" x14ac:dyDescent="0.25">
      <c r="E149" s="146"/>
    </row>
    <row r="150" spans="5:5" x14ac:dyDescent="0.25">
      <c r="E150" s="146"/>
    </row>
    <row r="151" spans="5:5" x14ac:dyDescent="0.25">
      <c r="E151" s="146"/>
    </row>
    <row r="152" spans="5:5" x14ac:dyDescent="0.25">
      <c r="E152" s="146"/>
    </row>
    <row r="153" spans="5:5" x14ac:dyDescent="0.25">
      <c r="E153" s="146"/>
    </row>
    <row r="154" spans="5:5" x14ac:dyDescent="0.25">
      <c r="E154" s="146"/>
    </row>
    <row r="155" spans="5:5" x14ac:dyDescent="0.25">
      <c r="E155" s="146"/>
    </row>
    <row r="156" spans="5:5" x14ac:dyDescent="0.25">
      <c r="E156" s="146"/>
    </row>
    <row r="157" spans="5:5" x14ac:dyDescent="0.25">
      <c r="E157" s="146"/>
    </row>
    <row r="158" spans="5:5" x14ac:dyDescent="0.25">
      <c r="E158" s="146"/>
    </row>
    <row r="159" spans="5:5" x14ac:dyDescent="0.25">
      <c r="E159" s="146"/>
    </row>
    <row r="160" spans="5:5" x14ac:dyDescent="0.25">
      <c r="E160" s="146"/>
    </row>
    <row r="161" spans="5:5" x14ac:dyDescent="0.25">
      <c r="E161" s="146"/>
    </row>
    <row r="162" spans="5:5" x14ac:dyDescent="0.25">
      <c r="E162" s="146"/>
    </row>
    <row r="163" spans="5:5" x14ac:dyDescent="0.25">
      <c r="E163" s="146"/>
    </row>
    <row r="164" spans="5:5" x14ac:dyDescent="0.25">
      <c r="E164" s="146"/>
    </row>
    <row r="165" spans="5:5" x14ac:dyDescent="0.25">
      <c r="E165" s="146"/>
    </row>
    <row r="166" spans="5:5" x14ac:dyDescent="0.25">
      <c r="E166" s="146"/>
    </row>
    <row r="167" spans="5:5" x14ac:dyDescent="0.25">
      <c r="E167" s="146"/>
    </row>
    <row r="168" spans="5:5" x14ac:dyDescent="0.25">
      <c r="E168" s="146"/>
    </row>
    <row r="169" spans="5:5" x14ac:dyDescent="0.25">
      <c r="E169" s="146"/>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80" zoomScaleNormal="80" workbookViewId="0">
      <pane ySplit="6" topLeftCell="A16" activePane="bottomLeft" state="frozen"/>
      <selection activeCell="O6" sqref="O6"/>
      <selection pane="bottomLeft" activeCell="D21" sqref="A21:XFD23"/>
    </sheetView>
  </sheetViews>
  <sheetFormatPr baseColWidth="10" defaultRowHeight="15.75" x14ac:dyDescent="0.25"/>
  <cols>
    <col min="1" max="1" width="40" style="300" customWidth="1"/>
    <col min="2" max="2" width="21.7109375" style="300" customWidth="1"/>
    <col min="3" max="3" width="30.5703125" style="300" customWidth="1"/>
    <col min="4" max="6" width="27.42578125" style="300" customWidth="1"/>
    <col min="7" max="7" width="15.28515625" style="300" customWidth="1"/>
    <col min="8" max="8" width="15.28515625" style="303" customWidth="1"/>
    <col min="9" max="9" width="15.28515625" style="300" customWidth="1"/>
    <col min="10" max="10" width="15.28515625" style="303" customWidth="1"/>
    <col min="11" max="11" width="15.28515625" style="300" customWidth="1"/>
    <col min="12" max="12" width="15.28515625" style="303" customWidth="1"/>
    <col min="13" max="13" width="15.28515625" style="300" customWidth="1"/>
    <col min="14" max="14" width="15.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1" x14ac:dyDescent="0.25">
      <c r="B1" s="308"/>
      <c r="C1" s="308"/>
      <c r="D1" s="308"/>
      <c r="E1" s="308"/>
      <c r="F1" s="308"/>
      <c r="G1" s="308" t="s">
        <v>483</v>
      </c>
      <c r="I1" s="308"/>
      <c r="J1" s="308"/>
      <c r="K1" s="308"/>
      <c r="L1" s="308"/>
      <c r="M1" s="308"/>
      <c r="N1" s="308"/>
      <c r="O1" s="308"/>
      <c r="P1" s="308"/>
      <c r="Q1" s="308"/>
      <c r="R1" s="308"/>
      <c r="S1" s="308"/>
      <c r="T1" s="308"/>
      <c r="U1" s="308"/>
    </row>
    <row r="2" spans="1:21" x14ac:dyDescent="0.25">
      <c r="A2" s="345" t="s">
        <v>1364</v>
      </c>
      <c r="B2" s="308"/>
      <c r="C2" s="308"/>
      <c r="D2" s="308"/>
      <c r="E2" s="308"/>
      <c r="F2" s="308"/>
      <c r="G2" s="308"/>
      <c r="I2" s="308"/>
      <c r="J2" s="308"/>
      <c r="K2" s="308"/>
      <c r="L2" s="308"/>
      <c r="M2" s="308"/>
      <c r="N2" s="308"/>
      <c r="O2" s="308"/>
      <c r="P2" s="308"/>
      <c r="Q2" s="308"/>
      <c r="R2" s="308"/>
      <c r="S2" s="308"/>
      <c r="T2" s="308"/>
      <c r="U2" s="308"/>
    </row>
    <row r="3" spans="1:21" x14ac:dyDescent="0.25">
      <c r="A3" s="708" t="s">
        <v>1366</v>
      </c>
      <c r="B3" s="708"/>
      <c r="C3" s="708"/>
      <c r="D3" s="708"/>
      <c r="E3" s="708"/>
      <c r="F3" s="708"/>
      <c r="G3" s="708"/>
      <c r="H3" s="708"/>
      <c r="I3" s="708"/>
      <c r="J3" s="708"/>
      <c r="K3" s="708"/>
      <c r="L3" s="708"/>
      <c r="M3" s="708"/>
      <c r="N3" s="708"/>
      <c r="O3" s="708"/>
      <c r="P3" s="708"/>
      <c r="Q3" s="708"/>
      <c r="R3" s="708"/>
      <c r="S3" s="708"/>
      <c r="T3" s="708"/>
      <c r="U3" s="708"/>
    </row>
    <row r="4" spans="1:21" ht="15" customHeight="1" x14ac:dyDescent="0.25">
      <c r="A4" s="691" t="s">
        <v>98</v>
      </c>
      <c r="B4" s="663" t="s">
        <v>113</v>
      </c>
      <c r="C4" s="660" t="s">
        <v>87</v>
      </c>
      <c r="D4" s="660" t="s">
        <v>88</v>
      </c>
      <c r="E4" s="666" t="s">
        <v>395</v>
      </c>
      <c r="F4" s="660" t="s">
        <v>89</v>
      </c>
      <c r="G4" s="691" t="s">
        <v>101</v>
      </c>
      <c r="H4" s="691"/>
      <c r="I4" s="691"/>
      <c r="J4" s="691"/>
      <c r="K4" s="691"/>
      <c r="L4" s="691"/>
      <c r="M4" s="691"/>
      <c r="N4" s="691"/>
      <c r="O4" s="692" t="s">
        <v>102</v>
      </c>
      <c r="P4" s="692"/>
      <c r="Q4" s="663" t="s">
        <v>103</v>
      </c>
      <c r="R4" s="663" t="s">
        <v>104</v>
      </c>
      <c r="S4" s="663" t="s">
        <v>111</v>
      </c>
      <c r="T4" s="663" t="s">
        <v>110</v>
      </c>
      <c r="U4" s="660" t="s">
        <v>90</v>
      </c>
    </row>
    <row r="5" spans="1:21" x14ac:dyDescent="0.25">
      <c r="A5" s="691"/>
      <c r="B5" s="664"/>
      <c r="C5" s="661"/>
      <c r="D5" s="661"/>
      <c r="E5" s="667"/>
      <c r="F5" s="661"/>
      <c r="G5" s="691" t="s">
        <v>105</v>
      </c>
      <c r="H5" s="691"/>
      <c r="I5" s="691" t="s">
        <v>106</v>
      </c>
      <c r="J5" s="691"/>
      <c r="K5" s="691" t="s">
        <v>107</v>
      </c>
      <c r="L5" s="691"/>
      <c r="M5" s="691" t="s">
        <v>108</v>
      </c>
      <c r="N5" s="691"/>
      <c r="O5" s="692"/>
      <c r="P5" s="692"/>
      <c r="Q5" s="664"/>
      <c r="R5" s="664"/>
      <c r="S5" s="664"/>
      <c r="T5" s="664"/>
      <c r="U5" s="661"/>
    </row>
    <row r="6" spans="1:21" ht="31.5" x14ac:dyDescent="0.25">
      <c r="A6" s="691"/>
      <c r="B6" s="665"/>
      <c r="C6" s="662"/>
      <c r="D6" s="662"/>
      <c r="E6" s="668"/>
      <c r="F6" s="662"/>
      <c r="G6" s="229" t="s">
        <v>109</v>
      </c>
      <c r="H6" s="230" t="s">
        <v>12</v>
      </c>
      <c r="I6" s="229" t="s">
        <v>109</v>
      </c>
      <c r="J6" s="230" t="s">
        <v>12</v>
      </c>
      <c r="K6" s="229" t="s">
        <v>109</v>
      </c>
      <c r="L6" s="230" t="s">
        <v>12</v>
      </c>
      <c r="M6" s="229" t="s">
        <v>109</v>
      </c>
      <c r="N6" s="230" t="s">
        <v>12</v>
      </c>
      <c r="O6" s="229" t="s">
        <v>109</v>
      </c>
      <c r="P6" s="230" t="s">
        <v>12</v>
      </c>
      <c r="Q6" s="665"/>
      <c r="R6" s="665"/>
      <c r="S6" s="665"/>
      <c r="T6" s="665"/>
      <c r="U6" s="662"/>
    </row>
    <row r="7" spans="1:21" ht="204.75" x14ac:dyDescent="0.25">
      <c r="A7" s="679" t="s">
        <v>1412</v>
      </c>
      <c r="B7" s="679" t="s">
        <v>1413</v>
      </c>
      <c r="C7" s="709" t="s">
        <v>1491</v>
      </c>
      <c r="D7" s="259" t="s">
        <v>1492</v>
      </c>
      <c r="E7" s="637" t="s">
        <v>1802</v>
      </c>
      <c r="F7" s="620" t="s">
        <v>1806</v>
      </c>
      <c r="G7" s="138">
        <v>0.35</v>
      </c>
      <c r="H7" s="124">
        <f>+P7*G7</f>
        <v>4018069.9999999995</v>
      </c>
      <c r="I7" s="138">
        <v>0.35</v>
      </c>
      <c r="J7" s="124">
        <f>+P7*I7</f>
        <v>4018069.9999999995</v>
      </c>
      <c r="K7" s="138">
        <v>0.3</v>
      </c>
      <c r="L7" s="124">
        <f>+P7*K7</f>
        <v>3444060</v>
      </c>
      <c r="M7" s="138">
        <v>0</v>
      </c>
      <c r="N7" s="124">
        <v>0</v>
      </c>
      <c r="O7" s="138">
        <f>+G7+I7+K7+M7</f>
        <v>1</v>
      </c>
      <c r="P7" s="245">
        <f>+'4. EQUIPO TECNOLÓGICOS'!D10</f>
        <v>11480200</v>
      </c>
      <c r="Q7" s="137" t="s">
        <v>1493</v>
      </c>
      <c r="R7" s="688" t="s">
        <v>1494</v>
      </c>
      <c r="S7" s="260" t="s">
        <v>1495</v>
      </c>
      <c r="T7" s="137" t="s">
        <v>1496</v>
      </c>
      <c r="U7" s="137" t="s">
        <v>1486</v>
      </c>
    </row>
    <row r="8" spans="1:21" ht="94.5" x14ac:dyDescent="0.25">
      <c r="A8" s="680"/>
      <c r="B8" s="680"/>
      <c r="C8" s="710"/>
      <c r="D8" s="269" t="s">
        <v>1497</v>
      </c>
      <c r="E8" s="637" t="s">
        <v>1654</v>
      </c>
      <c r="F8" s="620" t="s">
        <v>1813</v>
      </c>
      <c r="G8" s="138">
        <v>0.2</v>
      </c>
      <c r="H8" s="124">
        <v>0</v>
      </c>
      <c r="I8" s="138">
        <v>0.3</v>
      </c>
      <c r="J8" s="124">
        <v>0</v>
      </c>
      <c r="K8" s="138">
        <v>0.3</v>
      </c>
      <c r="L8" s="124">
        <v>0</v>
      </c>
      <c r="M8" s="138">
        <v>0.2</v>
      </c>
      <c r="N8" s="124">
        <v>0</v>
      </c>
      <c r="O8" s="138">
        <f>+G8+I8+K8+M8</f>
        <v>1</v>
      </c>
      <c r="P8" s="245">
        <f t="shared" ref="P8" si="0">+H8+J8+L8+N8</f>
        <v>0</v>
      </c>
      <c r="Q8" s="137" t="s">
        <v>1499</v>
      </c>
      <c r="R8" s="689"/>
      <c r="S8" s="257" t="s">
        <v>1500</v>
      </c>
      <c r="T8" s="137" t="s">
        <v>1496</v>
      </c>
      <c r="U8" s="137" t="s">
        <v>1486</v>
      </c>
    </row>
    <row r="9" spans="1:21" ht="65.25" customHeight="1" x14ac:dyDescent="0.25">
      <c r="A9" s="680"/>
      <c r="B9" s="680"/>
      <c r="C9" s="696" t="s">
        <v>1580</v>
      </c>
      <c r="D9" s="696" t="s">
        <v>1581</v>
      </c>
      <c r="E9" s="711" t="s">
        <v>1662</v>
      </c>
      <c r="F9" s="620" t="s">
        <v>1807</v>
      </c>
      <c r="G9" s="714">
        <v>0.33329999999999999</v>
      </c>
      <c r="H9" s="693">
        <f>+P9*G9</f>
        <v>128489.31645</v>
      </c>
      <c r="I9" s="714">
        <v>0.33329999999999999</v>
      </c>
      <c r="J9" s="693">
        <f>+P9*I9</f>
        <v>128489.31645</v>
      </c>
      <c r="K9" s="714">
        <v>0.33329999999999999</v>
      </c>
      <c r="L9" s="699">
        <f>+P9*K9</f>
        <v>128489.31645</v>
      </c>
      <c r="M9" s="717">
        <v>0</v>
      </c>
      <c r="N9" s="699">
        <v>0</v>
      </c>
      <c r="O9" s="702">
        <v>1</v>
      </c>
      <c r="P9" s="705">
        <f>+'1. TALLERES SEMINARIOS'!D143</f>
        <v>385506.5</v>
      </c>
      <c r="Q9" s="693" t="s">
        <v>1582</v>
      </c>
      <c r="R9" s="693" t="s">
        <v>1583</v>
      </c>
      <c r="S9" s="693" t="s">
        <v>1584</v>
      </c>
      <c r="T9" s="693" t="s">
        <v>1585</v>
      </c>
      <c r="U9" s="696" t="s">
        <v>1586</v>
      </c>
    </row>
    <row r="10" spans="1:21" ht="31.5" x14ac:dyDescent="0.25">
      <c r="A10" s="680"/>
      <c r="B10" s="680"/>
      <c r="C10" s="697"/>
      <c r="D10" s="697"/>
      <c r="E10" s="712"/>
      <c r="F10" s="620" t="s">
        <v>1808</v>
      </c>
      <c r="G10" s="715"/>
      <c r="H10" s="694"/>
      <c r="I10" s="715"/>
      <c r="J10" s="694"/>
      <c r="K10" s="715"/>
      <c r="L10" s="700"/>
      <c r="M10" s="718"/>
      <c r="N10" s="700"/>
      <c r="O10" s="703"/>
      <c r="P10" s="706"/>
      <c r="Q10" s="694"/>
      <c r="R10" s="694"/>
      <c r="S10" s="694"/>
      <c r="T10" s="694"/>
      <c r="U10" s="697"/>
    </row>
    <row r="11" spans="1:21" ht="78.75" x14ac:dyDescent="0.25">
      <c r="A11" s="680"/>
      <c r="B11" s="680"/>
      <c r="C11" s="697"/>
      <c r="D11" s="697"/>
      <c r="E11" s="712"/>
      <c r="F11" s="620" t="s">
        <v>1809</v>
      </c>
      <c r="G11" s="715"/>
      <c r="H11" s="694"/>
      <c r="I11" s="715"/>
      <c r="J11" s="694"/>
      <c r="K11" s="715"/>
      <c r="L11" s="700"/>
      <c r="M11" s="718"/>
      <c r="N11" s="700"/>
      <c r="O11" s="703"/>
      <c r="P11" s="706"/>
      <c r="Q11" s="694"/>
      <c r="R11" s="694"/>
      <c r="S11" s="694"/>
      <c r="T11" s="694"/>
      <c r="U11" s="697"/>
    </row>
    <row r="12" spans="1:21" ht="31.5" x14ac:dyDescent="0.25">
      <c r="A12" s="680"/>
      <c r="B12" s="680"/>
      <c r="C12" s="697"/>
      <c r="D12" s="697"/>
      <c r="E12" s="712"/>
      <c r="F12" s="620" t="s">
        <v>1811</v>
      </c>
      <c r="G12" s="715"/>
      <c r="H12" s="694"/>
      <c r="I12" s="715"/>
      <c r="J12" s="694"/>
      <c r="K12" s="715"/>
      <c r="L12" s="700"/>
      <c r="M12" s="718"/>
      <c r="N12" s="700"/>
      <c r="O12" s="703"/>
      <c r="P12" s="706"/>
      <c r="Q12" s="694"/>
      <c r="R12" s="694"/>
      <c r="S12" s="694"/>
      <c r="T12" s="694"/>
      <c r="U12" s="697"/>
    </row>
    <row r="13" spans="1:21" ht="31.5" x14ac:dyDescent="0.25">
      <c r="A13" s="680"/>
      <c r="B13" s="680"/>
      <c r="C13" s="698"/>
      <c r="D13" s="698"/>
      <c r="E13" s="713"/>
      <c r="F13" s="620" t="s">
        <v>1810</v>
      </c>
      <c r="G13" s="716"/>
      <c r="H13" s="695"/>
      <c r="I13" s="716"/>
      <c r="J13" s="695"/>
      <c r="K13" s="716"/>
      <c r="L13" s="701"/>
      <c r="M13" s="719"/>
      <c r="N13" s="701"/>
      <c r="O13" s="704"/>
      <c r="P13" s="707"/>
      <c r="Q13" s="695"/>
      <c r="R13" s="695"/>
      <c r="S13" s="695"/>
      <c r="T13" s="695"/>
      <c r="U13" s="698"/>
    </row>
    <row r="14" spans="1:21" ht="47.25" x14ac:dyDescent="0.25">
      <c r="A14" s="680"/>
      <c r="B14" s="680"/>
      <c r="C14" s="723" t="s">
        <v>1651</v>
      </c>
      <c r="D14" s="260" t="s">
        <v>1652</v>
      </c>
      <c r="F14" s="620" t="s">
        <v>1814</v>
      </c>
      <c r="G14" s="138"/>
      <c r="H14" s="124"/>
      <c r="I14" s="138"/>
      <c r="J14" s="124"/>
      <c r="K14" s="138"/>
      <c r="L14" s="124"/>
      <c r="M14" s="138"/>
      <c r="N14" s="124"/>
      <c r="O14" s="245">
        <f t="shared" ref="O14:O23" si="1">+G14+I14+K14+M14</f>
        <v>0</v>
      </c>
      <c r="P14" s="245">
        <f t="shared" ref="P14:P23" si="2">+H14+J14+L14+N14</f>
        <v>0</v>
      </c>
      <c r="Q14" s="137"/>
      <c r="R14" s="137"/>
      <c r="S14" s="137"/>
      <c r="T14" s="137"/>
      <c r="U14" s="137"/>
    </row>
    <row r="15" spans="1:21" ht="66.75" customHeight="1" x14ac:dyDescent="0.25">
      <c r="A15" s="680"/>
      <c r="B15" s="680"/>
      <c r="C15" s="724"/>
      <c r="D15" s="260" t="s">
        <v>1653</v>
      </c>
      <c r="E15" s="637" t="s">
        <v>1812</v>
      </c>
      <c r="F15" s="620" t="s">
        <v>1815</v>
      </c>
      <c r="G15" s="138">
        <v>0.2</v>
      </c>
      <c r="H15" s="124">
        <f>+P15*G15</f>
        <v>98261</v>
      </c>
      <c r="I15" s="138">
        <v>0.3</v>
      </c>
      <c r="J15" s="124">
        <f>+P15*I15</f>
        <v>147391.5</v>
      </c>
      <c r="K15" s="138">
        <v>0.3</v>
      </c>
      <c r="L15" s="124">
        <f>+P15*K15</f>
        <v>147391.5</v>
      </c>
      <c r="M15" s="138">
        <v>0.2</v>
      </c>
      <c r="N15" s="124">
        <f>+P15*M15</f>
        <v>98261</v>
      </c>
      <c r="O15" s="138">
        <f>+G15+I15+K15+M15</f>
        <v>1</v>
      </c>
      <c r="P15" s="245">
        <f>+'1. TALLERES SEMINARIOS'!D162</f>
        <v>491305</v>
      </c>
      <c r="Q15" s="346" t="s">
        <v>1655</v>
      </c>
      <c r="R15" s="346" t="s">
        <v>1656</v>
      </c>
      <c r="S15" s="346" t="s">
        <v>1657</v>
      </c>
      <c r="T15" s="347" t="s">
        <v>1658</v>
      </c>
      <c r="U15" s="137" t="s">
        <v>1659</v>
      </c>
    </row>
    <row r="16" spans="1:21" ht="63" x14ac:dyDescent="0.25">
      <c r="A16" s="680"/>
      <c r="B16" s="680"/>
      <c r="C16" s="348" t="s">
        <v>1819</v>
      </c>
      <c r="D16" s="260" t="s">
        <v>1660</v>
      </c>
      <c r="E16" s="725" t="s">
        <v>1816</v>
      </c>
      <c r="F16" s="263" t="s">
        <v>1817</v>
      </c>
      <c r="G16" s="141"/>
      <c r="H16" s="152"/>
      <c r="I16" s="141"/>
      <c r="J16" s="152"/>
      <c r="K16" s="141"/>
      <c r="L16" s="152"/>
      <c r="M16" s="141"/>
      <c r="N16" s="152"/>
      <c r="O16" s="245">
        <f t="shared" si="1"/>
        <v>0</v>
      </c>
      <c r="P16" s="245">
        <f t="shared" si="2"/>
        <v>0</v>
      </c>
      <c r="Q16" s="141"/>
      <c r="R16" s="141"/>
      <c r="S16" s="141"/>
      <c r="T16" s="141"/>
      <c r="U16" s="141"/>
    </row>
    <row r="17" spans="1:21" ht="66" customHeight="1" x14ac:dyDescent="0.25">
      <c r="A17" s="680"/>
      <c r="B17" s="680"/>
      <c r="C17" s="268"/>
      <c r="D17" s="260" t="s">
        <v>1661</v>
      </c>
      <c r="E17" s="726"/>
      <c r="F17" s="620" t="s">
        <v>1818</v>
      </c>
      <c r="G17" s="138">
        <v>0.1</v>
      </c>
      <c r="H17" s="124">
        <f>+P17*G17</f>
        <v>48322</v>
      </c>
      <c r="I17" s="138">
        <v>0.4</v>
      </c>
      <c r="J17" s="124">
        <f>+P17*I17</f>
        <v>193288</v>
      </c>
      <c r="K17" s="138">
        <v>0.4</v>
      </c>
      <c r="L17" s="124">
        <f>+P17*K17</f>
        <v>193288</v>
      </c>
      <c r="M17" s="138">
        <v>0.1</v>
      </c>
      <c r="N17" s="124">
        <f>+P17*M17</f>
        <v>48322</v>
      </c>
      <c r="O17" s="138">
        <f>+G17+I17+K17+M17</f>
        <v>1</v>
      </c>
      <c r="P17" s="245">
        <f>+'1. TALLERES SEMINARIOS'!D181+'3. EQUIPO DE OFICINA'!D10</f>
        <v>483220</v>
      </c>
      <c r="Q17" s="346" t="s">
        <v>1655</v>
      </c>
      <c r="R17" s="346" t="s">
        <v>1656</v>
      </c>
      <c r="S17" s="346" t="s">
        <v>1657</v>
      </c>
      <c r="T17" s="347" t="s">
        <v>1658</v>
      </c>
      <c r="U17" s="153" t="s">
        <v>1659</v>
      </c>
    </row>
    <row r="18" spans="1:21" ht="31.5" customHeight="1" x14ac:dyDescent="0.25">
      <c r="A18" s="680"/>
      <c r="B18" s="680"/>
      <c r="C18" s="720" t="s">
        <v>1726</v>
      </c>
      <c r="D18" s="290" t="s">
        <v>1727</v>
      </c>
      <c r="E18" s="720" t="s">
        <v>1820</v>
      </c>
      <c r="F18" s="290" t="s">
        <v>1821</v>
      </c>
      <c r="G18" s="295">
        <v>0.25</v>
      </c>
      <c r="H18" s="293">
        <v>0</v>
      </c>
      <c r="I18" s="295">
        <v>0.25</v>
      </c>
      <c r="J18" s="293"/>
      <c r="K18" s="295">
        <v>0.25</v>
      </c>
      <c r="L18" s="293"/>
      <c r="M18" s="295">
        <v>0.25</v>
      </c>
      <c r="N18" s="293"/>
      <c r="O18" s="138">
        <f>+G18+I18+K18+M18</f>
        <v>1</v>
      </c>
      <c r="P18" s="294">
        <f t="shared" si="2"/>
        <v>0</v>
      </c>
      <c r="Q18" s="289" t="s">
        <v>1730</v>
      </c>
      <c r="R18" s="289" t="s">
        <v>1731</v>
      </c>
      <c r="S18" s="289" t="s">
        <v>1730</v>
      </c>
      <c r="T18" s="289" t="s">
        <v>1496</v>
      </c>
      <c r="U18" s="289" t="s">
        <v>1723</v>
      </c>
    </row>
    <row r="19" spans="1:21" ht="36.75" customHeight="1" x14ac:dyDescent="0.25">
      <c r="A19" s="680"/>
      <c r="B19" s="680"/>
      <c r="C19" s="721"/>
      <c r="D19" s="290" t="s">
        <v>1728</v>
      </c>
      <c r="E19" s="721"/>
      <c r="F19" s="290" t="s">
        <v>1822</v>
      </c>
      <c r="G19" s="295">
        <v>0.25</v>
      </c>
      <c r="H19" s="293">
        <v>0</v>
      </c>
      <c r="I19" s="295">
        <v>0.25</v>
      </c>
      <c r="J19" s="293"/>
      <c r="K19" s="295">
        <v>0.25</v>
      </c>
      <c r="L19" s="293"/>
      <c r="M19" s="295">
        <v>0.25</v>
      </c>
      <c r="N19" s="293"/>
      <c r="O19" s="138">
        <f>+G19+I19+K19+M19</f>
        <v>1</v>
      </c>
      <c r="P19" s="294"/>
      <c r="Q19" s="289" t="s">
        <v>1732</v>
      </c>
      <c r="R19" s="289" t="s">
        <v>1733</v>
      </c>
      <c r="S19" s="289" t="s">
        <v>1734</v>
      </c>
      <c r="T19" s="289" t="s">
        <v>1496</v>
      </c>
      <c r="U19" s="289" t="s">
        <v>1723</v>
      </c>
    </row>
    <row r="20" spans="1:21" ht="78.75" customHeight="1" x14ac:dyDescent="0.25">
      <c r="A20" s="680"/>
      <c r="B20" s="680"/>
      <c r="C20" s="721"/>
      <c r="D20" s="290" t="s">
        <v>1729</v>
      </c>
      <c r="E20" s="722"/>
      <c r="F20" s="290" t="s">
        <v>1823</v>
      </c>
      <c r="G20" s="295">
        <v>0.25</v>
      </c>
      <c r="H20" s="293">
        <v>0</v>
      </c>
      <c r="I20" s="295">
        <v>0.25</v>
      </c>
      <c r="J20" s="293"/>
      <c r="K20" s="295">
        <v>0.25</v>
      </c>
      <c r="L20" s="293"/>
      <c r="M20" s="295">
        <v>0.25</v>
      </c>
      <c r="N20" s="293"/>
      <c r="O20" s="138">
        <f>+G20+I20+K20+M20</f>
        <v>1</v>
      </c>
      <c r="P20" s="294"/>
      <c r="Q20" s="289" t="s">
        <v>1735</v>
      </c>
      <c r="R20" s="289" t="s">
        <v>1736</v>
      </c>
      <c r="S20" s="289" t="s">
        <v>1737</v>
      </c>
      <c r="T20" s="289" t="s">
        <v>1496</v>
      </c>
      <c r="U20" s="289" t="s">
        <v>1723</v>
      </c>
    </row>
    <row r="21" spans="1:21" hidden="1" x14ac:dyDescent="0.25">
      <c r="A21" s="680"/>
      <c r="B21" s="680"/>
      <c r="C21" s="721"/>
      <c r="D21" s="289"/>
      <c r="E21" s="289"/>
      <c r="F21" s="289"/>
      <c r="G21" s="289"/>
      <c r="H21" s="293"/>
      <c r="I21" s="289"/>
      <c r="J21" s="293"/>
      <c r="K21" s="289"/>
      <c r="L21" s="293"/>
      <c r="M21" s="289"/>
      <c r="N21" s="293"/>
      <c r="O21" s="294"/>
      <c r="P21" s="294"/>
      <c r="Q21" s="289"/>
      <c r="R21" s="289"/>
      <c r="S21" s="289"/>
      <c r="T21" s="289"/>
      <c r="U21" s="289"/>
    </row>
    <row r="22" spans="1:21" hidden="1" x14ac:dyDescent="0.25">
      <c r="A22" s="680"/>
      <c r="B22" s="680"/>
      <c r="C22" s="721"/>
      <c r="D22" s="289"/>
      <c r="E22" s="289"/>
      <c r="F22" s="289"/>
      <c r="G22" s="289"/>
      <c r="H22" s="293"/>
      <c r="I22" s="289"/>
      <c r="J22" s="293"/>
      <c r="K22" s="289"/>
      <c r="L22" s="293"/>
      <c r="M22" s="289"/>
      <c r="N22" s="293"/>
      <c r="O22" s="294"/>
      <c r="P22" s="294"/>
      <c r="Q22" s="289"/>
      <c r="R22" s="289"/>
      <c r="S22" s="289"/>
      <c r="T22" s="289"/>
      <c r="U22" s="289"/>
    </row>
    <row r="23" spans="1:21" hidden="1" x14ac:dyDescent="0.25">
      <c r="A23" s="681"/>
      <c r="B23" s="681"/>
      <c r="C23" s="721"/>
      <c r="D23" s="289"/>
      <c r="E23" s="289"/>
      <c r="F23" s="289"/>
      <c r="G23" s="295"/>
      <c r="H23" s="293"/>
      <c r="I23" s="295"/>
      <c r="J23" s="293"/>
      <c r="K23" s="295"/>
      <c r="L23" s="293"/>
      <c r="M23" s="289"/>
      <c r="N23" s="293"/>
      <c r="O23" s="294">
        <f t="shared" si="1"/>
        <v>0</v>
      </c>
      <c r="P23" s="294">
        <f t="shared" si="2"/>
        <v>0</v>
      </c>
      <c r="Q23" s="289"/>
      <c r="R23" s="289"/>
      <c r="S23" s="289"/>
      <c r="T23" s="289"/>
      <c r="U23" s="289"/>
    </row>
    <row r="24" spans="1:21" x14ac:dyDescent="0.25">
      <c r="A24" s="166"/>
      <c r="B24" s="167"/>
      <c r="C24" s="350"/>
      <c r="D24" s="167"/>
      <c r="E24" s="167"/>
      <c r="F24" s="168"/>
      <c r="G24" s="148">
        <f t="shared" ref="G24:P24" si="3">SUM(G7:G23)</f>
        <v>1.9333</v>
      </c>
      <c r="H24" s="154">
        <f t="shared" si="3"/>
        <v>4293142.3164499998</v>
      </c>
      <c r="I24" s="148">
        <f t="shared" si="3"/>
        <v>2.4333</v>
      </c>
      <c r="J24" s="154">
        <f t="shared" si="3"/>
        <v>4487238.8164499998</v>
      </c>
      <c r="K24" s="148">
        <f t="shared" si="3"/>
        <v>2.3833000000000002</v>
      </c>
      <c r="L24" s="154">
        <f t="shared" si="3"/>
        <v>3913228.8164499998</v>
      </c>
      <c r="M24" s="148">
        <f t="shared" si="3"/>
        <v>1.25</v>
      </c>
      <c r="N24" s="154">
        <f t="shared" si="3"/>
        <v>146583</v>
      </c>
      <c r="O24" s="154">
        <f t="shared" si="3"/>
        <v>8</v>
      </c>
      <c r="P24" s="154">
        <f t="shared" si="3"/>
        <v>12840231.5</v>
      </c>
      <c r="Q24" s="149"/>
      <c r="R24" s="149"/>
      <c r="S24" s="149"/>
      <c r="T24" s="149"/>
      <c r="U24" s="149"/>
    </row>
    <row r="25" spans="1:21" ht="15" customHeight="1" x14ac:dyDescent="0.25">
      <c r="C25" s="286"/>
    </row>
    <row r="26" spans="1:21" ht="15" customHeight="1" x14ac:dyDescent="0.25">
      <c r="C26" s="286"/>
    </row>
    <row r="27" spans="1:21" ht="15" customHeight="1" x14ac:dyDescent="0.25">
      <c r="C27" s="286"/>
    </row>
    <row r="28" spans="1:21" ht="15" customHeight="1" x14ac:dyDescent="0.25">
      <c r="C28" s="286"/>
    </row>
    <row r="29" spans="1:21" ht="15" customHeight="1" x14ac:dyDescent="0.25">
      <c r="C29" s="286"/>
      <c r="H29" s="300"/>
      <c r="J29" s="300"/>
      <c r="L29" s="300"/>
      <c r="N29" s="300"/>
      <c r="P29" s="300"/>
    </row>
    <row r="30" spans="1:21" ht="15" customHeight="1" x14ac:dyDescent="0.25">
      <c r="C30" s="286"/>
      <c r="H30" s="300"/>
      <c r="J30" s="300"/>
      <c r="L30" s="300"/>
      <c r="N30" s="300"/>
      <c r="P30" s="300"/>
    </row>
    <row r="31" spans="1:21" ht="15" customHeight="1" x14ac:dyDescent="0.25">
      <c r="C31" s="286"/>
      <c r="H31" s="300"/>
      <c r="J31" s="300"/>
      <c r="L31" s="300"/>
      <c r="N31" s="300"/>
      <c r="P31" s="300"/>
    </row>
    <row r="32" spans="1:21" ht="15" customHeight="1" x14ac:dyDescent="0.25">
      <c r="C32" s="286"/>
      <c r="H32" s="300"/>
      <c r="J32" s="300"/>
      <c r="L32" s="300"/>
      <c r="N32" s="300"/>
      <c r="P32" s="300"/>
    </row>
    <row r="33" spans="3:16" ht="15" customHeight="1" x14ac:dyDescent="0.25">
      <c r="C33" s="286"/>
      <c r="H33" s="300"/>
      <c r="J33" s="300"/>
      <c r="L33" s="300"/>
      <c r="N33" s="300"/>
      <c r="P33" s="300"/>
    </row>
    <row r="34" spans="3:16" ht="15" customHeight="1" x14ac:dyDescent="0.25">
      <c r="C34" s="286"/>
      <c r="H34" s="300"/>
      <c r="J34" s="300"/>
      <c r="L34" s="300"/>
      <c r="N34" s="300"/>
      <c r="P34" s="300"/>
    </row>
    <row r="35" spans="3:16" x14ac:dyDescent="0.25">
      <c r="C35" s="349"/>
      <c r="H35" s="300"/>
      <c r="J35" s="300"/>
      <c r="L35" s="300"/>
      <c r="N35" s="300"/>
      <c r="P35" s="300"/>
    </row>
    <row r="36" spans="3:16" x14ac:dyDescent="0.25">
      <c r="C36" s="349"/>
      <c r="H36" s="300"/>
      <c r="J36" s="300"/>
      <c r="L36" s="300"/>
      <c r="N36" s="300"/>
      <c r="P36" s="300"/>
    </row>
    <row r="37" spans="3:16" x14ac:dyDescent="0.25">
      <c r="C37" s="349"/>
      <c r="H37" s="300"/>
      <c r="J37" s="300"/>
      <c r="L37" s="300"/>
      <c r="N37" s="300"/>
      <c r="P37" s="300"/>
    </row>
    <row r="38" spans="3:16" x14ac:dyDescent="0.25">
      <c r="H38" s="300"/>
      <c r="J38" s="300"/>
      <c r="L38" s="300"/>
      <c r="N38" s="300"/>
      <c r="P38" s="300"/>
    </row>
    <row r="39" spans="3:16" x14ac:dyDescent="0.25">
      <c r="H39" s="300"/>
      <c r="J39" s="300"/>
      <c r="L39" s="300"/>
      <c r="N39" s="300"/>
      <c r="P39" s="300"/>
    </row>
    <row r="40" spans="3:16" x14ac:dyDescent="0.25">
      <c r="H40" s="300"/>
      <c r="J40" s="300"/>
      <c r="L40" s="300"/>
      <c r="N40" s="300"/>
      <c r="P40" s="300"/>
    </row>
    <row r="41" spans="3:16" x14ac:dyDescent="0.25">
      <c r="H41" s="300"/>
      <c r="J41" s="300"/>
      <c r="L41" s="300"/>
      <c r="N41" s="300"/>
      <c r="P41" s="300"/>
    </row>
    <row r="42" spans="3:16" x14ac:dyDescent="0.25">
      <c r="H42" s="300"/>
      <c r="J42" s="300"/>
      <c r="L42" s="300"/>
      <c r="N42" s="300"/>
      <c r="P42" s="300"/>
    </row>
    <row r="43" spans="3:16" x14ac:dyDescent="0.25">
      <c r="H43" s="300"/>
      <c r="J43" s="300"/>
      <c r="L43" s="300"/>
      <c r="N43" s="300"/>
      <c r="P43" s="300"/>
    </row>
    <row r="44" spans="3:16" x14ac:dyDescent="0.25">
      <c r="H44" s="300"/>
      <c r="J44" s="300"/>
      <c r="L44" s="300"/>
      <c r="N44" s="300"/>
      <c r="P44" s="300"/>
    </row>
    <row r="45" spans="3:16" x14ac:dyDescent="0.25">
      <c r="H45" s="300"/>
      <c r="J45" s="300"/>
      <c r="L45" s="300"/>
      <c r="N45" s="300"/>
      <c r="P45" s="300"/>
    </row>
    <row r="46" spans="3:16" x14ac:dyDescent="0.25">
      <c r="H46" s="300"/>
      <c r="J46" s="300"/>
      <c r="L46" s="300"/>
      <c r="N46" s="300"/>
      <c r="P46" s="300"/>
    </row>
    <row r="47" spans="3:16" x14ac:dyDescent="0.25">
      <c r="H47" s="300"/>
      <c r="J47" s="300"/>
      <c r="L47" s="300"/>
      <c r="N47" s="300"/>
      <c r="P47" s="300"/>
    </row>
    <row r="48" spans="3:16" x14ac:dyDescent="0.25">
      <c r="H48" s="300"/>
      <c r="J48" s="300"/>
      <c r="L48" s="300"/>
      <c r="N48" s="300"/>
      <c r="P48" s="300"/>
    </row>
    <row r="49" spans="8:16" x14ac:dyDescent="0.25">
      <c r="H49" s="300"/>
      <c r="J49" s="300"/>
      <c r="L49" s="300"/>
      <c r="N49" s="300"/>
      <c r="P49" s="300"/>
    </row>
    <row r="50" spans="8:16" x14ac:dyDescent="0.25">
      <c r="H50" s="300"/>
      <c r="J50" s="300"/>
      <c r="L50" s="300"/>
      <c r="N50" s="300"/>
      <c r="P50" s="300"/>
    </row>
    <row r="51" spans="8:16" x14ac:dyDescent="0.25">
      <c r="H51" s="300"/>
      <c r="J51" s="300"/>
      <c r="L51" s="300"/>
      <c r="N51" s="300"/>
      <c r="P51" s="300"/>
    </row>
    <row r="52" spans="8:16" x14ac:dyDescent="0.25">
      <c r="H52" s="300"/>
      <c r="J52" s="300"/>
      <c r="L52" s="300"/>
      <c r="N52" s="300"/>
      <c r="P52" s="300"/>
    </row>
    <row r="53" spans="8:16" x14ac:dyDescent="0.25">
      <c r="H53" s="300"/>
      <c r="J53" s="300"/>
      <c r="L53" s="300"/>
      <c r="N53" s="300"/>
      <c r="P53" s="300"/>
    </row>
    <row r="54" spans="8:16" x14ac:dyDescent="0.25">
      <c r="H54" s="300"/>
      <c r="J54" s="300"/>
      <c r="L54" s="300"/>
      <c r="N54" s="300"/>
      <c r="P54" s="300"/>
    </row>
    <row r="55" spans="8:16" x14ac:dyDescent="0.25">
      <c r="H55" s="300"/>
      <c r="J55" s="300"/>
      <c r="L55" s="300"/>
      <c r="N55" s="300"/>
      <c r="P55" s="300"/>
    </row>
    <row r="56" spans="8:16" x14ac:dyDescent="0.25">
      <c r="H56" s="300"/>
      <c r="J56" s="300"/>
      <c r="L56" s="300"/>
      <c r="N56" s="300"/>
      <c r="P56" s="300"/>
    </row>
    <row r="57" spans="8:16" x14ac:dyDescent="0.25">
      <c r="H57" s="300"/>
      <c r="J57" s="300"/>
      <c r="L57" s="300"/>
      <c r="N57" s="300"/>
      <c r="P57" s="300"/>
    </row>
    <row r="58" spans="8:16" x14ac:dyDescent="0.25">
      <c r="H58" s="300"/>
      <c r="J58" s="300"/>
      <c r="L58" s="300"/>
      <c r="N58" s="300"/>
      <c r="P58" s="300"/>
    </row>
    <row r="59" spans="8:16" ht="15.6" customHeight="1" x14ac:dyDescent="0.25">
      <c r="H59" s="300"/>
      <c r="J59" s="300"/>
      <c r="L59" s="300"/>
      <c r="N59" s="300"/>
      <c r="P59" s="300"/>
    </row>
  </sheetData>
  <mergeCells count="44">
    <mergeCell ref="C9:C13"/>
    <mergeCell ref="C14:C15"/>
    <mergeCell ref="C18:C23"/>
    <mergeCell ref="R7:R8"/>
    <mergeCell ref="E16:E17"/>
    <mergeCell ref="A7:A23"/>
    <mergeCell ref="G5:H5"/>
    <mergeCell ref="B7:B23"/>
    <mergeCell ref="G4:N4"/>
    <mergeCell ref="O4:P5"/>
    <mergeCell ref="C7:C8"/>
    <mergeCell ref="E9:E13"/>
    <mergeCell ref="D9:D13"/>
    <mergeCell ref="G9:G13"/>
    <mergeCell ref="H9:H13"/>
    <mergeCell ref="I9:I13"/>
    <mergeCell ref="J9:J13"/>
    <mergeCell ref="K9:K13"/>
    <mergeCell ref="L9:L13"/>
    <mergeCell ref="M9:M13"/>
    <mergeCell ref="E18:E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S9:S13"/>
    <mergeCell ref="T9:T13"/>
    <mergeCell ref="U9:U13"/>
    <mergeCell ref="N9:N13"/>
    <mergeCell ref="O9:O13"/>
    <mergeCell ref="P9:P13"/>
    <mergeCell ref="Q9:Q13"/>
    <mergeCell ref="R9:R1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90" zoomScaleNormal="90" workbookViewId="0">
      <pane ySplit="8" topLeftCell="A33" activePane="bottomLeft" state="frozen"/>
      <selection activeCell="A7" sqref="A7"/>
      <selection pane="bottomLeft" activeCell="C41" sqref="A41:XFD45"/>
    </sheetView>
  </sheetViews>
  <sheetFormatPr baseColWidth="10" defaultRowHeight="15.75" x14ac:dyDescent="0.25"/>
  <cols>
    <col min="1" max="1" width="21.7109375" style="300" customWidth="1"/>
    <col min="2" max="2" width="41.42578125" style="300" customWidth="1"/>
    <col min="3" max="6" width="27.42578125" style="300" customWidth="1"/>
    <col min="7" max="7" width="15.28515625" style="300" customWidth="1"/>
    <col min="8" max="8" width="15.28515625" style="303" customWidth="1"/>
    <col min="9" max="9" width="15.28515625" style="300" customWidth="1"/>
    <col min="10" max="10" width="15.28515625" style="303" customWidth="1"/>
    <col min="11" max="11" width="15.28515625" style="300" customWidth="1"/>
    <col min="12" max="12" width="15.28515625" style="303" customWidth="1"/>
    <col min="13" max="13" width="15.28515625" style="300" customWidth="1"/>
    <col min="14" max="14" width="15.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7" x14ac:dyDescent="0.25">
      <c r="G1" s="308" t="s">
        <v>1414</v>
      </c>
      <c r="I1" s="308"/>
      <c r="J1" s="308"/>
      <c r="K1" s="308"/>
      <c r="L1" s="308"/>
      <c r="M1" s="308"/>
      <c r="N1" s="308"/>
      <c r="O1" s="308"/>
      <c r="P1" s="308"/>
      <c r="Q1" s="308"/>
      <c r="R1" s="308"/>
      <c r="S1" s="308"/>
      <c r="T1" s="308"/>
      <c r="U1" s="308"/>
      <c r="V1" s="308"/>
      <c r="W1" s="308"/>
      <c r="X1" s="308"/>
      <c r="Y1" s="308"/>
      <c r="Z1" s="308"/>
      <c r="AA1" s="308"/>
    </row>
    <row r="2" spans="1:27" x14ac:dyDescent="0.25">
      <c r="A2" s="341" t="s">
        <v>1364</v>
      </c>
      <c r="G2" s="308"/>
      <c r="I2" s="308"/>
      <c r="J2" s="308"/>
      <c r="K2" s="308"/>
      <c r="L2" s="308"/>
      <c r="M2" s="308"/>
      <c r="N2" s="308"/>
      <c r="O2" s="308"/>
      <c r="P2" s="308"/>
      <c r="Q2" s="308"/>
      <c r="R2" s="308"/>
      <c r="S2" s="308"/>
      <c r="T2" s="308"/>
      <c r="U2" s="308"/>
      <c r="V2" s="308"/>
      <c r="W2" s="308"/>
      <c r="X2" s="308"/>
      <c r="Y2" s="308"/>
      <c r="Z2" s="308"/>
      <c r="AA2" s="308"/>
    </row>
    <row r="3" spans="1:27" x14ac:dyDescent="0.25">
      <c r="A3" s="304" t="s">
        <v>1422</v>
      </c>
      <c r="G3" s="308"/>
      <c r="I3" s="308"/>
      <c r="J3" s="308"/>
      <c r="K3" s="308"/>
      <c r="L3" s="308"/>
      <c r="M3" s="308"/>
      <c r="N3" s="308"/>
      <c r="O3" s="308"/>
      <c r="P3" s="308"/>
      <c r="Q3" s="308"/>
      <c r="R3" s="308"/>
      <c r="S3" s="308"/>
      <c r="T3" s="308"/>
      <c r="U3" s="308"/>
      <c r="V3" s="308"/>
      <c r="W3" s="308"/>
      <c r="X3" s="308"/>
      <c r="Y3" s="308"/>
      <c r="Z3" s="308"/>
      <c r="AA3" s="308"/>
    </row>
    <row r="4" spans="1:27" x14ac:dyDescent="0.25">
      <c r="A4" s="304" t="s">
        <v>1421</v>
      </c>
      <c r="G4" s="308"/>
      <c r="I4" s="308"/>
      <c r="J4" s="308"/>
      <c r="K4" s="308"/>
      <c r="L4" s="308"/>
      <c r="M4" s="308"/>
      <c r="N4" s="308"/>
      <c r="O4" s="308"/>
      <c r="P4" s="308"/>
      <c r="Q4" s="308"/>
      <c r="R4" s="308"/>
      <c r="S4" s="308"/>
      <c r="T4" s="308"/>
      <c r="U4" s="308"/>
      <c r="V4" s="308"/>
      <c r="W4" s="308"/>
      <c r="X4" s="308"/>
      <c r="Y4" s="308"/>
      <c r="Z4" s="308"/>
      <c r="AA4" s="308"/>
    </row>
    <row r="5" spans="1:27" x14ac:dyDescent="0.25">
      <c r="A5" s="342" t="s">
        <v>1424</v>
      </c>
      <c r="B5" s="309"/>
      <c r="C5" s="309"/>
      <c r="D5" s="309"/>
      <c r="E5" s="309"/>
      <c r="F5" s="309"/>
      <c r="G5" s="309"/>
      <c r="H5" s="309"/>
      <c r="I5" s="309"/>
      <c r="J5" s="309"/>
      <c r="K5" s="309"/>
      <c r="L5" s="309"/>
      <c r="M5" s="309"/>
      <c r="N5" s="309"/>
      <c r="O5" s="309"/>
      <c r="P5" s="309"/>
      <c r="Q5" s="309"/>
      <c r="R5" s="309"/>
      <c r="S5" s="309"/>
      <c r="T5" s="309"/>
      <c r="U5" s="309"/>
    </row>
    <row r="6" spans="1:27" ht="15" customHeight="1" x14ac:dyDescent="0.25">
      <c r="A6" s="691" t="s">
        <v>98</v>
      </c>
      <c r="B6" s="663" t="s">
        <v>113</v>
      </c>
      <c r="C6" s="660" t="s">
        <v>87</v>
      </c>
      <c r="D6" s="660" t="s">
        <v>88</v>
      </c>
      <c r="E6" s="666" t="s">
        <v>395</v>
      </c>
      <c r="F6" s="660" t="s">
        <v>89</v>
      </c>
      <c r="G6" s="691" t="s">
        <v>101</v>
      </c>
      <c r="H6" s="691"/>
      <c r="I6" s="691"/>
      <c r="J6" s="691"/>
      <c r="K6" s="691"/>
      <c r="L6" s="691"/>
      <c r="M6" s="691"/>
      <c r="N6" s="691"/>
      <c r="O6" s="692" t="s">
        <v>102</v>
      </c>
      <c r="P6" s="692"/>
      <c r="Q6" s="663" t="s">
        <v>103</v>
      </c>
      <c r="R6" s="663" t="s">
        <v>104</v>
      </c>
      <c r="S6" s="663" t="s">
        <v>111</v>
      </c>
      <c r="T6" s="663" t="s">
        <v>110</v>
      </c>
      <c r="U6" s="660" t="s">
        <v>90</v>
      </c>
    </row>
    <row r="7" spans="1:27" x14ac:dyDescent="0.25">
      <c r="A7" s="691"/>
      <c r="B7" s="664"/>
      <c r="C7" s="661"/>
      <c r="D7" s="661"/>
      <c r="E7" s="667"/>
      <c r="F7" s="661"/>
      <c r="G7" s="691" t="s">
        <v>105</v>
      </c>
      <c r="H7" s="691"/>
      <c r="I7" s="691" t="s">
        <v>106</v>
      </c>
      <c r="J7" s="691"/>
      <c r="K7" s="691" t="s">
        <v>107</v>
      </c>
      <c r="L7" s="691"/>
      <c r="M7" s="691" t="s">
        <v>108</v>
      </c>
      <c r="N7" s="691"/>
      <c r="O7" s="692"/>
      <c r="P7" s="692"/>
      <c r="Q7" s="664"/>
      <c r="R7" s="664"/>
      <c r="S7" s="664"/>
      <c r="T7" s="664"/>
      <c r="U7" s="661"/>
    </row>
    <row r="8" spans="1:27" ht="31.5" x14ac:dyDescent="0.25">
      <c r="A8" s="691"/>
      <c r="B8" s="665"/>
      <c r="C8" s="662"/>
      <c r="D8" s="662"/>
      <c r="E8" s="668"/>
      <c r="F8" s="662"/>
      <c r="G8" s="229" t="s">
        <v>109</v>
      </c>
      <c r="H8" s="230" t="s">
        <v>12</v>
      </c>
      <c r="I8" s="229" t="s">
        <v>109</v>
      </c>
      <c r="J8" s="230" t="s">
        <v>12</v>
      </c>
      <c r="K8" s="229" t="s">
        <v>109</v>
      </c>
      <c r="L8" s="230" t="s">
        <v>12</v>
      </c>
      <c r="M8" s="229" t="s">
        <v>109</v>
      </c>
      <c r="N8" s="230" t="s">
        <v>12</v>
      </c>
      <c r="O8" s="229" t="s">
        <v>109</v>
      </c>
      <c r="P8" s="230" t="s">
        <v>12</v>
      </c>
      <c r="Q8" s="665"/>
      <c r="R8" s="665"/>
      <c r="S8" s="665"/>
      <c r="T8" s="665"/>
      <c r="U8" s="662"/>
    </row>
    <row r="9" spans="1:27" ht="409.5" x14ac:dyDescent="0.25">
      <c r="A9" s="679" t="s">
        <v>1415</v>
      </c>
      <c r="B9" s="679" t="s">
        <v>1416</v>
      </c>
      <c r="C9" s="744" t="s">
        <v>1501</v>
      </c>
      <c r="D9" s="257" t="s">
        <v>1502</v>
      </c>
      <c r="E9" s="626" t="s">
        <v>1672</v>
      </c>
      <c r="F9" s="258" t="s">
        <v>1824</v>
      </c>
      <c r="G9" s="261">
        <v>0.1</v>
      </c>
      <c r="H9" s="152">
        <f>+P9*G9</f>
        <v>825675</v>
      </c>
      <c r="I9" s="261">
        <v>0.6</v>
      </c>
      <c r="J9" s="152">
        <f>+P9*I9</f>
        <v>4954050</v>
      </c>
      <c r="K9" s="261">
        <v>0.2</v>
      </c>
      <c r="L9" s="262">
        <f>+P9*K9</f>
        <v>1651350</v>
      </c>
      <c r="M9" s="261">
        <v>0.1</v>
      </c>
      <c r="N9" s="152">
        <f>+P9*M9</f>
        <v>825675</v>
      </c>
      <c r="O9" s="138">
        <f>+G9+I9+K9+M9</f>
        <v>0.99999999999999989</v>
      </c>
      <c r="P9" s="245">
        <f>+'5. ACTIVIDADES ESPECIALES'!D10+'5. ACTIVIDADES ESPECIALES'!D186</f>
        <v>8256750</v>
      </c>
      <c r="Q9" s="258" t="s">
        <v>1503</v>
      </c>
      <c r="R9" s="263" t="s">
        <v>1504</v>
      </c>
      <c r="S9" s="258" t="s">
        <v>1505</v>
      </c>
      <c r="T9" s="258" t="s">
        <v>1506</v>
      </c>
      <c r="U9" s="264" t="s">
        <v>1486</v>
      </c>
    </row>
    <row r="10" spans="1:27" ht="267.75" x14ac:dyDescent="0.25">
      <c r="A10" s="680"/>
      <c r="B10" s="680"/>
      <c r="C10" s="745"/>
      <c r="D10" s="267" t="s">
        <v>1507</v>
      </c>
      <c r="E10" s="626" t="s">
        <v>1828</v>
      </c>
      <c r="F10" s="258" t="s">
        <v>1829</v>
      </c>
      <c r="G10" s="261">
        <v>0.25</v>
      </c>
      <c r="H10" s="621">
        <f>+P10*G10</f>
        <v>27900</v>
      </c>
      <c r="I10" s="261">
        <v>0.25</v>
      </c>
      <c r="J10" s="621">
        <f>+P10*I10</f>
        <v>27900</v>
      </c>
      <c r="K10" s="261">
        <v>0.25</v>
      </c>
      <c r="L10" s="262">
        <f>+P10*K10</f>
        <v>27900</v>
      </c>
      <c r="M10" s="261">
        <v>0.25</v>
      </c>
      <c r="N10" s="621">
        <f>+P10*M10</f>
        <v>27900</v>
      </c>
      <c r="O10" s="138">
        <f>+G10+I10+K10+M10</f>
        <v>1</v>
      </c>
      <c r="P10" s="623">
        <f>+'8. Venta de Servicios'!D10</f>
        <v>111600</v>
      </c>
      <c r="Q10" s="258" t="s">
        <v>1825</v>
      </c>
      <c r="R10" s="263" t="s">
        <v>1826</v>
      </c>
      <c r="S10" s="258" t="s">
        <v>1827</v>
      </c>
      <c r="T10" s="258" t="s">
        <v>1513</v>
      </c>
      <c r="U10" s="264" t="s">
        <v>1486</v>
      </c>
    </row>
    <row r="11" spans="1:27" ht="141.75" x14ac:dyDescent="0.25">
      <c r="A11" s="680"/>
      <c r="B11" s="680"/>
      <c r="C11" s="746"/>
      <c r="D11" s="267" t="s">
        <v>1508</v>
      </c>
      <c r="E11" s="626" t="s">
        <v>1830</v>
      </c>
      <c r="F11" s="258" t="s">
        <v>1509</v>
      </c>
      <c r="G11" s="261">
        <v>0.25</v>
      </c>
      <c r="H11" s="621"/>
      <c r="I11" s="261">
        <v>0.25</v>
      </c>
      <c r="J11" s="152"/>
      <c r="K11" s="261">
        <v>0.25</v>
      </c>
      <c r="L11" s="262"/>
      <c r="M11" s="261">
        <v>0.25</v>
      </c>
      <c r="N11" s="152"/>
      <c r="O11" s="138">
        <f>+G11+I11+K11+M11</f>
        <v>1</v>
      </c>
      <c r="P11" s="245"/>
      <c r="Q11" s="258" t="s">
        <v>1510</v>
      </c>
      <c r="R11" s="263" t="s">
        <v>1511</v>
      </c>
      <c r="S11" s="258" t="s">
        <v>1512</v>
      </c>
      <c r="T11" s="258" t="s">
        <v>1513</v>
      </c>
      <c r="U11" s="264" t="s">
        <v>1486</v>
      </c>
    </row>
    <row r="12" spans="1:27" ht="204.75" customHeight="1" x14ac:dyDescent="0.25">
      <c r="A12" s="680"/>
      <c r="B12" s="680"/>
      <c r="C12" s="723" t="s">
        <v>1514</v>
      </c>
      <c r="D12" s="723" t="s">
        <v>1515</v>
      </c>
      <c r="E12" s="711" t="s">
        <v>1831</v>
      </c>
      <c r="F12" s="263" t="s">
        <v>1832</v>
      </c>
      <c r="G12" s="751">
        <v>0.1</v>
      </c>
      <c r="H12" s="749">
        <f>+P12*G12</f>
        <v>3106150</v>
      </c>
      <c r="I12" s="751">
        <v>0.5</v>
      </c>
      <c r="J12" s="749">
        <f>+P12+I12</f>
        <v>31061500.5</v>
      </c>
      <c r="K12" s="751">
        <v>0.3</v>
      </c>
      <c r="L12" s="749">
        <f>+P12*K12</f>
        <v>9318450</v>
      </c>
      <c r="M12" s="751">
        <v>0.1</v>
      </c>
      <c r="N12" s="749">
        <f>+P12*M12</f>
        <v>3106150</v>
      </c>
      <c r="O12" s="705">
        <f t="shared" ref="O12:P14" si="0">+G12+I12+K12+M12</f>
        <v>0.99999999999999989</v>
      </c>
      <c r="P12" s="705">
        <f>+'5. ACTIVIDADES ESPECIALES'!D54</f>
        <v>31061500</v>
      </c>
      <c r="Q12" s="764" t="s">
        <v>1510</v>
      </c>
      <c r="R12" s="764" t="s">
        <v>1516</v>
      </c>
      <c r="S12" s="764" t="s">
        <v>1517</v>
      </c>
      <c r="T12" s="764" t="s">
        <v>1506</v>
      </c>
      <c r="U12" s="762" t="s">
        <v>1486</v>
      </c>
    </row>
    <row r="13" spans="1:27" ht="141.75" x14ac:dyDescent="0.25">
      <c r="A13" s="680"/>
      <c r="B13" s="680"/>
      <c r="C13" s="727"/>
      <c r="D13" s="727"/>
      <c r="E13" s="713"/>
      <c r="F13" s="258" t="s">
        <v>1833</v>
      </c>
      <c r="G13" s="752"/>
      <c r="H13" s="750"/>
      <c r="I13" s="752"/>
      <c r="J13" s="750"/>
      <c r="K13" s="752"/>
      <c r="L13" s="750"/>
      <c r="M13" s="752"/>
      <c r="N13" s="750"/>
      <c r="O13" s="707"/>
      <c r="P13" s="707"/>
      <c r="Q13" s="765"/>
      <c r="R13" s="765"/>
      <c r="S13" s="765"/>
      <c r="T13" s="765"/>
      <c r="U13" s="763"/>
    </row>
    <row r="14" spans="1:27" ht="315" x14ac:dyDescent="0.25">
      <c r="A14" s="680"/>
      <c r="B14" s="680"/>
      <c r="C14" s="724"/>
      <c r="D14" s="724"/>
      <c r="E14" s="626" t="s">
        <v>1715</v>
      </c>
      <c r="F14" s="258" t="s">
        <v>1834</v>
      </c>
      <c r="G14" s="261">
        <v>0.1</v>
      </c>
      <c r="H14" s="152"/>
      <c r="I14" s="261">
        <v>0.4</v>
      </c>
      <c r="J14" s="152"/>
      <c r="K14" s="261">
        <v>0.4</v>
      </c>
      <c r="L14" s="152"/>
      <c r="M14" s="261">
        <v>0.1</v>
      </c>
      <c r="N14" s="152"/>
      <c r="O14" s="245">
        <f t="shared" si="0"/>
        <v>1</v>
      </c>
      <c r="P14" s="245">
        <f t="shared" si="0"/>
        <v>0</v>
      </c>
      <c r="Q14" s="141" t="s">
        <v>1510</v>
      </c>
      <c r="R14" s="258" t="s">
        <v>1518</v>
      </c>
      <c r="S14" s="141" t="s">
        <v>1519</v>
      </c>
      <c r="T14" s="141" t="s">
        <v>1520</v>
      </c>
      <c r="U14" s="68" t="s">
        <v>1521</v>
      </c>
    </row>
    <row r="15" spans="1:27" ht="63" x14ac:dyDescent="0.25">
      <c r="A15" s="680"/>
      <c r="B15" s="680"/>
      <c r="C15" s="747" t="s">
        <v>1522</v>
      </c>
      <c r="D15" s="723" t="s">
        <v>1523</v>
      </c>
      <c r="E15" s="626" t="s">
        <v>1835</v>
      </c>
      <c r="F15" s="258" t="s">
        <v>1836</v>
      </c>
      <c r="G15" s="261">
        <v>0.2</v>
      </c>
      <c r="H15" s="152"/>
      <c r="I15" s="261">
        <v>0.3</v>
      </c>
      <c r="J15" s="152"/>
      <c r="K15" s="261">
        <v>0.3</v>
      </c>
      <c r="L15" s="152"/>
      <c r="M15" s="261">
        <v>0.2</v>
      </c>
      <c r="N15" s="152"/>
      <c r="O15" s="245">
        <f>+G15+I15+K15+M15</f>
        <v>1</v>
      </c>
      <c r="P15" s="245">
        <f>+H15+J15+L15+N15</f>
        <v>0</v>
      </c>
      <c r="Q15" s="740" t="s">
        <v>1524</v>
      </c>
      <c r="R15" s="740" t="s">
        <v>1525</v>
      </c>
      <c r="S15" s="141" t="s">
        <v>1526</v>
      </c>
      <c r="T15" s="740" t="s">
        <v>1527</v>
      </c>
      <c r="U15" s="742" t="s">
        <v>1486</v>
      </c>
    </row>
    <row r="16" spans="1:27" ht="94.5" x14ac:dyDescent="0.25">
      <c r="A16" s="680"/>
      <c r="B16" s="680"/>
      <c r="C16" s="748"/>
      <c r="D16" s="724"/>
      <c r="E16" s="626" t="s">
        <v>1837</v>
      </c>
      <c r="F16" s="258" t="s">
        <v>1838</v>
      </c>
      <c r="G16" s="277">
        <v>0.2</v>
      </c>
      <c r="H16" s="278"/>
      <c r="I16" s="277">
        <v>0.3</v>
      </c>
      <c r="J16" s="278"/>
      <c r="K16" s="277">
        <v>0.3</v>
      </c>
      <c r="L16" s="278"/>
      <c r="M16" s="277">
        <v>0.2</v>
      </c>
      <c r="N16" s="278"/>
      <c r="O16" s="270">
        <f>+G16+I16+K16+M16</f>
        <v>1</v>
      </c>
      <c r="P16" s="270">
        <f>+H16+J16+L16+N16</f>
        <v>0</v>
      </c>
      <c r="Q16" s="741"/>
      <c r="R16" s="741"/>
      <c r="S16" s="279" t="s">
        <v>1528</v>
      </c>
      <c r="T16" s="741"/>
      <c r="U16" s="743"/>
    </row>
    <row r="17" spans="1:21" ht="109.5" customHeight="1" x14ac:dyDescent="0.25">
      <c r="A17" s="680"/>
      <c r="B17" s="680"/>
      <c r="C17" s="754" t="s">
        <v>1667</v>
      </c>
      <c r="D17" s="260" t="s">
        <v>1671</v>
      </c>
      <c r="E17" s="728" t="s">
        <v>1839</v>
      </c>
      <c r="F17" s="258" t="s">
        <v>1843</v>
      </c>
      <c r="G17" s="751">
        <v>0.1</v>
      </c>
      <c r="H17" s="729">
        <f>+P17*G17</f>
        <v>268800</v>
      </c>
      <c r="I17" s="751">
        <v>0.4</v>
      </c>
      <c r="J17" s="735">
        <f>+P17*I17</f>
        <v>1075200</v>
      </c>
      <c r="K17" s="751">
        <v>0.4</v>
      </c>
      <c r="L17" s="735">
        <f>+P17*K17</f>
        <v>1075200</v>
      </c>
      <c r="M17" s="751">
        <v>0.1</v>
      </c>
      <c r="N17" s="735">
        <f>+P17*M17</f>
        <v>268800</v>
      </c>
      <c r="O17" s="751">
        <f>+G17+I17+K17+M17</f>
        <v>1</v>
      </c>
      <c r="P17" s="736">
        <f>+'4. EQUIPO TECNOLÓGICOS'!D138</f>
        <v>2688000</v>
      </c>
      <c r="Q17" s="728" t="s">
        <v>1673</v>
      </c>
      <c r="R17" s="728" t="s">
        <v>1674</v>
      </c>
      <c r="S17" s="728" t="s">
        <v>1675</v>
      </c>
      <c r="T17" s="739" t="s">
        <v>1676</v>
      </c>
      <c r="U17" s="738" t="s">
        <v>1659</v>
      </c>
    </row>
    <row r="18" spans="1:21" ht="68.25" customHeight="1" x14ac:dyDescent="0.25">
      <c r="A18" s="680"/>
      <c r="B18" s="680"/>
      <c r="C18" s="755"/>
      <c r="D18" s="260" t="s">
        <v>1670</v>
      </c>
      <c r="E18" s="728"/>
      <c r="F18" s="258" t="s">
        <v>1844</v>
      </c>
      <c r="G18" s="757"/>
      <c r="H18" s="729"/>
      <c r="I18" s="757"/>
      <c r="J18" s="735"/>
      <c r="K18" s="757"/>
      <c r="L18" s="735"/>
      <c r="M18" s="757"/>
      <c r="N18" s="735"/>
      <c r="O18" s="757"/>
      <c r="P18" s="736"/>
      <c r="Q18" s="728"/>
      <c r="R18" s="728"/>
      <c r="S18" s="728"/>
      <c r="T18" s="739"/>
      <c r="U18" s="738"/>
    </row>
    <row r="19" spans="1:21" ht="51" customHeight="1" x14ac:dyDescent="0.25">
      <c r="A19" s="680"/>
      <c r="B19" s="680"/>
      <c r="C19" s="755"/>
      <c r="D19" s="260" t="s">
        <v>1669</v>
      </c>
      <c r="E19" s="728"/>
      <c r="F19" s="258" t="s">
        <v>1845</v>
      </c>
      <c r="G19" s="757"/>
      <c r="H19" s="729"/>
      <c r="I19" s="757"/>
      <c r="J19" s="735"/>
      <c r="K19" s="757"/>
      <c r="L19" s="735"/>
      <c r="M19" s="757"/>
      <c r="N19" s="735"/>
      <c r="O19" s="757"/>
      <c r="P19" s="736"/>
      <c r="Q19" s="728"/>
      <c r="R19" s="728"/>
      <c r="S19" s="728"/>
      <c r="T19" s="739"/>
      <c r="U19" s="738"/>
    </row>
    <row r="20" spans="1:21" ht="48.75" customHeight="1" x14ac:dyDescent="0.25">
      <c r="A20" s="680"/>
      <c r="B20" s="681"/>
      <c r="C20" s="755"/>
      <c r="D20" s="260" t="s">
        <v>1668</v>
      </c>
      <c r="E20" s="728"/>
      <c r="F20" s="258" t="s">
        <v>1846</v>
      </c>
      <c r="G20" s="752"/>
      <c r="H20" s="729"/>
      <c r="I20" s="752"/>
      <c r="J20" s="735"/>
      <c r="K20" s="752"/>
      <c r="L20" s="735"/>
      <c r="M20" s="752"/>
      <c r="N20" s="735"/>
      <c r="O20" s="752"/>
      <c r="P20" s="736"/>
      <c r="Q20" s="728"/>
      <c r="R20" s="728"/>
      <c r="S20" s="728"/>
      <c r="T20" s="739"/>
      <c r="U20" s="738"/>
    </row>
    <row r="21" spans="1:21" ht="141.75" customHeight="1" x14ac:dyDescent="0.25">
      <c r="A21" s="680"/>
      <c r="B21" s="679" t="s">
        <v>1418</v>
      </c>
      <c r="C21" s="755"/>
      <c r="D21" s="753" t="s">
        <v>1709</v>
      </c>
      <c r="E21" s="711" t="s">
        <v>1847</v>
      </c>
      <c r="F21" s="343" t="s">
        <v>1716</v>
      </c>
      <c r="G21" s="730">
        <v>0.25</v>
      </c>
      <c r="H21" s="759">
        <f>+P21*G21</f>
        <v>125000</v>
      </c>
      <c r="I21" s="730">
        <v>0.25</v>
      </c>
      <c r="J21" s="759">
        <f>+P21*I21</f>
        <v>125000</v>
      </c>
      <c r="K21" s="730">
        <v>0.25</v>
      </c>
      <c r="L21" s="749">
        <f>+P21*K21</f>
        <v>125000</v>
      </c>
      <c r="M21" s="730">
        <v>0.25</v>
      </c>
      <c r="N21" s="749">
        <f>+P21*M21</f>
        <v>125000</v>
      </c>
      <c r="O21" s="730">
        <v>1</v>
      </c>
      <c r="P21" s="705">
        <f>+'8. Venta de Servicios'!D231</f>
        <v>500000</v>
      </c>
      <c r="Q21" s="728" t="s">
        <v>1673</v>
      </c>
      <c r="R21" s="738" t="s">
        <v>1710</v>
      </c>
      <c r="S21" s="738" t="s">
        <v>1711</v>
      </c>
      <c r="T21" s="738" t="s">
        <v>1712</v>
      </c>
      <c r="U21" s="731" t="s">
        <v>1659</v>
      </c>
    </row>
    <row r="22" spans="1:21" ht="47.25" x14ac:dyDescent="0.25">
      <c r="A22" s="680"/>
      <c r="B22" s="680"/>
      <c r="C22" s="755"/>
      <c r="D22" s="753"/>
      <c r="E22" s="712"/>
      <c r="F22" s="344" t="s">
        <v>1717</v>
      </c>
      <c r="G22" s="731"/>
      <c r="H22" s="760"/>
      <c r="I22" s="731"/>
      <c r="J22" s="760"/>
      <c r="K22" s="731"/>
      <c r="L22" s="758"/>
      <c r="M22" s="731"/>
      <c r="N22" s="758"/>
      <c r="O22" s="731"/>
      <c r="P22" s="706"/>
      <c r="Q22" s="728"/>
      <c r="R22" s="738"/>
      <c r="S22" s="738"/>
      <c r="T22" s="738"/>
      <c r="U22" s="731"/>
    </row>
    <row r="23" spans="1:21" ht="40.5" customHeight="1" x14ac:dyDescent="0.25">
      <c r="A23" s="680"/>
      <c r="B23" s="680"/>
      <c r="C23" s="756"/>
      <c r="D23" s="753"/>
      <c r="E23" s="713"/>
      <c r="F23" s="258" t="s">
        <v>1718</v>
      </c>
      <c r="G23" s="731"/>
      <c r="H23" s="761"/>
      <c r="I23" s="731"/>
      <c r="J23" s="761"/>
      <c r="K23" s="731"/>
      <c r="L23" s="750"/>
      <c r="M23" s="731"/>
      <c r="N23" s="750"/>
      <c r="O23" s="731"/>
      <c r="P23" s="707"/>
      <c r="Q23" s="728"/>
      <c r="R23" s="738"/>
      <c r="S23" s="738"/>
      <c r="T23" s="738"/>
      <c r="U23" s="731"/>
    </row>
    <row r="24" spans="1:21" ht="94.5" x14ac:dyDescent="0.25">
      <c r="A24" s="680"/>
      <c r="B24" s="679" t="s">
        <v>1419</v>
      </c>
      <c r="C24" s="723" t="s">
        <v>1529</v>
      </c>
      <c r="D24" s="723" t="s">
        <v>1848</v>
      </c>
      <c r="E24" s="626" t="s">
        <v>1849</v>
      </c>
      <c r="F24" s="258" t="s">
        <v>1851</v>
      </c>
      <c r="G24" s="138">
        <v>1</v>
      </c>
      <c r="H24" s="227"/>
      <c r="I24" s="138"/>
      <c r="J24" s="227"/>
      <c r="K24" s="138"/>
      <c r="L24" s="124"/>
      <c r="M24" s="138"/>
      <c r="N24" s="124"/>
      <c r="O24" s="138">
        <v>1</v>
      </c>
      <c r="P24" s="245">
        <f t="shared" ref="P24:P31" si="1">+H24+J24+L24+N24</f>
        <v>0</v>
      </c>
      <c r="Q24" s="688" t="s">
        <v>1530</v>
      </c>
      <c r="R24" s="688" t="s">
        <v>1531</v>
      </c>
      <c r="S24" s="723" t="s">
        <v>1532</v>
      </c>
      <c r="T24" s="723" t="s">
        <v>1513</v>
      </c>
      <c r="U24" s="723" t="s">
        <v>1486</v>
      </c>
    </row>
    <row r="25" spans="1:21" ht="94.5" x14ac:dyDescent="0.25">
      <c r="A25" s="680"/>
      <c r="B25" s="680"/>
      <c r="C25" s="727"/>
      <c r="D25" s="727"/>
      <c r="E25" s="626" t="s">
        <v>1850</v>
      </c>
      <c r="F25" s="258" t="s">
        <v>1852</v>
      </c>
      <c r="G25" s="138">
        <v>0.25</v>
      </c>
      <c r="H25" s="227"/>
      <c r="I25" s="138">
        <v>0.25</v>
      </c>
      <c r="J25" s="227"/>
      <c r="K25" s="138">
        <v>0.25</v>
      </c>
      <c r="L25" s="124"/>
      <c r="M25" s="138">
        <v>0.25</v>
      </c>
      <c r="N25" s="124"/>
      <c r="O25" s="138">
        <v>1</v>
      </c>
      <c r="P25" s="245">
        <f t="shared" si="1"/>
        <v>0</v>
      </c>
      <c r="Q25" s="737"/>
      <c r="R25" s="737"/>
      <c r="S25" s="727"/>
      <c r="T25" s="727"/>
      <c r="U25" s="727"/>
    </row>
    <row r="26" spans="1:21" ht="78.75" x14ac:dyDescent="0.25">
      <c r="A26" s="680"/>
      <c r="B26" s="680"/>
      <c r="C26" s="724"/>
      <c r="D26" s="724"/>
      <c r="E26" s="626" t="s">
        <v>1853</v>
      </c>
      <c r="F26" s="263" t="s">
        <v>1854</v>
      </c>
      <c r="G26" s="138">
        <v>0.1</v>
      </c>
      <c r="H26" s="630">
        <f>+P26*G26</f>
        <v>21250</v>
      </c>
      <c r="I26" s="138">
        <v>0.35</v>
      </c>
      <c r="J26" s="630">
        <f>+P26*I26</f>
        <v>74375</v>
      </c>
      <c r="K26" s="138">
        <v>0.35</v>
      </c>
      <c r="L26" s="124">
        <f>+P26*K26</f>
        <v>74375</v>
      </c>
      <c r="M26" s="138">
        <v>0.2</v>
      </c>
      <c r="N26" s="124">
        <f>+P26*M26</f>
        <v>42500</v>
      </c>
      <c r="O26" s="138">
        <v>1</v>
      </c>
      <c r="P26" s="245">
        <f>+'5. ACTIVIDADES ESPECIALES'!D98+'5. ACTIVIDADES ESPECIALES'!D142</f>
        <v>212500</v>
      </c>
      <c r="Q26" s="689"/>
      <c r="R26" s="689"/>
      <c r="S26" s="724"/>
      <c r="T26" s="724"/>
      <c r="U26" s="724"/>
    </row>
    <row r="27" spans="1:21" hidden="1" x14ac:dyDescent="0.25">
      <c r="A27" s="680"/>
      <c r="B27" s="681"/>
      <c r="C27" s="137"/>
      <c r="D27" s="137"/>
      <c r="E27" s="137"/>
      <c r="F27" s="141"/>
      <c r="G27" s="138"/>
      <c r="H27" s="227"/>
      <c r="I27" s="138"/>
      <c r="J27" s="227"/>
      <c r="K27" s="138"/>
      <c r="L27" s="124"/>
      <c r="M27" s="137"/>
      <c r="N27" s="124"/>
      <c r="O27" s="245">
        <f t="shared" ref="O27:O31" si="2">+G27+I27+K27+M27</f>
        <v>0</v>
      </c>
      <c r="P27" s="245">
        <f t="shared" si="1"/>
        <v>0</v>
      </c>
      <c r="Q27" s="137"/>
      <c r="R27" s="137"/>
      <c r="S27" s="137"/>
      <c r="T27" s="137"/>
      <c r="U27" s="137"/>
    </row>
    <row r="28" spans="1:21" hidden="1" x14ac:dyDescent="0.25">
      <c r="A28" s="680"/>
      <c r="B28" s="690" t="s">
        <v>1420</v>
      </c>
      <c r="C28" s="137"/>
      <c r="D28" s="137"/>
      <c r="E28" s="137"/>
      <c r="F28" s="141"/>
      <c r="G28" s="138"/>
      <c r="H28" s="227"/>
      <c r="I28" s="138"/>
      <c r="J28" s="227"/>
      <c r="K28" s="138"/>
      <c r="L28" s="124"/>
      <c r="M28" s="137"/>
      <c r="N28" s="124"/>
      <c r="O28" s="245">
        <f t="shared" si="2"/>
        <v>0</v>
      </c>
      <c r="P28" s="245">
        <f t="shared" si="1"/>
        <v>0</v>
      </c>
      <c r="Q28" s="137"/>
      <c r="R28" s="137"/>
      <c r="S28" s="137"/>
      <c r="T28" s="137"/>
      <c r="U28" s="137"/>
    </row>
    <row r="29" spans="1:21" ht="15.75" hidden="1" customHeight="1" x14ac:dyDescent="0.25">
      <c r="A29" s="680"/>
      <c r="B29" s="690"/>
      <c r="C29" s="137"/>
      <c r="D29" s="137"/>
      <c r="E29" s="137"/>
      <c r="F29" s="141"/>
      <c r="G29" s="138"/>
      <c r="H29" s="227"/>
      <c r="I29" s="138"/>
      <c r="J29" s="227"/>
      <c r="K29" s="138"/>
      <c r="L29" s="124"/>
      <c r="M29" s="137"/>
      <c r="N29" s="124"/>
      <c r="O29" s="245">
        <f t="shared" si="2"/>
        <v>0</v>
      </c>
      <c r="P29" s="245">
        <f t="shared" si="1"/>
        <v>0</v>
      </c>
      <c r="Q29" s="137"/>
      <c r="R29" s="137"/>
      <c r="S29" s="137"/>
      <c r="T29" s="137"/>
      <c r="U29" s="137"/>
    </row>
    <row r="30" spans="1:21" hidden="1" x14ac:dyDescent="0.25">
      <c r="A30" s="680"/>
      <c r="B30" s="690"/>
      <c r="C30" s="137"/>
      <c r="D30" s="137"/>
      <c r="E30" s="137"/>
      <c r="F30" s="141"/>
      <c r="G30" s="138"/>
      <c r="H30" s="227"/>
      <c r="I30" s="138"/>
      <c r="J30" s="227"/>
      <c r="K30" s="138"/>
      <c r="L30" s="124"/>
      <c r="M30" s="137"/>
      <c r="N30" s="124"/>
      <c r="O30" s="245">
        <f t="shared" si="2"/>
        <v>0</v>
      </c>
      <c r="P30" s="245">
        <f t="shared" si="1"/>
        <v>0</v>
      </c>
      <c r="Q30" s="137"/>
      <c r="R30" s="137"/>
      <c r="S30" s="137"/>
      <c r="T30" s="137"/>
      <c r="U30" s="137"/>
    </row>
    <row r="31" spans="1:21" hidden="1" x14ac:dyDescent="0.25">
      <c r="A31" s="680"/>
      <c r="B31" s="690"/>
      <c r="C31" s="137"/>
      <c r="D31" s="137"/>
      <c r="E31" s="137"/>
      <c r="F31" s="137"/>
      <c r="G31" s="137"/>
      <c r="H31" s="124"/>
      <c r="I31" s="137"/>
      <c r="J31" s="124"/>
      <c r="K31" s="137"/>
      <c r="L31" s="124"/>
      <c r="M31" s="137"/>
      <c r="N31" s="124"/>
      <c r="O31" s="245">
        <f t="shared" si="2"/>
        <v>0</v>
      </c>
      <c r="P31" s="245">
        <f t="shared" si="1"/>
        <v>0</v>
      </c>
      <c r="Q31" s="137"/>
      <c r="R31" s="137"/>
      <c r="S31" s="137"/>
      <c r="T31" s="137"/>
      <c r="U31" s="137"/>
    </row>
    <row r="32" spans="1:21" hidden="1" x14ac:dyDescent="0.25">
      <c r="A32" s="681"/>
      <c r="B32" s="690"/>
      <c r="C32" s="137"/>
      <c r="D32" s="137"/>
      <c r="E32" s="137"/>
      <c r="F32" s="137"/>
      <c r="G32" s="137"/>
      <c r="H32" s="124"/>
      <c r="I32" s="137"/>
      <c r="J32" s="124"/>
      <c r="K32" s="137"/>
      <c r="L32" s="124"/>
      <c r="M32" s="137"/>
      <c r="N32" s="124"/>
      <c r="O32" s="245">
        <f>+G32+I32+K32+M32</f>
        <v>0</v>
      </c>
      <c r="P32" s="245">
        <f>+H32+J32+L32+N32</f>
        <v>0</v>
      </c>
      <c r="Q32" s="137"/>
      <c r="R32" s="137"/>
      <c r="S32" s="137"/>
      <c r="T32" s="137"/>
      <c r="U32" s="137"/>
    </row>
    <row r="33" spans="1:21" x14ac:dyDescent="0.25">
      <c r="A33" s="732" t="s">
        <v>484</v>
      </c>
      <c r="B33" s="733"/>
      <c r="C33" s="733"/>
      <c r="D33" s="733"/>
      <c r="E33" s="733"/>
      <c r="F33" s="733"/>
      <c r="G33" s="733"/>
      <c r="H33" s="733"/>
      <c r="I33" s="733"/>
      <c r="J33" s="733"/>
      <c r="K33" s="733"/>
      <c r="L33" s="733"/>
      <c r="M33" s="733"/>
      <c r="N33" s="733"/>
      <c r="O33" s="733"/>
      <c r="P33" s="733"/>
      <c r="Q33" s="733"/>
      <c r="R33" s="733"/>
      <c r="S33" s="733"/>
      <c r="T33" s="733"/>
      <c r="U33" s="734"/>
    </row>
    <row r="34" spans="1:21" ht="15.75" hidden="1" customHeight="1" x14ac:dyDescent="0.25">
      <c r="A34" s="679" t="s">
        <v>1425</v>
      </c>
      <c r="B34" s="690" t="s">
        <v>1426</v>
      </c>
      <c r="C34" s="137"/>
      <c r="D34" s="137"/>
      <c r="E34" s="137"/>
      <c r="F34" s="141"/>
      <c r="G34" s="137"/>
      <c r="H34" s="124"/>
      <c r="I34" s="137"/>
      <c r="J34" s="124"/>
      <c r="K34" s="137"/>
      <c r="L34" s="124"/>
      <c r="M34" s="137"/>
      <c r="N34" s="124"/>
      <c r="O34" s="245">
        <f>+G34+I34+K34+M34</f>
        <v>0</v>
      </c>
      <c r="P34" s="245">
        <f>+H34+J34+L34+N34</f>
        <v>0</v>
      </c>
      <c r="Q34" s="137"/>
      <c r="R34" s="137"/>
      <c r="S34" s="137"/>
      <c r="T34" s="137"/>
      <c r="U34" s="153"/>
    </row>
    <row r="35" spans="1:21" hidden="1" x14ac:dyDescent="0.25">
      <c r="A35" s="680"/>
      <c r="B35" s="690"/>
      <c r="C35" s="137"/>
      <c r="D35" s="137"/>
      <c r="E35" s="137"/>
      <c r="F35" s="141"/>
      <c r="G35" s="137"/>
      <c r="H35" s="124"/>
      <c r="I35" s="137"/>
      <c r="J35" s="124"/>
      <c r="K35" s="137"/>
      <c r="L35" s="124"/>
      <c r="M35" s="137"/>
      <c r="N35" s="124"/>
      <c r="O35" s="245">
        <f t="shared" ref="O35:O45" si="3">+G35+I35+K35+M35</f>
        <v>0</v>
      </c>
      <c r="P35" s="245">
        <f t="shared" ref="P35:P45" si="4">+H35+J35+L35+N35</f>
        <v>0</v>
      </c>
      <c r="Q35" s="137"/>
      <c r="R35" s="137"/>
      <c r="S35" s="137"/>
      <c r="T35" s="137"/>
      <c r="U35" s="153"/>
    </row>
    <row r="36" spans="1:21" hidden="1" x14ac:dyDescent="0.25">
      <c r="A36" s="680"/>
      <c r="B36" s="690"/>
      <c r="C36" s="137"/>
      <c r="D36" s="137"/>
      <c r="E36" s="137"/>
      <c r="F36" s="141"/>
      <c r="G36" s="137"/>
      <c r="H36" s="124"/>
      <c r="I36" s="137"/>
      <c r="J36" s="124"/>
      <c r="K36" s="137"/>
      <c r="L36" s="124"/>
      <c r="M36" s="137"/>
      <c r="N36" s="124"/>
      <c r="O36" s="245">
        <f t="shared" si="3"/>
        <v>0</v>
      </c>
      <c r="P36" s="245">
        <f t="shared" si="4"/>
        <v>0</v>
      </c>
      <c r="Q36" s="137"/>
      <c r="R36" s="137"/>
      <c r="S36" s="137"/>
      <c r="T36" s="137"/>
      <c r="U36" s="153"/>
    </row>
    <row r="37" spans="1:21" hidden="1" x14ac:dyDescent="0.25">
      <c r="A37" s="680"/>
      <c r="B37" s="690"/>
      <c r="C37" s="137"/>
      <c r="D37" s="137"/>
      <c r="E37" s="137"/>
      <c r="F37" s="141"/>
      <c r="G37" s="137"/>
      <c r="H37" s="124"/>
      <c r="I37" s="137"/>
      <c r="J37" s="124"/>
      <c r="K37" s="137"/>
      <c r="L37" s="124"/>
      <c r="M37" s="137"/>
      <c r="N37" s="124"/>
      <c r="O37" s="245">
        <f t="shared" si="3"/>
        <v>0</v>
      </c>
      <c r="P37" s="245">
        <f t="shared" si="4"/>
        <v>0</v>
      </c>
      <c r="Q37" s="137"/>
      <c r="R37" s="137"/>
      <c r="S37" s="137"/>
      <c r="T37" s="137"/>
      <c r="U37" s="153"/>
    </row>
    <row r="38" spans="1:21" hidden="1" x14ac:dyDescent="0.25">
      <c r="A38" s="680"/>
      <c r="B38" s="690"/>
      <c r="C38" s="137"/>
      <c r="D38" s="137"/>
      <c r="E38" s="137"/>
      <c r="F38" s="141"/>
      <c r="G38" s="137"/>
      <c r="H38" s="124"/>
      <c r="I38" s="137"/>
      <c r="J38" s="124"/>
      <c r="K38" s="137"/>
      <c r="L38" s="124"/>
      <c r="M38" s="137"/>
      <c r="N38" s="124"/>
      <c r="O38" s="245">
        <f t="shared" si="3"/>
        <v>0</v>
      </c>
      <c r="P38" s="245">
        <f t="shared" si="4"/>
        <v>0</v>
      </c>
      <c r="Q38" s="137"/>
      <c r="R38" s="137"/>
      <c r="S38" s="137"/>
      <c r="T38" s="137"/>
      <c r="U38" s="153"/>
    </row>
    <row r="39" spans="1:21" hidden="1" x14ac:dyDescent="0.25">
      <c r="A39" s="681"/>
      <c r="B39" s="690"/>
      <c r="C39" s="137"/>
      <c r="D39" s="137"/>
      <c r="E39" s="137"/>
      <c r="F39" s="141"/>
      <c r="G39" s="137"/>
      <c r="H39" s="124"/>
      <c r="I39" s="137"/>
      <c r="J39" s="124"/>
      <c r="K39" s="137"/>
      <c r="L39" s="124"/>
      <c r="M39" s="137"/>
      <c r="N39" s="124"/>
      <c r="O39" s="245">
        <f t="shared" si="3"/>
        <v>0</v>
      </c>
      <c r="P39" s="245">
        <f t="shared" si="4"/>
        <v>0</v>
      </c>
      <c r="Q39" s="137"/>
      <c r="R39" s="137"/>
      <c r="S39" s="137"/>
      <c r="T39" s="137"/>
      <c r="U39" s="153"/>
    </row>
    <row r="40" spans="1:21" ht="157.5" x14ac:dyDescent="0.25">
      <c r="A40" s="690" t="s">
        <v>1423</v>
      </c>
      <c r="B40" s="690" t="s">
        <v>1427</v>
      </c>
      <c r="C40" s="290" t="s">
        <v>1742</v>
      </c>
      <c r="D40" s="290" t="s">
        <v>1743</v>
      </c>
      <c r="E40" s="289" t="s">
        <v>1855</v>
      </c>
      <c r="F40" s="289" t="s">
        <v>1739</v>
      </c>
      <c r="G40" s="295">
        <v>0.2</v>
      </c>
      <c r="H40" s="233">
        <f>+P40*G40</f>
        <v>192000</v>
      </c>
      <c r="I40" s="280">
        <v>0.3</v>
      </c>
      <c r="J40" s="233">
        <f>+P40+I40</f>
        <v>960000.3</v>
      </c>
      <c r="K40" s="280">
        <v>0.3</v>
      </c>
      <c r="L40" s="233">
        <f>+P40*K40</f>
        <v>288000</v>
      </c>
      <c r="M40" s="295">
        <v>0.2</v>
      </c>
      <c r="N40" s="233">
        <f>+P40*M40</f>
        <v>192000</v>
      </c>
      <c r="O40" s="280">
        <v>1</v>
      </c>
      <c r="P40" s="250">
        <f>+'6. Becas'!D10</f>
        <v>960000</v>
      </c>
      <c r="Q40" s="160" t="s">
        <v>1738</v>
      </c>
      <c r="R40" s="160" t="s">
        <v>1740</v>
      </c>
      <c r="S40" s="160" t="s">
        <v>1738</v>
      </c>
      <c r="T40" s="160" t="s">
        <v>1741</v>
      </c>
      <c r="U40" s="160" t="s">
        <v>1723</v>
      </c>
    </row>
    <row r="41" spans="1:21" hidden="1" x14ac:dyDescent="0.25">
      <c r="A41" s="690"/>
      <c r="B41" s="690"/>
      <c r="C41" s="137"/>
      <c r="D41" s="137"/>
      <c r="E41" s="137"/>
      <c r="F41" s="137"/>
      <c r="G41" s="137"/>
      <c r="H41" s="124"/>
      <c r="I41" s="137"/>
      <c r="J41" s="124"/>
      <c r="K41" s="138"/>
      <c r="L41" s="124"/>
      <c r="M41" s="137"/>
      <c r="N41" s="124"/>
      <c r="O41" s="245">
        <f t="shared" si="3"/>
        <v>0</v>
      </c>
      <c r="P41" s="245">
        <f t="shared" si="4"/>
        <v>0</v>
      </c>
      <c r="Q41" s="137"/>
      <c r="R41" s="137"/>
      <c r="S41" s="137"/>
      <c r="T41" s="137"/>
      <c r="U41" s="192"/>
    </row>
    <row r="42" spans="1:21" hidden="1" x14ac:dyDescent="0.25">
      <c r="A42" s="690"/>
      <c r="B42" s="690"/>
      <c r="C42" s="137"/>
      <c r="D42" s="137"/>
      <c r="E42" s="137"/>
      <c r="F42" s="137"/>
      <c r="G42" s="137"/>
      <c r="H42" s="124"/>
      <c r="I42" s="137"/>
      <c r="J42" s="124"/>
      <c r="K42" s="138"/>
      <c r="L42" s="124"/>
      <c r="M42" s="137"/>
      <c r="N42" s="124"/>
      <c r="O42" s="245">
        <f t="shared" si="3"/>
        <v>0</v>
      </c>
      <c r="P42" s="245">
        <f t="shared" si="4"/>
        <v>0</v>
      </c>
      <c r="Q42" s="137"/>
      <c r="R42" s="137"/>
      <c r="S42" s="137"/>
      <c r="T42" s="137"/>
      <c r="U42" s="192"/>
    </row>
    <row r="43" spans="1:21" hidden="1" x14ac:dyDescent="0.25">
      <c r="A43" s="690"/>
      <c r="B43" s="690"/>
      <c r="C43" s="137"/>
      <c r="D43" s="137"/>
      <c r="E43" s="137"/>
      <c r="F43" s="137"/>
      <c r="G43" s="137"/>
      <c r="H43" s="124"/>
      <c r="I43" s="137"/>
      <c r="J43" s="124"/>
      <c r="K43" s="138"/>
      <c r="L43" s="124"/>
      <c r="M43" s="137"/>
      <c r="N43" s="124"/>
      <c r="O43" s="245">
        <f t="shared" si="3"/>
        <v>0</v>
      </c>
      <c r="P43" s="245">
        <f t="shared" si="4"/>
        <v>0</v>
      </c>
      <c r="Q43" s="137"/>
      <c r="R43" s="137"/>
      <c r="S43" s="137"/>
      <c r="T43" s="137"/>
      <c r="U43" s="192"/>
    </row>
    <row r="44" spans="1:21" hidden="1" x14ac:dyDescent="0.25">
      <c r="A44" s="690"/>
      <c r="B44" s="690"/>
      <c r="C44" s="137"/>
      <c r="D44" s="137"/>
      <c r="E44" s="137"/>
      <c r="F44" s="137"/>
      <c r="G44" s="137"/>
      <c r="H44" s="124"/>
      <c r="I44" s="137"/>
      <c r="J44" s="124"/>
      <c r="K44" s="138"/>
      <c r="L44" s="124"/>
      <c r="M44" s="137"/>
      <c r="N44" s="124"/>
      <c r="O44" s="245">
        <f t="shared" si="3"/>
        <v>0</v>
      </c>
      <c r="P44" s="245">
        <f t="shared" si="4"/>
        <v>0</v>
      </c>
      <c r="Q44" s="137"/>
      <c r="R44" s="137"/>
      <c r="S44" s="137"/>
      <c r="T44" s="137"/>
      <c r="U44" s="192"/>
    </row>
    <row r="45" spans="1:21" hidden="1" x14ac:dyDescent="0.25">
      <c r="A45" s="690"/>
      <c r="B45" s="690"/>
      <c r="C45" s="137"/>
      <c r="D45" s="137"/>
      <c r="E45" s="137"/>
      <c r="F45" s="137"/>
      <c r="G45" s="137"/>
      <c r="H45" s="124"/>
      <c r="I45" s="137"/>
      <c r="J45" s="124"/>
      <c r="K45" s="137"/>
      <c r="L45" s="124"/>
      <c r="M45" s="138"/>
      <c r="N45" s="124"/>
      <c r="O45" s="245">
        <f t="shared" si="3"/>
        <v>0</v>
      </c>
      <c r="P45" s="245">
        <f t="shared" si="4"/>
        <v>0</v>
      </c>
      <c r="Q45" s="137"/>
      <c r="R45" s="137"/>
      <c r="S45" s="137"/>
      <c r="T45" s="137"/>
      <c r="U45" s="192"/>
    </row>
    <row r="46" spans="1:21" x14ac:dyDescent="0.25">
      <c r="A46" s="166"/>
      <c r="B46" s="167"/>
      <c r="C46" s="167"/>
      <c r="D46" s="166" t="s">
        <v>1417</v>
      </c>
      <c r="E46" s="167"/>
      <c r="F46" s="168"/>
      <c r="G46" s="155">
        <f t="shared" ref="G46:P46" si="5">SUM(G9:G45)</f>
        <v>3.1</v>
      </c>
      <c r="H46" s="156">
        <f t="shared" si="5"/>
        <v>4566775</v>
      </c>
      <c r="I46" s="155">
        <f t="shared" si="5"/>
        <v>4.1499999999999995</v>
      </c>
      <c r="J46" s="156">
        <f t="shared" si="5"/>
        <v>38278025.799999997</v>
      </c>
      <c r="K46" s="155">
        <f t="shared" si="5"/>
        <v>3.55</v>
      </c>
      <c r="L46" s="156">
        <f t="shared" si="5"/>
        <v>12560275</v>
      </c>
      <c r="M46" s="155">
        <f t="shared" si="5"/>
        <v>2.2000000000000002</v>
      </c>
      <c r="N46" s="156">
        <f t="shared" si="5"/>
        <v>4588025</v>
      </c>
      <c r="O46" s="156">
        <f t="shared" si="5"/>
        <v>13</v>
      </c>
      <c r="P46" s="156">
        <f t="shared" si="5"/>
        <v>43790350</v>
      </c>
      <c r="Q46" s="149"/>
      <c r="R46" s="149"/>
      <c r="S46" s="149"/>
      <c r="T46" s="149"/>
      <c r="U46" s="149"/>
    </row>
    <row r="48" spans="1:21" x14ac:dyDescent="0.25">
      <c r="H48" s="300"/>
      <c r="J48" s="300"/>
      <c r="L48" s="300"/>
      <c r="N48" s="300"/>
      <c r="P48" s="300"/>
    </row>
    <row r="49" spans="8:16" x14ac:dyDescent="0.25">
      <c r="H49" s="300"/>
      <c r="J49" s="300"/>
      <c r="L49" s="300"/>
      <c r="N49" s="300"/>
      <c r="P49" s="300"/>
    </row>
    <row r="50" spans="8:16" x14ac:dyDescent="0.25">
      <c r="H50" s="300"/>
      <c r="J50" s="300"/>
      <c r="L50" s="300"/>
      <c r="N50" s="300"/>
      <c r="P50" s="300"/>
    </row>
    <row r="51" spans="8:16" x14ac:dyDescent="0.25">
      <c r="H51" s="300"/>
      <c r="J51" s="300"/>
      <c r="L51" s="300"/>
      <c r="N51" s="300"/>
      <c r="P51" s="300"/>
    </row>
    <row r="52" spans="8:16" x14ac:dyDescent="0.25">
      <c r="H52" s="300"/>
      <c r="J52" s="300"/>
      <c r="L52" s="300"/>
      <c r="N52" s="300"/>
      <c r="P52" s="300"/>
    </row>
    <row r="53" spans="8:16" x14ac:dyDescent="0.25">
      <c r="H53" s="300"/>
      <c r="J53" s="300"/>
      <c r="L53" s="300"/>
      <c r="N53" s="300"/>
      <c r="P53" s="300"/>
    </row>
    <row r="54" spans="8:16" x14ac:dyDescent="0.25">
      <c r="H54" s="300"/>
      <c r="J54" s="300"/>
      <c r="L54" s="300"/>
      <c r="N54" s="300"/>
      <c r="P54" s="300"/>
    </row>
    <row r="55" spans="8:16" x14ac:dyDescent="0.25">
      <c r="H55" s="300"/>
      <c r="J55" s="300"/>
      <c r="L55" s="300"/>
      <c r="N55" s="300"/>
      <c r="P55" s="300"/>
    </row>
    <row r="56" spans="8:16" x14ac:dyDescent="0.25">
      <c r="H56" s="300"/>
      <c r="J56" s="300"/>
      <c r="L56" s="300"/>
      <c r="N56" s="300"/>
      <c r="P56" s="300"/>
    </row>
    <row r="57" spans="8:16" x14ac:dyDescent="0.25">
      <c r="H57" s="300"/>
      <c r="J57" s="300"/>
      <c r="L57" s="300"/>
      <c r="N57" s="300"/>
      <c r="P57" s="300"/>
    </row>
    <row r="58" spans="8:16" x14ac:dyDescent="0.25">
      <c r="H58" s="300"/>
      <c r="J58" s="300"/>
      <c r="L58" s="300"/>
      <c r="N58" s="300"/>
      <c r="P58" s="300"/>
    </row>
    <row r="59" spans="8:16" x14ac:dyDescent="0.25">
      <c r="H59" s="300"/>
      <c r="J59" s="300"/>
      <c r="L59" s="300"/>
      <c r="N59" s="300"/>
      <c r="P59" s="300"/>
    </row>
    <row r="60" spans="8:16" x14ac:dyDescent="0.25">
      <c r="H60" s="300"/>
      <c r="J60" s="300"/>
      <c r="L60" s="300"/>
      <c r="N60" s="300"/>
      <c r="P60" s="300"/>
    </row>
    <row r="61" spans="8:16" x14ac:dyDescent="0.25">
      <c r="H61" s="300"/>
      <c r="J61" s="300"/>
      <c r="L61" s="300"/>
      <c r="N61" s="300"/>
      <c r="P61" s="300"/>
    </row>
    <row r="62" spans="8:16" x14ac:dyDescent="0.25">
      <c r="H62" s="300"/>
      <c r="J62" s="300"/>
      <c r="L62" s="300"/>
      <c r="N62" s="300"/>
      <c r="P62" s="300"/>
    </row>
    <row r="63" spans="8:16" x14ac:dyDescent="0.25">
      <c r="H63" s="300"/>
      <c r="J63" s="300"/>
      <c r="L63" s="300"/>
      <c r="N63" s="300"/>
      <c r="P63" s="300"/>
    </row>
    <row r="64" spans="8:16" x14ac:dyDescent="0.25">
      <c r="H64" s="300"/>
      <c r="J64" s="300"/>
      <c r="L64" s="300"/>
      <c r="N64" s="300"/>
      <c r="P64" s="300"/>
    </row>
    <row r="65" spans="8:16" x14ac:dyDescent="0.25">
      <c r="H65" s="300"/>
      <c r="J65" s="300"/>
      <c r="L65" s="300"/>
      <c r="N65" s="300"/>
      <c r="P65" s="300"/>
    </row>
  </sheetData>
  <mergeCells count="93">
    <mergeCell ref="H21:H23"/>
    <mergeCell ref="R21:R23"/>
    <mergeCell ref="R17:R20"/>
    <mergeCell ref="E12:E13"/>
    <mergeCell ref="U12:U13"/>
    <mergeCell ref="T12:T13"/>
    <mergeCell ref="S12:S13"/>
    <mergeCell ref="R12:R13"/>
    <mergeCell ref="Q12:Q13"/>
    <mergeCell ref="P12:P13"/>
    <mergeCell ref="O12:O13"/>
    <mergeCell ref="N12:N13"/>
    <mergeCell ref="M12:M13"/>
    <mergeCell ref="L12:L13"/>
    <mergeCell ref="G12:G13"/>
    <mergeCell ref="K12:K13"/>
    <mergeCell ref="O17:O20"/>
    <mergeCell ref="P21:P23"/>
    <mergeCell ref="N21:N23"/>
    <mergeCell ref="L21:L23"/>
    <mergeCell ref="J21:J23"/>
    <mergeCell ref="O21:O23"/>
    <mergeCell ref="L17:L20"/>
    <mergeCell ref="G17:G20"/>
    <mergeCell ref="I17:I20"/>
    <mergeCell ref="K17:K20"/>
    <mergeCell ref="M17:M20"/>
    <mergeCell ref="Q15:Q16"/>
    <mergeCell ref="R15:R16"/>
    <mergeCell ref="T15:T16"/>
    <mergeCell ref="U15:U16"/>
    <mergeCell ref="C9:C11"/>
    <mergeCell ref="C12:C14"/>
    <mergeCell ref="D12:D14"/>
    <mergeCell ref="C15:C16"/>
    <mergeCell ref="D15:D16"/>
    <mergeCell ref="J12:J13"/>
    <mergeCell ref="I12:I13"/>
    <mergeCell ref="H12:H13"/>
    <mergeCell ref="T24:T26"/>
    <mergeCell ref="U24:U26"/>
    <mergeCell ref="J17:J20"/>
    <mergeCell ref="P17:P20"/>
    <mergeCell ref="Q17:Q20"/>
    <mergeCell ref="Q24:Q26"/>
    <mergeCell ref="R24:R26"/>
    <mergeCell ref="S24:S26"/>
    <mergeCell ref="U17:U20"/>
    <mergeCell ref="T17:T20"/>
    <mergeCell ref="S17:S20"/>
    <mergeCell ref="N17:N20"/>
    <mergeCell ref="S21:S23"/>
    <mergeCell ref="T21:T23"/>
    <mergeCell ref="U21:U23"/>
    <mergeCell ref="Q21:Q23"/>
    <mergeCell ref="A33:U33"/>
    <mergeCell ref="B34:B39"/>
    <mergeCell ref="B40:B45"/>
    <mergeCell ref="A40:A45"/>
    <mergeCell ref="A34:A39"/>
    <mergeCell ref="F6:F8"/>
    <mergeCell ref="G6:N6"/>
    <mergeCell ref="B24:B27"/>
    <mergeCell ref="E6:E8"/>
    <mergeCell ref="B28:B32"/>
    <mergeCell ref="C24:C26"/>
    <mergeCell ref="D24:D26"/>
    <mergeCell ref="B9:B20"/>
    <mergeCell ref="E17:E20"/>
    <mergeCell ref="H17:H20"/>
    <mergeCell ref="G21:G23"/>
    <mergeCell ref="I21:I23"/>
    <mergeCell ref="K21:K23"/>
    <mergeCell ref="M21:M23"/>
    <mergeCell ref="E21:E23"/>
    <mergeCell ref="D21:D23"/>
    <mergeCell ref="U6:U8"/>
    <mergeCell ref="G7:H7"/>
    <mergeCell ref="I7:J7"/>
    <mergeCell ref="Q6:Q8"/>
    <mergeCell ref="O6:P7"/>
    <mergeCell ref="R6:R8"/>
    <mergeCell ref="S6:S8"/>
    <mergeCell ref="T6:T8"/>
    <mergeCell ref="K7:L7"/>
    <mergeCell ref="M7:N7"/>
    <mergeCell ref="A6:A8"/>
    <mergeCell ref="B6:B8"/>
    <mergeCell ref="C6:C8"/>
    <mergeCell ref="D6:D8"/>
    <mergeCell ref="B21:B23"/>
    <mergeCell ref="A9:A32"/>
    <mergeCell ref="C17:C2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opLeftCell="E1" zoomScaleNormal="100" workbookViewId="0">
      <pane ySplit="6" topLeftCell="A11" activePane="bottomLeft" state="frozen"/>
      <selection activeCell="P6" sqref="P6"/>
      <selection pane="bottomLeft" activeCell="E12" sqref="A12:XFD18"/>
    </sheetView>
  </sheetViews>
  <sheetFormatPr baseColWidth="10" defaultRowHeight="15" x14ac:dyDescent="0.25"/>
  <cols>
    <col min="1" max="1" width="21.7109375" style="325" customWidth="1"/>
    <col min="2" max="2" width="42.85546875" style="325" customWidth="1"/>
    <col min="3" max="6" width="27.42578125" style="325" customWidth="1"/>
    <col min="7" max="7" width="15.28515625" style="325" customWidth="1"/>
    <col min="8" max="8" width="15.28515625" style="338" customWidth="1"/>
    <col min="9" max="9" width="15.28515625" style="325" customWidth="1"/>
    <col min="10" max="10" width="15.28515625" style="338" customWidth="1"/>
    <col min="11" max="11" width="15.28515625" style="325" customWidth="1"/>
    <col min="12" max="12" width="15.28515625" style="338" customWidth="1"/>
    <col min="13" max="13" width="15.28515625" style="325" customWidth="1"/>
    <col min="14" max="14" width="15.28515625" style="338" customWidth="1"/>
    <col min="15" max="15" width="15.28515625" style="325" customWidth="1"/>
    <col min="16" max="16" width="15.7109375" style="338" customWidth="1"/>
    <col min="17" max="20" width="14.28515625" style="325" customWidth="1"/>
    <col min="21" max="21" width="17" style="325" customWidth="1"/>
    <col min="22" max="16384" width="11.42578125" style="325"/>
  </cols>
  <sheetData>
    <row r="1" spans="1:21" s="318" customFormat="1" ht="18" customHeight="1" x14ac:dyDescent="0.25">
      <c r="B1" s="163"/>
      <c r="C1" s="163"/>
      <c r="D1" s="163"/>
      <c r="E1" s="163"/>
      <c r="F1" s="163"/>
      <c r="G1" s="308" t="s">
        <v>117</v>
      </c>
      <c r="H1" s="339"/>
      <c r="I1" s="308"/>
      <c r="J1" s="308"/>
      <c r="K1" s="308"/>
      <c r="L1" s="308"/>
      <c r="M1" s="308"/>
      <c r="N1" s="308"/>
      <c r="O1" s="163"/>
      <c r="P1" s="163"/>
      <c r="Q1" s="163"/>
      <c r="R1" s="163"/>
      <c r="S1" s="163"/>
      <c r="T1" s="163"/>
      <c r="U1" s="163"/>
    </row>
    <row r="2" spans="1:21" s="318" customFormat="1" ht="18" customHeight="1" x14ac:dyDescent="0.25">
      <c r="A2" s="319" t="s">
        <v>1367</v>
      </c>
      <c r="B2" s="163"/>
      <c r="C2" s="163"/>
      <c r="D2" s="163"/>
      <c r="E2" s="163"/>
      <c r="F2" s="163"/>
      <c r="G2" s="308"/>
      <c r="H2" s="339"/>
      <c r="I2" s="308"/>
      <c r="J2" s="308"/>
      <c r="K2" s="308"/>
      <c r="L2" s="308"/>
      <c r="M2" s="308"/>
      <c r="N2" s="308"/>
      <c r="O2" s="163"/>
      <c r="P2" s="163"/>
      <c r="Q2" s="163"/>
      <c r="R2" s="163"/>
      <c r="S2" s="163"/>
      <c r="T2" s="163"/>
      <c r="U2" s="163"/>
    </row>
    <row r="3" spans="1:21" s="318" customFormat="1" ht="18.75" x14ac:dyDescent="0.25">
      <c r="A3" s="228" t="s">
        <v>1428</v>
      </c>
      <c r="B3" s="163"/>
      <c r="C3" s="163"/>
      <c r="D3" s="163"/>
      <c r="E3" s="163"/>
      <c r="F3" s="163"/>
      <c r="G3" s="308"/>
      <c r="H3" s="339"/>
      <c r="I3" s="308"/>
      <c r="J3" s="308"/>
      <c r="K3" s="308"/>
      <c r="L3" s="308"/>
      <c r="M3" s="308"/>
      <c r="N3" s="308"/>
      <c r="O3" s="163"/>
      <c r="P3" s="163"/>
      <c r="Q3" s="163"/>
      <c r="R3" s="163"/>
      <c r="S3" s="163"/>
      <c r="T3" s="163"/>
      <c r="U3" s="163"/>
    </row>
    <row r="4" spans="1:21" s="63" customFormat="1" ht="15.75" customHeight="1" x14ac:dyDescent="0.25">
      <c r="A4" s="663" t="s">
        <v>98</v>
      </c>
      <c r="B4" s="663" t="s">
        <v>113</v>
      </c>
      <c r="C4" s="660" t="s">
        <v>87</v>
      </c>
      <c r="D4" s="660" t="s">
        <v>88</v>
      </c>
      <c r="E4" s="666" t="s">
        <v>395</v>
      </c>
      <c r="F4" s="660" t="s">
        <v>89</v>
      </c>
      <c r="G4" s="669" t="s">
        <v>101</v>
      </c>
      <c r="H4" s="675"/>
      <c r="I4" s="675"/>
      <c r="J4" s="675"/>
      <c r="K4" s="675"/>
      <c r="L4" s="675"/>
      <c r="M4" s="675"/>
      <c r="N4" s="670"/>
      <c r="O4" s="671" t="s">
        <v>102</v>
      </c>
      <c r="P4" s="672"/>
      <c r="Q4" s="777" t="s">
        <v>103</v>
      </c>
      <c r="R4" s="777" t="s">
        <v>104</v>
      </c>
      <c r="S4" s="777" t="s">
        <v>111</v>
      </c>
      <c r="T4" s="777" t="s">
        <v>110</v>
      </c>
      <c r="U4" s="780" t="s">
        <v>90</v>
      </c>
    </row>
    <row r="5" spans="1:21" s="63" customFormat="1" ht="15.75" x14ac:dyDescent="0.25">
      <c r="A5" s="664"/>
      <c r="B5" s="664"/>
      <c r="C5" s="661"/>
      <c r="D5" s="661"/>
      <c r="E5" s="667"/>
      <c r="F5" s="661"/>
      <c r="G5" s="669" t="s">
        <v>105</v>
      </c>
      <c r="H5" s="670"/>
      <c r="I5" s="669" t="s">
        <v>106</v>
      </c>
      <c r="J5" s="670"/>
      <c r="K5" s="669" t="s">
        <v>107</v>
      </c>
      <c r="L5" s="670"/>
      <c r="M5" s="669" t="s">
        <v>108</v>
      </c>
      <c r="N5" s="670"/>
      <c r="O5" s="673"/>
      <c r="P5" s="674"/>
      <c r="Q5" s="778"/>
      <c r="R5" s="778"/>
      <c r="S5" s="778"/>
      <c r="T5" s="778"/>
      <c r="U5" s="781"/>
    </row>
    <row r="6" spans="1:21" s="64" customFormat="1" ht="31.5" x14ac:dyDescent="0.25">
      <c r="A6" s="665"/>
      <c r="B6" s="665"/>
      <c r="C6" s="662"/>
      <c r="D6" s="662"/>
      <c r="E6" s="668"/>
      <c r="F6" s="662"/>
      <c r="G6" s="229" t="s">
        <v>109</v>
      </c>
      <c r="H6" s="230" t="s">
        <v>12</v>
      </c>
      <c r="I6" s="229" t="s">
        <v>109</v>
      </c>
      <c r="J6" s="230" t="s">
        <v>12</v>
      </c>
      <c r="K6" s="229" t="s">
        <v>109</v>
      </c>
      <c r="L6" s="230" t="s">
        <v>12</v>
      </c>
      <c r="M6" s="229" t="s">
        <v>109</v>
      </c>
      <c r="N6" s="230" t="s">
        <v>12</v>
      </c>
      <c r="O6" s="229" t="s">
        <v>109</v>
      </c>
      <c r="P6" s="230" t="s">
        <v>12</v>
      </c>
      <c r="Q6" s="779"/>
      <c r="R6" s="779"/>
      <c r="S6" s="779"/>
      <c r="T6" s="779"/>
      <c r="U6" s="782"/>
    </row>
    <row r="7" spans="1:21" ht="78.75" x14ac:dyDescent="0.25">
      <c r="A7" s="773" t="s">
        <v>1429</v>
      </c>
      <c r="B7" s="773" t="s">
        <v>114</v>
      </c>
      <c r="C7" s="774" t="s">
        <v>1533</v>
      </c>
      <c r="D7" s="774" t="s">
        <v>1534</v>
      </c>
      <c r="E7" s="638" t="s">
        <v>1595</v>
      </c>
      <c r="F7" s="321" t="s">
        <v>1856</v>
      </c>
      <c r="G7" s="322">
        <v>0.25</v>
      </c>
      <c r="H7" s="323"/>
      <c r="I7" s="322">
        <v>0.25</v>
      </c>
      <c r="J7" s="323"/>
      <c r="K7" s="322">
        <v>0.25</v>
      </c>
      <c r="L7" s="323"/>
      <c r="M7" s="322">
        <v>0.25</v>
      </c>
      <c r="N7" s="323"/>
      <c r="O7" s="329">
        <v>1</v>
      </c>
      <c r="P7" s="324">
        <f>+H7+J7+L7+N7</f>
        <v>0</v>
      </c>
      <c r="Q7" s="137" t="s">
        <v>1510</v>
      </c>
      <c r="R7" s="753" t="s">
        <v>1535</v>
      </c>
      <c r="S7" s="137" t="s">
        <v>1536</v>
      </c>
      <c r="T7" s="753" t="s">
        <v>1537</v>
      </c>
      <c r="U7" s="753" t="s">
        <v>1538</v>
      </c>
    </row>
    <row r="8" spans="1:21" ht="94.5" x14ac:dyDescent="0.25">
      <c r="A8" s="773"/>
      <c r="B8" s="773"/>
      <c r="C8" s="774"/>
      <c r="D8" s="774"/>
      <c r="E8" s="638" t="s">
        <v>1498</v>
      </c>
      <c r="F8" s="321" t="s">
        <v>1857</v>
      </c>
      <c r="G8" s="322">
        <v>0.1</v>
      </c>
      <c r="H8" s="323">
        <f>+P8*G8</f>
        <v>3087.2249999999999</v>
      </c>
      <c r="I8" s="322">
        <v>0.5</v>
      </c>
      <c r="J8" s="323">
        <f>+P8*I8</f>
        <v>15436.124999999998</v>
      </c>
      <c r="K8" s="322">
        <v>0.2</v>
      </c>
      <c r="L8" s="323">
        <f>+P8*K8</f>
        <v>6174.45</v>
      </c>
      <c r="M8" s="322">
        <v>0.2</v>
      </c>
      <c r="N8" s="323">
        <f>+P8*M8</f>
        <v>6174.45</v>
      </c>
      <c r="O8" s="329">
        <v>1</v>
      </c>
      <c r="P8" s="324">
        <f>+'1. TALLERES SEMINARIOS'!D10+'1. TALLERES SEMINARIOS'!D67</f>
        <v>30872.249999999996</v>
      </c>
      <c r="Q8" s="137" t="s">
        <v>1510</v>
      </c>
      <c r="R8" s="753"/>
      <c r="S8" s="137" t="s">
        <v>1539</v>
      </c>
      <c r="T8" s="753"/>
      <c r="U8" s="753"/>
    </row>
    <row r="9" spans="1:21" ht="94.5" x14ac:dyDescent="0.25">
      <c r="A9" s="773"/>
      <c r="B9" s="773"/>
      <c r="C9" s="774"/>
      <c r="D9" s="774"/>
      <c r="E9" s="638" t="s">
        <v>1579</v>
      </c>
      <c r="F9" s="321" t="s">
        <v>1858</v>
      </c>
      <c r="G9" s="322">
        <v>0.15</v>
      </c>
      <c r="H9" s="323"/>
      <c r="I9" s="322">
        <v>0.15</v>
      </c>
      <c r="J9" s="323"/>
      <c r="K9" s="322">
        <v>0.5</v>
      </c>
      <c r="L9" s="323"/>
      <c r="M9" s="322">
        <v>0.2</v>
      </c>
      <c r="N9" s="323"/>
      <c r="O9" s="329">
        <v>1</v>
      </c>
      <c r="P9" s="324">
        <f t="shared" ref="P9" si="0">+H9+J9+L9+N9</f>
        <v>0</v>
      </c>
      <c r="Q9" s="137" t="s">
        <v>1510</v>
      </c>
      <c r="R9" s="753"/>
      <c r="S9" s="137" t="s">
        <v>1540</v>
      </c>
      <c r="T9" s="753"/>
      <c r="U9" s="753"/>
    </row>
    <row r="10" spans="1:21" ht="252" x14ac:dyDescent="0.25">
      <c r="A10" s="773"/>
      <c r="B10" s="773"/>
      <c r="C10" s="320"/>
      <c r="D10" s="776" t="s">
        <v>1541</v>
      </c>
      <c r="E10" s="638" t="s">
        <v>1679</v>
      </c>
      <c r="F10" s="326" t="s">
        <v>1859</v>
      </c>
      <c r="G10" s="322">
        <v>0.05</v>
      </c>
      <c r="H10" s="323">
        <f>+P10*G10</f>
        <v>6208.75</v>
      </c>
      <c r="I10" s="322">
        <v>0.1</v>
      </c>
      <c r="J10" s="323">
        <f>+P10*I10</f>
        <v>12417.5</v>
      </c>
      <c r="K10" s="322">
        <v>0.45</v>
      </c>
      <c r="L10" s="323">
        <f>+P10*K10</f>
        <v>55878.75</v>
      </c>
      <c r="M10" s="322">
        <v>0.4</v>
      </c>
      <c r="N10" s="323">
        <f>+P10*M10</f>
        <v>49670</v>
      </c>
      <c r="O10" s="329">
        <v>1</v>
      </c>
      <c r="P10" s="324">
        <f>+'1. TALLERES SEMINARIOS'!D86</f>
        <v>124175</v>
      </c>
      <c r="Q10" s="137" t="s">
        <v>1510</v>
      </c>
      <c r="R10" s="137" t="s">
        <v>1542</v>
      </c>
      <c r="S10" s="137" t="s">
        <v>1543</v>
      </c>
      <c r="T10" s="137" t="s">
        <v>1544</v>
      </c>
      <c r="U10" s="137" t="s">
        <v>1538</v>
      </c>
    </row>
    <row r="11" spans="1:21" ht="252" x14ac:dyDescent="0.25">
      <c r="A11" s="773"/>
      <c r="B11" s="773"/>
      <c r="C11" s="320"/>
      <c r="D11" s="776"/>
      <c r="E11" s="638" t="s">
        <v>1860</v>
      </c>
      <c r="F11" s="321" t="s">
        <v>1861</v>
      </c>
      <c r="G11" s="322">
        <v>0.05</v>
      </c>
      <c r="H11" s="323">
        <f>+P11*G11</f>
        <v>24632.783333333336</v>
      </c>
      <c r="I11" s="322">
        <v>0.35</v>
      </c>
      <c r="J11" s="323">
        <f>+P11*I11</f>
        <v>172429.48333333334</v>
      </c>
      <c r="K11" s="322">
        <v>0.4</v>
      </c>
      <c r="L11" s="323">
        <f>+P11*K11</f>
        <v>197062.26666666669</v>
      </c>
      <c r="M11" s="322">
        <v>0.2</v>
      </c>
      <c r="N11" s="323">
        <f>+P11*M11</f>
        <v>98531.133333333346</v>
      </c>
      <c r="O11" s="329">
        <v>1</v>
      </c>
      <c r="P11" s="324">
        <f>+'1. TALLERES SEMINARIOS'!D105+'8. Venta de Servicios'!D98</f>
        <v>492655.66666666669</v>
      </c>
      <c r="Q11" s="137" t="s">
        <v>1510</v>
      </c>
      <c r="R11" s="137" t="s">
        <v>1542</v>
      </c>
      <c r="S11" s="137"/>
      <c r="T11" s="137" t="s">
        <v>1544</v>
      </c>
      <c r="U11" s="137" t="s">
        <v>1538</v>
      </c>
    </row>
    <row r="12" spans="1:21" ht="15.75" hidden="1" x14ac:dyDescent="0.25">
      <c r="A12" s="773"/>
      <c r="B12" s="773"/>
      <c r="C12" s="340"/>
      <c r="D12" s="340"/>
      <c r="E12" s="320"/>
      <c r="F12" s="326"/>
      <c r="G12" s="327"/>
      <c r="H12" s="323"/>
      <c r="I12" s="327"/>
      <c r="J12" s="323"/>
      <c r="K12" s="327"/>
      <c r="L12" s="323"/>
      <c r="M12" s="327"/>
      <c r="N12" s="323"/>
      <c r="O12" s="324">
        <f t="shared" ref="O12:O25" si="1">+G12+I12+K12+M12</f>
        <v>0</v>
      </c>
      <c r="P12" s="324">
        <f t="shared" ref="P12:P25" si="2">+H12+J12+L12+N12</f>
        <v>0</v>
      </c>
      <c r="Q12" s="137"/>
      <c r="R12" s="137"/>
      <c r="S12" s="137"/>
      <c r="T12" s="137"/>
      <c r="U12" s="137"/>
    </row>
    <row r="13" spans="1:21" ht="15.75" hidden="1" x14ac:dyDescent="0.25">
      <c r="A13" s="773"/>
      <c r="B13" s="773" t="s">
        <v>115</v>
      </c>
      <c r="C13" s="320"/>
      <c r="D13" s="320"/>
      <c r="E13" s="320"/>
      <c r="F13" s="326"/>
      <c r="G13" s="327"/>
      <c r="H13" s="323"/>
      <c r="I13" s="327"/>
      <c r="J13" s="323"/>
      <c r="K13" s="327"/>
      <c r="L13" s="323"/>
      <c r="M13" s="327"/>
      <c r="N13" s="323"/>
      <c r="O13" s="324">
        <f t="shared" si="1"/>
        <v>0</v>
      </c>
      <c r="P13" s="324">
        <f t="shared" si="2"/>
        <v>0</v>
      </c>
      <c r="Q13" s="137"/>
      <c r="R13" s="137"/>
      <c r="S13" s="137"/>
      <c r="T13" s="137"/>
      <c r="U13" s="137"/>
    </row>
    <row r="14" spans="1:21" ht="15.75" hidden="1" x14ac:dyDescent="0.25">
      <c r="A14" s="773"/>
      <c r="B14" s="773"/>
      <c r="C14" s="320"/>
      <c r="D14" s="320"/>
      <c r="E14" s="320"/>
      <c r="F14" s="326"/>
      <c r="G14" s="327"/>
      <c r="H14" s="323"/>
      <c r="I14" s="327"/>
      <c r="J14" s="323"/>
      <c r="K14" s="327"/>
      <c r="L14" s="323"/>
      <c r="M14" s="327"/>
      <c r="N14" s="323"/>
      <c r="O14" s="324">
        <f t="shared" si="1"/>
        <v>0</v>
      </c>
      <c r="P14" s="324">
        <f t="shared" si="2"/>
        <v>0</v>
      </c>
      <c r="Q14" s="137"/>
      <c r="R14" s="137"/>
      <c r="S14" s="137"/>
      <c r="T14" s="137"/>
      <c r="U14" s="137"/>
    </row>
    <row r="15" spans="1:21" ht="15.75" hidden="1" x14ac:dyDescent="0.25">
      <c r="A15" s="773"/>
      <c r="B15" s="773"/>
      <c r="C15" s="320"/>
      <c r="D15" s="320"/>
      <c r="E15" s="320"/>
      <c r="F15" s="326"/>
      <c r="G15" s="327"/>
      <c r="H15" s="323"/>
      <c r="I15" s="327"/>
      <c r="J15" s="323"/>
      <c r="K15" s="327"/>
      <c r="L15" s="323"/>
      <c r="M15" s="327"/>
      <c r="N15" s="323"/>
      <c r="O15" s="324">
        <f t="shared" si="1"/>
        <v>0</v>
      </c>
      <c r="P15" s="324">
        <f t="shared" si="2"/>
        <v>0</v>
      </c>
      <c r="Q15" s="137"/>
      <c r="R15" s="137"/>
      <c r="S15" s="137"/>
      <c r="T15" s="137"/>
      <c r="U15" s="137"/>
    </row>
    <row r="16" spans="1:21" ht="15.75" hidden="1" x14ac:dyDescent="0.25">
      <c r="A16" s="773"/>
      <c r="B16" s="773"/>
      <c r="C16" s="320"/>
      <c r="D16" s="320"/>
      <c r="E16" s="320"/>
      <c r="F16" s="326"/>
      <c r="G16" s="327"/>
      <c r="H16" s="323"/>
      <c r="I16" s="327"/>
      <c r="J16" s="323"/>
      <c r="K16" s="327"/>
      <c r="L16" s="323"/>
      <c r="M16" s="327"/>
      <c r="N16" s="323"/>
      <c r="O16" s="324">
        <f t="shared" si="1"/>
        <v>0</v>
      </c>
      <c r="P16" s="324">
        <f t="shared" si="2"/>
        <v>0</v>
      </c>
      <c r="Q16" s="137"/>
      <c r="R16" s="137"/>
      <c r="S16" s="137"/>
      <c r="T16" s="137"/>
      <c r="U16" s="137"/>
    </row>
    <row r="17" spans="1:21" ht="15.75" hidden="1" x14ac:dyDescent="0.25">
      <c r="A17" s="773"/>
      <c r="B17" s="773"/>
      <c r="C17" s="320"/>
      <c r="D17" s="320"/>
      <c r="E17" s="320"/>
      <c r="F17" s="326"/>
      <c r="G17" s="327"/>
      <c r="H17" s="323"/>
      <c r="I17" s="327"/>
      <c r="J17" s="323"/>
      <c r="K17" s="327"/>
      <c r="L17" s="323"/>
      <c r="M17" s="327"/>
      <c r="N17" s="323"/>
      <c r="O17" s="324">
        <f t="shared" si="1"/>
        <v>0</v>
      </c>
      <c r="P17" s="324">
        <f t="shared" si="2"/>
        <v>0</v>
      </c>
      <c r="Q17" s="137"/>
      <c r="R17" s="137"/>
      <c r="S17" s="137"/>
      <c r="T17" s="137"/>
      <c r="U17" s="137"/>
    </row>
    <row r="18" spans="1:21" ht="15.75" hidden="1" x14ac:dyDescent="0.25">
      <c r="A18" s="773"/>
      <c r="B18" s="773"/>
      <c r="C18" s="320"/>
      <c r="D18" s="320"/>
      <c r="E18" s="320"/>
      <c r="F18" s="326"/>
      <c r="G18" s="327"/>
      <c r="H18" s="323"/>
      <c r="I18" s="327"/>
      <c r="J18" s="323"/>
      <c r="K18" s="327"/>
      <c r="L18" s="323"/>
      <c r="M18" s="327"/>
      <c r="N18" s="323"/>
      <c r="O18" s="324">
        <f t="shared" si="1"/>
        <v>0</v>
      </c>
      <c r="P18" s="324">
        <f t="shared" si="2"/>
        <v>0</v>
      </c>
      <c r="Q18" s="137"/>
      <c r="R18" s="137"/>
      <c r="S18" s="137"/>
      <c r="T18" s="137"/>
      <c r="U18" s="137"/>
    </row>
    <row r="19" spans="1:21" ht="135" customHeight="1" x14ac:dyDescent="0.25">
      <c r="A19" s="773"/>
      <c r="B19" s="773" t="s">
        <v>1430</v>
      </c>
      <c r="C19" s="775" t="s">
        <v>1587</v>
      </c>
      <c r="D19" s="769" t="s">
        <v>1588</v>
      </c>
      <c r="E19" s="770" t="s">
        <v>1862</v>
      </c>
      <c r="F19" s="321" t="s">
        <v>1863</v>
      </c>
      <c r="G19" s="766">
        <v>0.33333333333333337</v>
      </c>
      <c r="H19" s="771">
        <f>+P19*G19</f>
        <v>3211.3333333333335</v>
      </c>
      <c r="I19" s="766">
        <v>0.33333333333333337</v>
      </c>
      <c r="J19" s="771">
        <f>+P19*I19</f>
        <v>3211.3333333333335</v>
      </c>
      <c r="K19" s="766">
        <v>0.33333333333333337</v>
      </c>
      <c r="L19" s="771">
        <f>+P19*K19</f>
        <v>3211.3333333333335</v>
      </c>
      <c r="M19" s="766">
        <v>0</v>
      </c>
      <c r="O19" s="766">
        <f>+(G19+I19+K19)*100%</f>
        <v>1</v>
      </c>
      <c r="P19" s="768">
        <f>+'1. TALLERES SEMINARIOS'!D124</f>
        <v>9634</v>
      </c>
      <c r="Q19" s="767" t="s">
        <v>1589</v>
      </c>
      <c r="R19" s="767" t="s">
        <v>1590</v>
      </c>
      <c r="S19" s="767" t="s">
        <v>1591</v>
      </c>
      <c r="T19" s="767" t="s">
        <v>1592</v>
      </c>
      <c r="U19" s="729" t="s">
        <v>1586</v>
      </c>
    </row>
    <row r="20" spans="1:21" ht="113.25" customHeight="1" x14ac:dyDescent="0.25">
      <c r="A20" s="773"/>
      <c r="B20" s="773"/>
      <c r="C20" s="775"/>
      <c r="D20" s="769"/>
      <c r="E20" s="770"/>
      <c r="F20" s="321" t="s">
        <v>1864</v>
      </c>
      <c r="G20" s="766"/>
      <c r="H20" s="771"/>
      <c r="I20" s="766"/>
      <c r="J20" s="771"/>
      <c r="K20" s="766"/>
      <c r="L20" s="771"/>
      <c r="M20" s="772"/>
      <c r="N20" s="338">
        <v>0</v>
      </c>
      <c r="O20" s="766"/>
      <c r="P20" s="768"/>
      <c r="Q20" s="767"/>
      <c r="R20" s="767"/>
      <c r="S20" s="767"/>
      <c r="T20" s="767"/>
      <c r="U20" s="729"/>
    </row>
    <row r="21" spans="1:21" ht="152.25" customHeight="1" x14ac:dyDescent="0.25">
      <c r="A21" s="773"/>
      <c r="B21" s="773"/>
      <c r="C21" s="775"/>
      <c r="D21" s="328" t="s">
        <v>1663</v>
      </c>
      <c r="E21" s="638" t="s">
        <v>1865</v>
      </c>
      <c r="F21" s="321" t="s">
        <v>1866</v>
      </c>
      <c r="G21" s="329">
        <v>0.15</v>
      </c>
      <c r="H21" s="330">
        <f>+P21*G21</f>
        <v>1031250</v>
      </c>
      <c r="I21" s="329">
        <v>0.35</v>
      </c>
      <c r="J21" s="330">
        <f>+P21*I21</f>
        <v>2406250</v>
      </c>
      <c r="K21" s="329">
        <v>0.35</v>
      </c>
      <c r="L21" s="330">
        <f>+P21*K21</f>
        <v>2406250</v>
      </c>
      <c r="M21" s="329">
        <v>0.15</v>
      </c>
      <c r="N21" s="330">
        <f>+P21*M21</f>
        <v>1031250</v>
      </c>
      <c r="O21" s="329">
        <v>1</v>
      </c>
      <c r="P21" s="324">
        <f>+'5. ACTIVIDADES ESPECIALES'!D274</f>
        <v>6875000</v>
      </c>
      <c r="Q21" s="331" t="s">
        <v>1629</v>
      </c>
      <c r="R21" s="331" t="s">
        <v>1664</v>
      </c>
      <c r="S21" s="331" t="s">
        <v>1665</v>
      </c>
      <c r="T21" s="331" t="s">
        <v>1592</v>
      </c>
      <c r="U21" s="332" t="s">
        <v>1666</v>
      </c>
    </row>
    <row r="22" spans="1:21" ht="78.75" x14ac:dyDescent="0.25">
      <c r="A22" s="773"/>
      <c r="B22" s="773"/>
      <c r="C22" s="333" t="s">
        <v>1907</v>
      </c>
      <c r="D22" s="333" t="s">
        <v>1908</v>
      </c>
      <c r="E22" s="639" t="s">
        <v>1867</v>
      </c>
      <c r="F22" s="334" t="s">
        <v>1913</v>
      </c>
      <c r="G22" s="329">
        <v>0.15</v>
      </c>
      <c r="H22" s="335">
        <v>200</v>
      </c>
      <c r="I22" s="329">
        <v>0.35</v>
      </c>
      <c r="J22" s="335">
        <v>200</v>
      </c>
      <c r="K22" s="329">
        <v>0.35</v>
      </c>
      <c r="L22" s="335">
        <v>200</v>
      </c>
      <c r="M22" s="329">
        <v>0.15</v>
      </c>
      <c r="N22" s="335">
        <v>200</v>
      </c>
      <c r="O22" s="329">
        <v>1</v>
      </c>
      <c r="P22" s="336">
        <v>0</v>
      </c>
      <c r="Q22" s="289" t="s">
        <v>1744</v>
      </c>
      <c r="R22" s="289" t="s">
        <v>1745</v>
      </c>
      <c r="S22" s="289" t="s">
        <v>1746</v>
      </c>
      <c r="T22" s="289" t="s">
        <v>1747</v>
      </c>
      <c r="U22" s="289" t="s">
        <v>1748</v>
      </c>
    </row>
    <row r="23" spans="1:21" ht="300" x14ac:dyDescent="0.25">
      <c r="A23" s="773"/>
      <c r="B23" s="773"/>
      <c r="C23" s="274" t="s">
        <v>1905</v>
      </c>
      <c r="D23" s="274" t="s">
        <v>1906</v>
      </c>
      <c r="E23" s="628" t="s">
        <v>1910</v>
      </c>
      <c r="F23" s="633" t="s">
        <v>1911</v>
      </c>
      <c r="G23" s="322">
        <v>0.25</v>
      </c>
      <c r="H23" s="323">
        <f>+P23*G23</f>
        <v>239625</v>
      </c>
      <c r="I23" s="322">
        <v>0.25</v>
      </c>
      <c r="J23" s="323">
        <f>+P23*I23</f>
        <v>239625</v>
      </c>
      <c r="K23" s="322">
        <v>0.25</v>
      </c>
      <c r="L23" s="323">
        <f>+P23*K23</f>
        <v>239625</v>
      </c>
      <c r="M23" s="322">
        <v>0.25</v>
      </c>
      <c r="N23" s="323">
        <f>+P23*M23</f>
        <v>239625</v>
      </c>
      <c r="O23" s="634">
        <v>1</v>
      </c>
      <c r="P23" s="324">
        <f>+'8. Venta de Servicios'!D54+'8. Venta de Servicios'!D142+'8. Venta de Servicios'!D187</f>
        <v>958500</v>
      </c>
      <c r="Q23" s="222" t="s">
        <v>1510</v>
      </c>
      <c r="R23" s="222" t="s">
        <v>1542</v>
      </c>
      <c r="S23" s="622" t="s">
        <v>1909</v>
      </c>
      <c r="T23" s="622" t="s">
        <v>1544</v>
      </c>
      <c r="U23" s="622" t="s">
        <v>1486</v>
      </c>
    </row>
    <row r="24" spans="1:21" ht="15.75" x14ac:dyDescent="0.25">
      <c r="A24" s="773"/>
      <c r="B24" s="773"/>
      <c r="C24" s="337"/>
      <c r="D24" s="320"/>
      <c r="E24" s="320"/>
      <c r="F24" s="326"/>
      <c r="G24" s="327"/>
      <c r="H24" s="323"/>
      <c r="I24" s="327"/>
      <c r="J24" s="323"/>
      <c r="K24" s="327"/>
      <c r="L24" s="323"/>
      <c r="M24" s="327"/>
      <c r="N24" s="323"/>
      <c r="O24" s="324">
        <f t="shared" si="1"/>
        <v>0</v>
      </c>
      <c r="P24" s="324">
        <f t="shared" si="2"/>
        <v>0</v>
      </c>
      <c r="Q24" s="137"/>
      <c r="R24" s="137"/>
      <c r="S24" s="137"/>
      <c r="T24" s="137"/>
      <c r="U24" s="137"/>
    </row>
    <row r="25" spans="1:21" ht="15.75" x14ac:dyDescent="0.25">
      <c r="A25" s="773"/>
      <c r="B25" s="773"/>
      <c r="C25" s="320"/>
      <c r="D25" s="320"/>
      <c r="E25" s="320"/>
      <c r="F25" s="326"/>
      <c r="G25" s="327"/>
      <c r="H25" s="323"/>
      <c r="I25" s="327"/>
      <c r="J25" s="323"/>
      <c r="K25" s="327"/>
      <c r="L25" s="323"/>
      <c r="M25" s="327"/>
      <c r="N25" s="323"/>
      <c r="O25" s="324">
        <f t="shared" si="1"/>
        <v>0</v>
      </c>
      <c r="P25" s="324">
        <f t="shared" si="2"/>
        <v>0</v>
      </c>
      <c r="Q25" s="137"/>
      <c r="R25" s="137"/>
      <c r="S25" s="137"/>
      <c r="T25" s="137"/>
      <c r="U25" s="137"/>
    </row>
    <row r="26" spans="1:21" s="164" customFormat="1" ht="15.75" x14ac:dyDescent="0.2">
      <c r="A26" s="175"/>
      <c r="B26" s="176"/>
      <c r="C26" s="175" t="s">
        <v>116</v>
      </c>
      <c r="D26" s="176"/>
      <c r="E26" s="176"/>
      <c r="F26" s="177"/>
      <c r="G26" s="148">
        <f t="shared" ref="G26:P26" si="3">SUM(G7:G25)</f>
        <v>1.4833333333333334</v>
      </c>
      <c r="H26" s="154">
        <f t="shared" si="3"/>
        <v>1308215.0916666668</v>
      </c>
      <c r="I26" s="148">
        <f t="shared" si="3"/>
        <v>2.6333333333333337</v>
      </c>
      <c r="J26" s="154">
        <f t="shared" si="3"/>
        <v>2849569.4416666669</v>
      </c>
      <c r="K26" s="148">
        <f t="shared" si="3"/>
        <v>3.0833333333333335</v>
      </c>
      <c r="L26" s="154">
        <f t="shared" si="3"/>
        <v>2908401.8</v>
      </c>
      <c r="M26" s="148">
        <f t="shared" si="3"/>
        <v>1.7999999999999998</v>
      </c>
      <c r="N26" s="154">
        <f t="shared" si="3"/>
        <v>1425450.5833333333</v>
      </c>
      <c r="O26" s="154">
        <f t="shared" si="3"/>
        <v>9</v>
      </c>
      <c r="P26" s="154">
        <f t="shared" si="3"/>
        <v>8490836.9166666679</v>
      </c>
      <c r="Q26" s="149"/>
      <c r="R26" s="149"/>
      <c r="S26" s="149"/>
      <c r="T26" s="149"/>
      <c r="U26" s="149"/>
    </row>
    <row r="27" spans="1:21" x14ac:dyDescent="0.25">
      <c r="H27" s="325"/>
      <c r="J27" s="325"/>
      <c r="L27" s="325"/>
      <c r="N27" s="325"/>
      <c r="P27" s="325"/>
    </row>
    <row r="28" spans="1:21" x14ac:dyDescent="0.25">
      <c r="H28" s="325"/>
      <c r="J28" s="325"/>
      <c r="L28" s="325"/>
      <c r="N28" s="325"/>
      <c r="P28" s="325"/>
    </row>
    <row r="29" spans="1:21" x14ac:dyDescent="0.25">
      <c r="H29" s="325"/>
      <c r="J29" s="325"/>
      <c r="L29" s="325"/>
      <c r="N29" s="325"/>
      <c r="P29" s="325"/>
    </row>
    <row r="30" spans="1:21" x14ac:dyDescent="0.25">
      <c r="H30" s="325"/>
      <c r="J30" s="325"/>
      <c r="L30" s="325"/>
      <c r="N30" s="325"/>
      <c r="P30" s="325"/>
    </row>
    <row r="31" spans="1:21" x14ac:dyDescent="0.25">
      <c r="H31" s="325"/>
      <c r="J31" s="325"/>
      <c r="L31" s="325"/>
      <c r="N31" s="325"/>
      <c r="P31" s="325"/>
    </row>
    <row r="32" spans="1:21" x14ac:dyDescent="0.25">
      <c r="H32" s="325"/>
      <c r="J32" s="325"/>
      <c r="L32" s="325"/>
      <c r="N32" s="325"/>
      <c r="P32" s="325"/>
    </row>
    <row r="33" spans="8:16" x14ac:dyDescent="0.25">
      <c r="H33" s="325"/>
      <c r="J33" s="325"/>
      <c r="L33" s="325"/>
      <c r="N33" s="325"/>
      <c r="P33" s="325"/>
    </row>
    <row r="34" spans="8:16" x14ac:dyDescent="0.25">
      <c r="H34" s="325"/>
      <c r="J34" s="325"/>
      <c r="L34" s="325"/>
      <c r="N34" s="325"/>
      <c r="P34" s="325"/>
    </row>
    <row r="35" spans="8:16" x14ac:dyDescent="0.25">
      <c r="H35" s="325"/>
      <c r="J35" s="325"/>
      <c r="L35" s="325"/>
      <c r="N35" s="325"/>
      <c r="P35" s="325"/>
    </row>
    <row r="36" spans="8:16" x14ac:dyDescent="0.25">
      <c r="H36" s="325"/>
      <c r="J36" s="325"/>
      <c r="L36" s="325"/>
      <c r="N36" s="325"/>
      <c r="P36" s="325"/>
    </row>
    <row r="37" spans="8:16" x14ac:dyDescent="0.25">
      <c r="H37" s="325"/>
      <c r="J37" s="325"/>
      <c r="L37" s="325"/>
      <c r="N37" s="325"/>
      <c r="P37" s="325"/>
    </row>
    <row r="38" spans="8:16" x14ac:dyDescent="0.25">
      <c r="H38" s="325"/>
      <c r="J38" s="325"/>
      <c r="L38" s="325"/>
      <c r="N38" s="325"/>
      <c r="P38" s="325"/>
    </row>
    <row r="39" spans="8:16" x14ac:dyDescent="0.25">
      <c r="H39" s="325"/>
      <c r="J39" s="325"/>
      <c r="L39" s="325"/>
      <c r="N39" s="325"/>
      <c r="P39" s="325"/>
    </row>
    <row r="40" spans="8:16" x14ac:dyDescent="0.25">
      <c r="H40" s="325"/>
      <c r="J40" s="325"/>
      <c r="L40" s="325"/>
      <c r="N40" s="325"/>
      <c r="P40" s="325"/>
    </row>
    <row r="41" spans="8:16" x14ac:dyDescent="0.25">
      <c r="H41" s="325"/>
      <c r="J41" s="325"/>
      <c r="L41" s="325"/>
      <c r="N41" s="325"/>
      <c r="P41" s="325"/>
    </row>
    <row r="42" spans="8:16" x14ac:dyDescent="0.25">
      <c r="H42" s="325"/>
      <c r="J42" s="325"/>
      <c r="L42" s="325"/>
      <c r="N42" s="325"/>
      <c r="P42" s="325"/>
    </row>
    <row r="43" spans="8:16" x14ac:dyDescent="0.25">
      <c r="H43" s="325"/>
      <c r="J43" s="325"/>
      <c r="L43" s="325"/>
      <c r="N43" s="325"/>
      <c r="P43" s="325"/>
    </row>
    <row r="44" spans="8:16" x14ac:dyDescent="0.25">
      <c r="H44" s="325"/>
      <c r="J44" s="325"/>
      <c r="L44" s="325"/>
      <c r="N44" s="325"/>
      <c r="P44" s="325"/>
    </row>
    <row r="45" spans="8:16" x14ac:dyDescent="0.25">
      <c r="H45" s="325"/>
      <c r="J45" s="325"/>
      <c r="L45" s="325"/>
      <c r="N45" s="325"/>
      <c r="P45" s="325"/>
    </row>
    <row r="46" spans="8:16" x14ac:dyDescent="0.25">
      <c r="H46" s="325"/>
      <c r="J46" s="325"/>
      <c r="L46" s="325"/>
      <c r="N46" s="325"/>
      <c r="P46" s="325"/>
    </row>
    <row r="47" spans="8:16" x14ac:dyDescent="0.25">
      <c r="H47" s="325"/>
      <c r="J47" s="325"/>
      <c r="L47" s="325"/>
      <c r="N47" s="325"/>
      <c r="P47" s="325"/>
    </row>
    <row r="48" spans="8:16" x14ac:dyDescent="0.25">
      <c r="H48" s="325"/>
      <c r="J48" s="325"/>
      <c r="L48" s="325"/>
      <c r="N48" s="325"/>
      <c r="P48" s="325"/>
    </row>
    <row r="49" spans="8:16" x14ac:dyDescent="0.25">
      <c r="H49" s="325"/>
      <c r="J49" s="325"/>
      <c r="L49" s="325"/>
      <c r="N49" s="325"/>
      <c r="P49" s="325"/>
    </row>
    <row r="50" spans="8:16" x14ac:dyDescent="0.25">
      <c r="H50" s="325"/>
      <c r="J50" s="325"/>
      <c r="L50" s="325"/>
      <c r="N50" s="325"/>
      <c r="P50" s="325"/>
    </row>
    <row r="51" spans="8:16" x14ac:dyDescent="0.25">
      <c r="H51" s="325"/>
      <c r="J51" s="325"/>
      <c r="L51" s="325"/>
      <c r="N51" s="325"/>
      <c r="P51" s="325"/>
    </row>
    <row r="52" spans="8:16" x14ac:dyDescent="0.25">
      <c r="H52" s="325"/>
      <c r="J52" s="325"/>
      <c r="L52" s="325"/>
      <c r="N52" s="325"/>
      <c r="P52" s="325"/>
    </row>
    <row r="53" spans="8:16" x14ac:dyDescent="0.25">
      <c r="H53" s="325"/>
      <c r="J53" s="325"/>
      <c r="L53" s="325"/>
      <c r="N53" s="325"/>
      <c r="P53" s="325"/>
    </row>
    <row r="54" spans="8:16" x14ac:dyDescent="0.25">
      <c r="H54" s="325"/>
      <c r="J54" s="325"/>
      <c r="L54" s="325"/>
      <c r="N54" s="325"/>
      <c r="P54" s="325"/>
    </row>
    <row r="55" spans="8:16" x14ac:dyDescent="0.25">
      <c r="H55" s="325"/>
      <c r="J55" s="325"/>
      <c r="L55" s="325"/>
      <c r="N55" s="325"/>
      <c r="P55" s="325"/>
    </row>
    <row r="56" spans="8:16" x14ac:dyDescent="0.25">
      <c r="H56" s="325"/>
      <c r="J56" s="325"/>
      <c r="L56" s="325"/>
      <c r="N56" s="325"/>
      <c r="P56" s="325"/>
    </row>
    <row r="57" spans="8:16" x14ac:dyDescent="0.25">
      <c r="H57" s="325"/>
      <c r="J57" s="325"/>
      <c r="L57" s="325"/>
      <c r="N57" s="325"/>
      <c r="P57" s="325"/>
    </row>
    <row r="58" spans="8:16" x14ac:dyDescent="0.25">
      <c r="H58" s="325"/>
      <c r="J58" s="325"/>
      <c r="L58" s="325"/>
      <c r="N58" s="325"/>
      <c r="P58" s="325"/>
    </row>
    <row r="59" spans="8:16" x14ac:dyDescent="0.25">
      <c r="H59" s="325"/>
      <c r="J59" s="325"/>
      <c r="L59" s="325"/>
      <c r="N59" s="325"/>
      <c r="P59" s="325"/>
    </row>
    <row r="60" spans="8:16" x14ac:dyDescent="0.25">
      <c r="H60" s="325"/>
      <c r="J60" s="325"/>
      <c r="L60" s="325"/>
      <c r="N60" s="325"/>
      <c r="P60" s="325"/>
    </row>
    <row r="61" spans="8:16" x14ac:dyDescent="0.25">
      <c r="H61" s="325"/>
      <c r="J61" s="325"/>
      <c r="L61" s="325"/>
      <c r="N61" s="325"/>
      <c r="P61" s="325"/>
    </row>
    <row r="62" spans="8:16" x14ac:dyDescent="0.25">
      <c r="H62" s="325"/>
      <c r="J62" s="325"/>
      <c r="L62" s="325"/>
      <c r="N62" s="325"/>
      <c r="P62" s="325"/>
    </row>
    <row r="63" spans="8:16" x14ac:dyDescent="0.25">
      <c r="H63" s="325"/>
      <c r="J63" s="325"/>
      <c r="L63" s="325"/>
      <c r="N63" s="325"/>
      <c r="P63" s="325"/>
    </row>
    <row r="64" spans="8:16" x14ac:dyDescent="0.25">
      <c r="H64" s="325"/>
      <c r="J64" s="325"/>
      <c r="L64" s="325"/>
      <c r="N64" s="325"/>
      <c r="P64" s="325"/>
    </row>
    <row r="65" spans="8:16" x14ac:dyDescent="0.25">
      <c r="H65" s="325"/>
      <c r="J65" s="325"/>
      <c r="L65" s="325"/>
      <c r="N65" s="325"/>
      <c r="P65" s="325"/>
    </row>
    <row r="66" spans="8:16" x14ac:dyDescent="0.25">
      <c r="H66" s="325"/>
      <c r="J66" s="325"/>
      <c r="L66" s="325"/>
      <c r="N66" s="325"/>
      <c r="P66" s="325"/>
    </row>
    <row r="67" spans="8:16" x14ac:dyDescent="0.25">
      <c r="H67" s="325"/>
      <c r="J67" s="325"/>
      <c r="L67" s="325"/>
      <c r="N67" s="325"/>
      <c r="P67" s="325"/>
    </row>
    <row r="68" spans="8:16" x14ac:dyDescent="0.25">
      <c r="H68" s="325"/>
      <c r="J68" s="325"/>
      <c r="L68" s="325"/>
      <c r="N68" s="325"/>
      <c r="P68" s="325"/>
    </row>
    <row r="69" spans="8:16" x14ac:dyDescent="0.25">
      <c r="H69" s="325"/>
      <c r="J69" s="325"/>
      <c r="L69" s="325"/>
      <c r="N69" s="325"/>
      <c r="P69" s="325"/>
    </row>
    <row r="70" spans="8:16" x14ac:dyDescent="0.25">
      <c r="H70" s="325"/>
      <c r="J70" s="325"/>
      <c r="L70" s="325"/>
      <c r="N70" s="325"/>
      <c r="P70" s="325"/>
    </row>
    <row r="71" spans="8:16" x14ac:dyDescent="0.25">
      <c r="H71" s="325"/>
      <c r="J71" s="325"/>
      <c r="L71" s="325"/>
      <c r="N71" s="325"/>
      <c r="P71" s="325"/>
    </row>
    <row r="72" spans="8:16" x14ac:dyDescent="0.25">
      <c r="H72" s="325"/>
      <c r="J72" s="325"/>
      <c r="L72" s="325"/>
      <c r="N72" s="325"/>
      <c r="P72" s="325"/>
    </row>
    <row r="73" spans="8:16" x14ac:dyDescent="0.25">
      <c r="H73" s="325"/>
      <c r="J73" s="325"/>
      <c r="L73" s="325"/>
      <c r="N73" s="325"/>
      <c r="P73" s="325"/>
    </row>
    <row r="74" spans="8:16" x14ac:dyDescent="0.25">
      <c r="H74" s="325"/>
      <c r="J74" s="325"/>
      <c r="L74" s="325"/>
      <c r="N74" s="325"/>
      <c r="P74" s="325"/>
    </row>
    <row r="75" spans="8:16" x14ac:dyDescent="0.25">
      <c r="H75" s="325"/>
      <c r="J75" s="325"/>
      <c r="L75" s="325"/>
      <c r="N75" s="325"/>
      <c r="P75" s="325"/>
    </row>
    <row r="76" spans="8:16" x14ac:dyDescent="0.25">
      <c r="H76" s="325"/>
      <c r="J76" s="325"/>
      <c r="L76" s="325"/>
      <c r="N76" s="325"/>
      <c r="P76" s="325"/>
    </row>
    <row r="77" spans="8:16" x14ac:dyDescent="0.25">
      <c r="H77" s="325"/>
      <c r="J77" s="325"/>
      <c r="L77" s="325"/>
      <c r="N77" s="325"/>
      <c r="P77" s="325"/>
    </row>
    <row r="78" spans="8:16" x14ac:dyDescent="0.25">
      <c r="H78" s="325"/>
      <c r="J78" s="325"/>
      <c r="L78" s="325"/>
      <c r="N78" s="325"/>
      <c r="P78" s="325"/>
    </row>
    <row r="79" spans="8:16" x14ac:dyDescent="0.25">
      <c r="H79" s="325"/>
      <c r="J79" s="325"/>
      <c r="L79" s="325"/>
      <c r="N79" s="325"/>
      <c r="P79" s="325"/>
    </row>
    <row r="80" spans="8:16" x14ac:dyDescent="0.25">
      <c r="H80" s="325"/>
      <c r="J80" s="325"/>
      <c r="L80" s="325"/>
      <c r="N80" s="325"/>
      <c r="P80" s="325"/>
    </row>
    <row r="81" spans="8:16" x14ac:dyDescent="0.25">
      <c r="H81" s="325"/>
      <c r="J81" s="325"/>
      <c r="L81" s="325"/>
      <c r="N81" s="325"/>
      <c r="P81" s="325"/>
    </row>
    <row r="82" spans="8:16" x14ac:dyDescent="0.25">
      <c r="H82" s="325"/>
      <c r="J82" s="325"/>
      <c r="L82" s="325"/>
      <c r="N82" s="325"/>
      <c r="P82" s="325"/>
    </row>
    <row r="83" spans="8:16" x14ac:dyDescent="0.25">
      <c r="H83" s="325"/>
      <c r="J83" s="325"/>
      <c r="L83" s="325"/>
      <c r="N83" s="325"/>
      <c r="P83" s="325"/>
    </row>
    <row r="84" spans="8:16" x14ac:dyDescent="0.25">
      <c r="H84" s="325"/>
      <c r="J84" s="325"/>
      <c r="L84" s="325"/>
      <c r="N84" s="325"/>
      <c r="P84" s="325"/>
    </row>
    <row r="85" spans="8:16" x14ac:dyDescent="0.25">
      <c r="H85" s="325"/>
      <c r="J85" s="325"/>
      <c r="L85" s="325"/>
      <c r="N85" s="325"/>
      <c r="P85" s="325"/>
    </row>
    <row r="86" spans="8:16" x14ac:dyDescent="0.25">
      <c r="H86" s="325"/>
      <c r="J86" s="325"/>
      <c r="L86" s="325"/>
      <c r="N86" s="325"/>
      <c r="P86" s="325"/>
    </row>
    <row r="87" spans="8:16" x14ac:dyDescent="0.25">
      <c r="H87" s="325"/>
      <c r="J87" s="325"/>
      <c r="L87" s="325"/>
      <c r="N87" s="325"/>
      <c r="P87" s="325"/>
    </row>
    <row r="88" spans="8:16" x14ac:dyDescent="0.25">
      <c r="H88" s="325"/>
      <c r="J88" s="325"/>
      <c r="L88" s="325"/>
      <c r="N88" s="325"/>
      <c r="P88" s="325"/>
    </row>
    <row r="89" spans="8:16" x14ac:dyDescent="0.25">
      <c r="H89" s="325"/>
      <c r="J89" s="325"/>
      <c r="L89" s="325"/>
      <c r="N89" s="325"/>
      <c r="P89" s="325"/>
    </row>
    <row r="90" spans="8:16" x14ac:dyDescent="0.25">
      <c r="H90" s="325"/>
      <c r="J90" s="325"/>
      <c r="L90" s="325"/>
      <c r="N90" s="325"/>
      <c r="P90" s="325"/>
    </row>
    <row r="91" spans="8:16" x14ac:dyDescent="0.25">
      <c r="H91" s="325"/>
      <c r="J91" s="325"/>
      <c r="L91" s="325"/>
      <c r="N91" s="325"/>
      <c r="P91" s="325"/>
    </row>
    <row r="92" spans="8:16" x14ac:dyDescent="0.25">
      <c r="H92" s="325"/>
      <c r="J92" s="325"/>
      <c r="L92" s="325"/>
      <c r="N92" s="325"/>
      <c r="P92" s="325"/>
    </row>
    <row r="93" spans="8:16" x14ac:dyDescent="0.25">
      <c r="H93" s="325"/>
      <c r="J93" s="325"/>
      <c r="L93" s="325"/>
      <c r="N93" s="325"/>
      <c r="P93" s="325"/>
    </row>
    <row r="94" spans="8:16" x14ac:dyDescent="0.25">
      <c r="H94" s="325"/>
      <c r="J94" s="325"/>
      <c r="L94" s="325"/>
      <c r="N94" s="325"/>
      <c r="P94" s="325"/>
    </row>
    <row r="95" spans="8:16" x14ac:dyDescent="0.25">
      <c r="H95" s="325"/>
      <c r="J95" s="325"/>
      <c r="L95" s="325"/>
      <c r="N95" s="325"/>
      <c r="P95" s="325"/>
    </row>
    <row r="96" spans="8:16" x14ac:dyDescent="0.25">
      <c r="H96" s="325"/>
      <c r="J96" s="325"/>
      <c r="L96" s="325"/>
      <c r="N96" s="325"/>
      <c r="P96" s="325"/>
    </row>
    <row r="97" spans="8:16" x14ac:dyDescent="0.25">
      <c r="H97" s="325"/>
      <c r="J97" s="325"/>
      <c r="L97" s="325"/>
      <c r="N97" s="325"/>
      <c r="P97" s="325"/>
    </row>
    <row r="98" spans="8:16" x14ac:dyDescent="0.25">
      <c r="H98" s="325"/>
      <c r="J98" s="325"/>
      <c r="L98" s="325"/>
      <c r="N98" s="325"/>
      <c r="P98" s="325"/>
    </row>
    <row r="99" spans="8:16" x14ac:dyDescent="0.25">
      <c r="H99" s="325"/>
      <c r="J99" s="325"/>
      <c r="L99" s="325"/>
      <c r="N99" s="325"/>
      <c r="P99" s="325"/>
    </row>
    <row r="100" spans="8:16" x14ac:dyDescent="0.25">
      <c r="H100" s="325"/>
      <c r="J100" s="325"/>
      <c r="L100" s="325"/>
      <c r="N100" s="325"/>
      <c r="P100" s="325"/>
    </row>
    <row r="101" spans="8:16" x14ac:dyDescent="0.25">
      <c r="H101" s="325"/>
      <c r="J101" s="325"/>
      <c r="L101" s="325"/>
      <c r="N101" s="325"/>
      <c r="P101" s="325"/>
    </row>
    <row r="102" spans="8:16" x14ac:dyDescent="0.25">
      <c r="H102" s="325"/>
      <c r="J102" s="325"/>
      <c r="L102" s="325"/>
      <c r="N102" s="325"/>
      <c r="P102" s="325"/>
    </row>
    <row r="103" spans="8:16" x14ac:dyDescent="0.25">
      <c r="H103" s="325"/>
      <c r="J103" s="325"/>
      <c r="L103" s="325"/>
      <c r="N103" s="325"/>
      <c r="P103" s="325"/>
    </row>
    <row r="104" spans="8:16" x14ac:dyDescent="0.25">
      <c r="H104" s="325"/>
      <c r="J104" s="325"/>
      <c r="L104" s="325"/>
      <c r="N104" s="325"/>
      <c r="P104" s="325"/>
    </row>
    <row r="105" spans="8:16" x14ac:dyDescent="0.25">
      <c r="H105" s="325"/>
      <c r="J105" s="325"/>
      <c r="L105" s="325"/>
      <c r="N105" s="325"/>
      <c r="P105" s="325"/>
    </row>
    <row r="106" spans="8:16" x14ac:dyDescent="0.25">
      <c r="H106" s="325"/>
      <c r="J106" s="325"/>
      <c r="L106" s="325"/>
      <c r="N106" s="325"/>
      <c r="P106" s="325"/>
    </row>
    <row r="107" spans="8:16" x14ac:dyDescent="0.25">
      <c r="H107" s="325"/>
      <c r="J107" s="325"/>
      <c r="L107" s="325"/>
      <c r="N107" s="325"/>
      <c r="P107" s="325"/>
    </row>
    <row r="108" spans="8:16" x14ac:dyDescent="0.25">
      <c r="H108" s="325"/>
      <c r="J108" s="325"/>
      <c r="L108" s="325"/>
      <c r="N108" s="325"/>
      <c r="P108" s="325"/>
    </row>
    <row r="109" spans="8:16" x14ac:dyDescent="0.25">
      <c r="H109" s="325"/>
      <c r="J109" s="325"/>
      <c r="L109" s="325"/>
      <c r="N109" s="325"/>
      <c r="P109" s="325"/>
    </row>
    <row r="110" spans="8:16" x14ac:dyDescent="0.25">
      <c r="H110" s="325"/>
      <c r="J110" s="325"/>
      <c r="L110" s="325"/>
      <c r="N110" s="325"/>
      <c r="P110" s="325"/>
    </row>
    <row r="111" spans="8:16" x14ac:dyDescent="0.25">
      <c r="H111" s="325"/>
      <c r="J111" s="325"/>
      <c r="L111" s="325"/>
      <c r="N111" s="325"/>
      <c r="P111" s="325"/>
    </row>
    <row r="112" spans="8:16" x14ac:dyDescent="0.25">
      <c r="H112" s="325"/>
      <c r="J112" s="325"/>
      <c r="L112" s="325"/>
      <c r="N112" s="325"/>
      <c r="P112" s="325"/>
    </row>
    <row r="113" spans="8:16" x14ac:dyDescent="0.25">
      <c r="H113" s="325"/>
      <c r="J113" s="325"/>
      <c r="L113" s="325"/>
      <c r="N113" s="325"/>
      <c r="P113" s="325"/>
    </row>
    <row r="114" spans="8:16" x14ac:dyDescent="0.25">
      <c r="H114" s="325"/>
      <c r="J114" s="325"/>
      <c r="L114" s="325"/>
      <c r="N114" s="325"/>
      <c r="P114" s="325"/>
    </row>
    <row r="115" spans="8:16" x14ac:dyDescent="0.25">
      <c r="H115" s="325"/>
      <c r="J115" s="325"/>
      <c r="L115" s="325"/>
      <c r="N115" s="325"/>
      <c r="P115" s="325"/>
    </row>
    <row r="116" spans="8:16" x14ac:dyDescent="0.25">
      <c r="H116" s="325"/>
      <c r="J116" s="325"/>
      <c r="L116" s="325"/>
      <c r="N116" s="325"/>
      <c r="P116" s="325"/>
    </row>
    <row r="117" spans="8:16" x14ac:dyDescent="0.25">
      <c r="H117" s="325"/>
      <c r="J117" s="325"/>
      <c r="L117" s="325"/>
      <c r="N117" s="325"/>
      <c r="P117" s="325"/>
    </row>
    <row r="118" spans="8:16" x14ac:dyDescent="0.25">
      <c r="H118" s="325"/>
      <c r="J118" s="325"/>
      <c r="L118" s="325"/>
      <c r="N118" s="325"/>
      <c r="P118" s="325"/>
    </row>
    <row r="119" spans="8:16" x14ac:dyDescent="0.25">
      <c r="H119" s="325"/>
      <c r="J119" s="325"/>
      <c r="L119" s="325"/>
      <c r="N119" s="325"/>
      <c r="P119" s="325"/>
    </row>
    <row r="120" spans="8:16" x14ac:dyDescent="0.25">
      <c r="H120" s="325"/>
      <c r="J120" s="325"/>
      <c r="L120" s="325"/>
      <c r="N120" s="325"/>
      <c r="P120" s="325"/>
    </row>
    <row r="121" spans="8:16" x14ac:dyDescent="0.25">
      <c r="H121" s="325"/>
      <c r="J121" s="325"/>
      <c r="L121" s="325"/>
      <c r="N121" s="325"/>
      <c r="P121" s="325"/>
    </row>
    <row r="122" spans="8:16" x14ac:dyDescent="0.25">
      <c r="H122" s="325"/>
      <c r="J122" s="325"/>
      <c r="L122" s="325"/>
      <c r="N122" s="325"/>
      <c r="P122" s="325"/>
    </row>
    <row r="123" spans="8:16" x14ac:dyDescent="0.25">
      <c r="H123" s="325"/>
      <c r="J123" s="325"/>
      <c r="L123" s="325"/>
      <c r="N123" s="325"/>
      <c r="P123" s="325"/>
    </row>
    <row r="124" spans="8:16" x14ac:dyDescent="0.25">
      <c r="H124" s="325"/>
      <c r="J124" s="325"/>
      <c r="L124" s="325"/>
      <c r="N124" s="325"/>
      <c r="P124" s="325"/>
    </row>
    <row r="125" spans="8:16" x14ac:dyDescent="0.25">
      <c r="H125" s="325"/>
      <c r="J125" s="325"/>
      <c r="L125" s="325"/>
      <c r="N125" s="325"/>
      <c r="P125" s="325"/>
    </row>
    <row r="126" spans="8:16" x14ac:dyDescent="0.25">
      <c r="H126" s="325"/>
      <c r="J126" s="325"/>
      <c r="L126" s="325"/>
      <c r="N126" s="325"/>
      <c r="P126" s="325"/>
    </row>
    <row r="127" spans="8:16" x14ac:dyDescent="0.25">
      <c r="H127" s="325"/>
      <c r="J127" s="325"/>
      <c r="L127" s="325"/>
      <c r="N127" s="325"/>
      <c r="P127" s="325"/>
    </row>
    <row r="128" spans="8:16" x14ac:dyDescent="0.25">
      <c r="H128" s="325"/>
      <c r="J128" s="325"/>
      <c r="L128" s="325"/>
      <c r="N128" s="325"/>
      <c r="P128" s="325"/>
    </row>
    <row r="129" spans="8:16" x14ac:dyDescent="0.25">
      <c r="H129" s="325"/>
      <c r="J129" s="325"/>
      <c r="L129" s="325"/>
      <c r="N129" s="325"/>
      <c r="P129" s="325"/>
    </row>
    <row r="130" spans="8:16" x14ac:dyDescent="0.25">
      <c r="H130" s="325"/>
      <c r="J130" s="325"/>
      <c r="L130" s="325"/>
      <c r="N130" s="325"/>
      <c r="P130" s="325"/>
    </row>
    <row r="131" spans="8:16" x14ac:dyDescent="0.25">
      <c r="H131" s="325"/>
      <c r="J131" s="325"/>
      <c r="L131" s="325"/>
      <c r="N131" s="325"/>
      <c r="P131" s="325"/>
    </row>
    <row r="132" spans="8:16" x14ac:dyDescent="0.25">
      <c r="H132" s="325"/>
      <c r="J132" s="325"/>
      <c r="L132" s="325"/>
      <c r="N132" s="325"/>
      <c r="P132" s="325"/>
    </row>
    <row r="133" spans="8:16" x14ac:dyDescent="0.25">
      <c r="H133" s="325"/>
      <c r="J133" s="325"/>
      <c r="L133" s="325"/>
      <c r="N133" s="325"/>
      <c r="P133" s="325"/>
    </row>
    <row r="134" spans="8:16" x14ac:dyDescent="0.25">
      <c r="H134" s="325"/>
      <c r="J134" s="325"/>
      <c r="L134" s="325"/>
      <c r="N134" s="325"/>
      <c r="P134" s="325"/>
    </row>
    <row r="135" spans="8:16" x14ac:dyDescent="0.25">
      <c r="H135" s="325"/>
      <c r="J135" s="325"/>
      <c r="L135" s="325"/>
      <c r="N135" s="325"/>
      <c r="P135" s="325"/>
    </row>
    <row r="136" spans="8:16" x14ac:dyDescent="0.25">
      <c r="H136" s="325"/>
      <c r="J136" s="325"/>
      <c r="L136" s="325"/>
      <c r="N136" s="325"/>
      <c r="P136" s="325"/>
    </row>
    <row r="137" spans="8:16" x14ac:dyDescent="0.25">
      <c r="H137" s="325"/>
      <c r="J137" s="325"/>
      <c r="L137" s="325"/>
      <c r="N137" s="325"/>
      <c r="P137" s="325"/>
    </row>
    <row r="138" spans="8:16" x14ac:dyDescent="0.25">
      <c r="H138" s="325"/>
      <c r="J138" s="325"/>
      <c r="L138" s="325"/>
      <c r="N138" s="325"/>
      <c r="P138" s="325"/>
    </row>
    <row r="139" spans="8:16" x14ac:dyDescent="0.25">
      <c r="H139" s="325"/>
      <c r="J139" s="325"/>
      <c r="L139" s="325"/>
      <c r="N139" s="325"/>
      <c r="P139" s="325"/>
    </row>
    <row r="140" spans="8:16" x14ac:dyDescent="0.25">
      <c r="H140" s="325"/>
      <c r="J140" s="325"/>
      <c r="L140" s="325"/>
      <c r="N140" s="325"/>
      <c r="P140" s="325"/>
    </row>
    <row r="141" spans="8:16" x14ac:dyDescent="0.25">
      <c r="H141" s="325"/>
      <c r="J141" s="325"/>
      <c r="L141" s="325"/>
      <c r="N141" s="325"/>
      <c r="P141" s="325"/>
    </row>
    <row r="142" spans="8:16" x14ac:dyDescent="0.25">
      <c r="H142" s="325"/>
      <c r="J142" s="325"/>
      <c r="L142" s="325"/>
      <c r="N142" s="325"/>
      <c r="P142" s="325"/>
    </row>
    <row r="143" spans="8:16" x14ac:dyDescent="0.25">
      <c r="H143" s="325"/>
      <c r="J143" s="325"/>
      <c r="L143" s="325"/>
      <c r="N143" s="325"/>
      <c r="P143" s="325"/>
    </row>
    <row r="144" spans="8:16" x14ac:dyDescent="0.25">
      <c r="H144" s="325"/>
      <c r="J144" s="325"/>
      <c r="L144" s="325"/>
      <c r="N144" s="325"/>
      <c r="P144" s="325"/>
    </row>
    <row r="145" spans="8:16" x14ac:dyDescent="0.25">
      <c r="H145" s="325"/>
      <c r="J145" s="325"/>
      <c r="L145" s="325"/>
      <c r="N145" s="325"/>
      <c r="P145" s="325"/>
    </row>
    <row r="146" spans="8:16" x14ac:dyDescent="0.25">
      <c r="H146" s="325"/>
      <c r="J146" s="325"/>
      <c r="L146" s="325"/>
      <c r="N146" s="325"/>
      <c r="P146" s="325"/>
    </row>
    <row r="147" spans="8:16" x14ac:dyDescent="0.25">
      <c r="H147" s="325"/>
      <c r="J147" s="325"/>
      <c r="L147" s="325"/>
      <c r="N147" s="325"/>
      <c r="P147" s="325"/>
    </row>
    <row r="148" spans="8:16" x14ac:dyDescent="0.25">
      <c r="H148" s="325"/>
      <c r="J148" s="325"/>
      <c r="L148" s="325"/>
      <c r="N148" s="325"/>
      <c r="P148" s="325"/>
    </row>
    <row r="149" spans="8:16" x14ac:dyDescent="0.25">
      <c r="H149" s="325"/>
      <c r="J149" s="325"/>
      <c r="L149" s="325"/>
      <c r="N149" s="325"/>
      <c r="P149" s="325"/>
    </row>
    <row r="150" spans="8:16" x14ac:dyDescent="0.25">
      <c r="H150" s="325"/>
      <c r="J150" s="325"/>
      <c r="L150" s="325"/>
      <c r="N150" s="325"/>
      <c r="P150" s="325"/>
    </row>
    <row r="151" spans="8:16" x14ac:dyDescent="0.25">
      <c r="H151" s="325"/>
      <c r="J151" s="325"/>
      <c r="L151" s="325"/>
      <c r="N151" s="325"/>
      <c r="P151" s="325"/>
    </row>
    <row r="152" spans="8:16" x14ac:dyDescent="0.25">
      <c r="H152" s="325"/>
      <c r="J152" s="325"/>
      <c r="L152" s="325"/>
      <c r="N152" s="325"/>
      <c r="P152" s="325"/>
    </row>
    <row r="153" spans="8:16" x14ac:dyDescent="0.25">
      <c r="H153" s="325"/>
      <c r="J153" s="325"/>
      <c r="L153" s="325"/>
      <c r="N153" s="325"/>
      <c r="P153" s="325"/>
    </row>
    <row r="154" spans="8:16" x14ac:dyDescent="0.25">
      <c r="H154" s="325"/>
      <c r="J154" s="325"/>
      <c r="L154" s="325"/>
      <c r="N154" s="325"/>
      <c r="P154" s="325"/>
    </row>
    <row r="155" spans="8:16" x14ac:dyDescent="0.25">
      <c r="H155" s="325"/>
      <c r="J155" s="325"/>
      <c r="L155" s="325"/>
      <c r="N155" s="325"/>
      <c r="P155" s="325"/>
    </row>
    <row r="156" spans="8:16" x14ac:dyDescent="0.25">
      <c r="H156" s="325"/>
      <c r="J156" s="325"/>
      <c r="L156" s="325"/>
      <c r="N156" s="325"/>
      <c r="P156" s="325"/>
    </row>
    <row r="157" spans="8:16" x14ac:dyDescent="0.25">
      <c r="H157" s="325"/>
      <c r="J157" s="325"/>
      <c r="L157" s="325"/>
      <c r="N157" s="325"/>
      <c r="P157" s="325"/>
    </row>
    <row r="158" spans="8:16" x14ac:dyDescent="0.25">
      <c r="H158" s="325"/>
      <c r="J158" s="325"/>
      <c r="L158" s="325"/>
      <c r="N158" s="325"/>
      <c r="P158" s="325"/>
    </row>
    <row r="159" spans="8:16" x14ac:dyDescent="0.25">
      <c r="H159" s="325"/>
      <c r="J159" s="325"/>
      <c r="L159" s="325"/>
      <c r="N159" s="325"/>
      <c r="P159" s="325"/>
    </row>
    <row r="160" spans="8:16" x14ac:dyDescent="0.25">
      <c r="H160" s="325"/>
      <c r="J160" s="325"/>
      <c r="L160" s="325"/>
      <c r="N160" s="325"/>
      <c r="P160" s="325"/>
    </row>
    <row r="161" spans="8:16" x14ac:dyDescent="0.25">
      <c r="H161" s="325"/>
      <c r="J161" s="325"/>
      <c r="L161" s="325"/>
      <c r="N161" s="325"/>
      <c r="P161" s="325"/>
    </row>
    <row r="162" spans="8:16" x14ac:dyDescent="0.25">
      <c r="H162" s="325"/>
      <c r="J162" s="325"/>
      <c r="L162" s="325"/>
      <c r="N162" s="325"/>
      <c r="P162" s="325"/>
    </row>
    <row r="163" spans="8:16" x14ac:dyDescent="0.25">
      <c r="H163" s="325"/>
      <c r="J163" s="325"/>
      <c r="L163" s="325"/>
      <c r="N163" s="325"/>
      <c r="P163" s="325"/>
    </row>
    <row r="164" spans="8:16" x14ac:dyDescent="0.25">
      <c r="H164" s="325"/>
      <c r="J164" s="325"/>
      <c r="L164" s="325"/>
      <c r="N164" s="325"/>
      <c r="P164" s="325"/>
    </row>
    <row r="165" spans="8:16" x14ac:dyDescent="0.25">
      <c r="H165" s="325"/>
      <c r="J165" s="325"/>
      <c r="L165" s="325"/>
      <c r="N165" s="325"/>
      <c r="P165" s="325"/>
    </row>
    <row r="166" spans="8:16" x14ac:dyDescent="0.25">
      <c r="H166" s="325"/>
      <c r="J166" s="325"/>
      <c r="L166" s="325"/>
      <c r="N166" s="325"/>
      <c r="P166" s="325"/>
    </row>
    <row r="167" spans="8:16" x14ac:dyDescent="0.25">
      <c r="H167" s="325"/>
      <c r="J167" s="325"/>
      <c r="L167" s="325"/>
      <c r="N167" s="325"/>
      <c r="P167" s="325"/>
    </row>
    <row r="168" spans="8:16" x14ac:dyDescent="0.25">
      <c r="H168" s="325"/>
      <c r="J168" s="325"/>
      <c r="L168" s="325"/>
      <c r="N168" s="325"/>
      <c r="P168" s="325"/>
    </row>
    <row r="169" spans="8:16" x14ac:dyDescent="0.25">
      <c r="H169" s="325"/>
      <c r="J169" s="325"/>
      <c r="L169" s="325"/>
      <c r="N169" s="325"/>
      <c r="P169" s="325"/>
    </row>
    <row r="170" spans="8:16" x14ac:dyDescent="0.25">
      <c r="H170" s="325"/>
      <c r="J170" s="325"/>
      <c r="L170" s="325"/>
      <c r="N170" s="325"/>
      <c r="P170" s="325"/>
    </row>
    <row r="171" spans="8:16" x14ac:dyDescent="0.25">
      <c r="H171" s="325"/>
      <c r="J171" s="325"/>
      <c r="L171" s="325"/>
      <c r="N171" s="325"/>
      <c r="P171" s="325"/>
    </row>
    <row r="172" spans="8:16" x14ac:dyDescent="0.25">
      <c r="H172" s="325"/>
      <c r="J172" s="325"/>
      <c r="L172" s="325"/>
      <c r="N172" s="325"/>
      <c r="P172" s="325"/>
    </row>
    <row r="173" spans="8:16" x14ac:dyDescent="0.25">
      <c r="H173" s="325"/>
      <c r="J173" s="325"/>
      <c r="L173" s="325"/>
      <c r="N173" s="325"/>
      <c r="P173" s="325"/>
    </row>
    <row r="174" spans="8:16" x14ac:dyDescent="0.25">
      <c r="H174" s="325"/>
      <c r="J174" s="325"/>
      <c r="L174" s="325"/>
      <c r="N174" s="325"/>
      <c r="P174" s="325"/>
    </row>
    <row r="175" spans="8:16" x14ac:dyDescent="0.25">
      <c r="H175" s="325"/>
      <c r="J175" s="325"/>
      <c r="L175" s="325"/>
      <c r="N175" s="325"/>
      <c r="P175" s="325"/>
    </row>
    <row r="176" spans="8:16" x14ac:dyDescent="0.25">
      <c r="H176" s="325"/>
      <c r="J176" s="325"/>
      <c r="L176" s="325"/>
      <c r="N176" s="325"/>
      <c r="P176" s="325"/>
    </row>
    <row r="177" spans="8:16" x14ac:dyDescent="0.25">
      <c r="H177" s="325"/>
      <c r="J177" s="325"/>
      <c r="L177" s="325"/>
      <c r="N177" s="325"/>
      <c r="P177" s="325"/>
    </row>
    <row r="178" spans="8:16" x14ac:dyDescent="0.25">
      <c r="H178" s="325"/>
      <c r="J178" s="325"/>
      <c r="L178" s="325"/>
      <c r="N178" s="325"/>
      <c r="P178" s="325"/>
    </row>
    <row r="179" spans="8:16" x14ac:dyDescent="0.25">
      <c r="H179" s="325"/>
      <c r="J179" s="325"/>
      <c r="L179" s="325"/>
      <c r="N179" s="325"/>
      <c r="P179" s="325"/>
    </row>
    <row r="180" spans="8:16" x14ac:dyDescent="0.25">
      <c r="H180" s="325"/>
      <c r="J180" s="325"/>
      <c r="L180" s="325"/>
      <c r="N180" s="325"/>
      <c r="P180" s="325"/>
    </row>
    <row r="181" spans="8:16" x14ac:dyDescent="0.25">
      <c r="H181" s="325"/>
      <c r="J181" s="325"/>
      <c r="L181" s="325"/>
      <c r="N181" s="325"/>
      <c r="P181" s="325"/>
    </row>
    <row r="182" spans="8:16" x14ac:dyDescent="0.25">
      <c r="H182" s="325"/>
      <c r="J182" s="325"/>
      <c r="L182" s="325"/>
      <c r="N182" s="325"/>
      <c r="P182" s="325"/>
    </row>
    <row r="183" spans="8:16" x14ac:dyDescent="0.25">
      <c r="H183" s="325"/>
      <c r="J183" s="325"/>
      <c r="L183" s="325"/>
      <c r="N183" s="325"/>
      <c r="P183" s="325"/>
    </row>
    <row r="184" spans="8:16" x14ac:dyDescent="0.25">
      <c r="H184" s="325"/>
      <c r="J184" s="325"/>
      <c r="L184" s="325"/>
      <c r="N184" s="325"/>
      <c r="P184" s="325"/>
    </row>
    <row r="185" spans="8:16" x14ac:dyDescent="0.25">
      <c r="H185" s="325"/>
      <c r="J185" s="325"/>
      <c r="L185" s="325"/>
      <c r="N185" s="325"/>
      <c r="P185" s="325"/>
    </row>
    <row r="186" spans="8:16" x14ac:dyDescent="0.25">
      <c r="H186" s="325"/>
      <c r="J186" s="325"/>
      <c r="L186" s="325"/>
      <c r="N186" s="325"/>
      <c r="P186" s="325"/>
    </row>
    <row r="187" spans="8:16" x14ac:dyDescent="0.25">
      <c r="H187" s="325"/>
      <c r="J187" s="325"/>
      <c r="L187" s="325"/>
      <c r="N187" s="325"/>
      <c r="P187" s="325"/>
    </row>
    <row r="188" spans="8:16" x14ac:dyDescent="0.25">
      <c r="H188" s="325"/>
      <c r="J188" s="325"/>
      <c r="L188" s="325"/>
      <c r="N188" s="325"/>
      <c r="P188" s="325"/>
    </row>
    <row r="189" spans="8:16" x14ac:dyDescent="0.25">
      <c r="H189" s="325"/>
      <c r="J189" s="325"/>
      <c r="L189" s="325"/>
      <c r="N189" s="325"/>
      <c r="P189" s="325"/>
    </row>
    <row r="190" spans="8:16" x14ac:dyDescent="0.25">
      <c r="H190" s="325"/>
      <c r="J190" s="325"/>
      <c r="L190" s="325"/>
      <c r="N190" s="325"/>
      <c r="P190" s="325"/>
    </row>
    <row r="191" spans="8:16" x14ac:dyDescent="0.25">
      <c r="H191" s="325"/>
      <c r="J191" s="325"/>
      <c r="L191" s="325"/>
      <c r="N191" s="325"/>
      <c r="P191" s="325"/>
    </row>
    <row r="192" spans="8:16" x14ac:dyDescent="0.25">
      <c r="H192" s="325"/>
      <c r="J192" s="325"/>
      <c r="L192" s="325"/>
      <c r="N192" s="325"/>
      <c r="P192" s="325"/>
    </row>
    <row r="193" spans="8:16" x14ac:dyDescent="0.25">
      <c r="H193" s="325"/>
      <c r="J193" s="325"/>
      <c r="L193" s="325"/>
      <c r="N193" s="325"/>
      <c r="P193" s="325"/>
    </row>
    <row r="194" spans="8:16" x14ac:dyDescent="0.25">
      <c r="H194" s="325"/>
      <c r="J194" s="325"/>
      <c r="L194" s="325"/>
      <c r="N194" s="325"/>
      <c r="P194" s="325"/>
    </row>
    <row r="195" spans="8:16" x14ac:dyDescent="0.25">
      <c r="H195" s="325"/>
      <c r="J195" s="325"/>
      <c r="L195" s="325"/>
      <c r="N195" s="325"/>
      <c r="P195" s="325"/>
    </row>
    <row r="196" spans="8:16" x14ac:dyDescent="0.25">
      <c r="H196" s="325"/>
      <c r="J196" s="325"/>
      <c r="L196" s="325"/>
      <c r="N196" s="325"/>
      <c r="P196" s="325"/>
    </row>
    <row r="197" spans="8:16" x14ac:dyDescent="0.25">
      <c r="H197" s="325"/>
      <c r="J197" s="325"/>
      <c r="L197" s="325"/>
      <c r="N197" s="325"/>
      <c r="P197" s="325"/>
    </row>
    <row r="198" spans="8:16" x14ac:dyDescent="0.25">
      <c r="H198" s="325"/>
      <c r="J198" s="325"/>
      <c r="L198" s="325"/>
      <c r="N198" s="325"/>
      <c r="P198" s="325"/>
    </row>
    <row r="199" spans="8:16" x14ac:dyDescent="0.25">
      <c r="H199" s="325"/>
      <c r="J199" s="325"/>
      <c r="L199" s="325"/>
      <c r="N199" s="325"/>
      <c r="P199" s="325"/>
    </row>
    <row r="200" spans="8:16" x14ac:dyDescent="0.25">
      <c r="H200" s="325"/>
      <c r="J200" s="325"/>
      <c r="L200" s="325"/>
      <c r="N200" s="325"/>
      <c r="P200" s="325"/>
    </row>
    <row r="201" spans="8:16" x14ac:dyDescent="0.25">
      <c r="H201" s="325"/>
      <c r="J201" s="325"/>
      <c r="L201" s="325"/>
      <c r="N201" s="325"/>
      <c r="P201" s="325"/>
    </row>
    <row r="202" spans="8:16" x14ac:dyDescent="0.25">
      <c r="H202" s="325"/>
      <c r="J202" s="325"/>
      <c r="L202" s="325"/>
      <c r="N202" s="325"/>
      <c r="P202" s="325"/>
    </row>
    <row r="203" spans="8:16" x14ac:dyDescent="0.25">
      <c r="H203" s="325"/>
      <c r="J203" s="325"/>
      <c r="L203" s="325"/>
      <c r="N203" s="325"/>
      <c r="P203" s="325"/>
    </row>
    <row r="204" spans="8:16" x14ac:dyDescent="0.25">
      <c r="H204" s="325"/>
      <c r="J204" s="325"/>
      <c r="L204" s="325"/>
      <c r="N204" s="325"/>
      <c r="P204" s="325"/>
    </row>
    <row r="205" spans="8:16" x14ac:dyDescent="0.25">
      <c r="H205" s="325"/>
      <c r="J205" s="325"/>
      <c r="L205" s="325"/>
      <c r="N205" s="325"/>
      <c r="P205" s="325"/>
    </row>
    <row r="206" spans="8:16" x14ac:dyDescent="0.25">
      <c r="H206" s="325"/>
      <c r="J206" s="325"/>
      <c r="L206" s="325"/>
      <c r="N206" s="325"/>
      <c r="P206" s="325"/>
    </row>
    <row r="207" spans="8:16" x14ac:dyDescent="0.25">
      <c r="H207" s="325"/>
      <c r="J207" s="325"/>
      <c r="L207" s="325"/>
      <c r="N207" s="325"/>
      <c r="P207" s="325"/>
    </row>
    <row r="208" spans="8:16" x14ac:dyDescent="0.25">
      <c r="H208" s="325"/>
      <c r="J208" s="325"/>
      <c r="L208" s="325"/>
      <c r="N208" s="325"/>
      <c r="P208" s="325"/>
    </row>
    <row r="209" spans="8:16" x14ac:dyDescent="0.25">
      <c r="H209" s="325"/>
      <c r="J209" s="325"/>
      <c r="L209" s="325"/>
      <c r="N209" s="325"/>
      <c r="P209" s="325"/>
    </row>
    <row r="210" spans="8:16" x14ac:dyDescent="0.25">
      <c r="H210" s="325"/>
      <c r="J210" s="325"/>
      <c r="L210" s="325"/>
      <c r="N210" s="325"/>
      <c r="P210" s="325"/>
    </row>
    <row r="211" spans="8:16" x14ac:dyDescent="0.25">
      <c r="H211" s="325"/>
      <c r="J211" s="325"/>
      <c r="L211" s="325"/>
      <c r="N211" s="325"/>
      <c r="P211" s="325"/>
    </row>
    <row r="212" spans="8:16" x14ac:dyDescent="0.25">
      <c r="H212" s="325"/>
      <c r="J212" s="325"/>
      <c r="L212" s="325"/>
      <c r="N212" s="325"/>
      <c r="P212" s="325"/>
    </row>
    <row r="213" spans="8:16" x14ac:dyDescent="0.25">
      <c r="H213" s="325"/>
      <c r="J213" s="325"/>
      <c r="L213" s="325"/>
      <c r="N213" s="325"/>
      <c r="P213" s="325"/>
    </row>
    <row r="214" spans="8:16" x14ac:dyDescent="0.25">
      <c r="H214" s="325"/>
      <c r="J214" s="325"/>
      <c r="L214" s="325"/>
      <c r="N214" s="325"/>
      <c r="P214" s="325"/>
    </row>
    <row r="215" spans="8:16" x14ac:dyDescent="0.25">
      <c r="H215" s="325"/>
      <c r="J215" s="325"/>
      <c r="L215" s="325"/>
      <c r="N215" s="325"/>
      <c r="P215" s="325"/>
    </row>
    <row r="216" spans="8:16" x14ac:dyDescent="0.25">
      <c r="H216" s="325"/>
      <c r="J216" s="325"/>
      <c r="L216" s="325"/>
      <c r="N216" s="325"/>
      <c r="P216" s="325"/>
    </row>
    <row r="217" spans="8:16" x14ac:dyDescent="0.25">
      <c r="H217" s="325"/>
      <c r="J217" s="325"/>
      <c r="L217" s="325"/>
      <c r="N217" s="325"/>
      <c r="P217" s="325"/>
    </row>
    <row r="218" spans="8:16" x14ac:dyDescent="0.25">
      <c r="H218" s="325"/>
      <c r="J218" s="325"/>
      <c r="L218" s="325"/>
      <c r="N218" s="325"/>
      <c r="P218" s="325"/>
    </row>
    <row r="219" spans="8:16" x14ac:dyDescent="0.25">
      <c r="H219" s="325"/>
      <c r="J219" s="325"/>
      <c r="L219" s="325"/>
      <c r="N219" s="325"/>
      <c r="P219" s="325"/>
    </row>
    <row r="220" spans="8:16" x14ac:dyDescent="0.25">
      <c r="H220" s="325"/>
      <c r="J220" s="325"/>
      <c r="L220" s="325"/>
      <c r="N220" s="325"/>
      <c r="P220" s="325"/>
    </row>
    <row r="221" spans="8:16" x14ac:dyDescent="0.25">
      <c r="H221" s="325"/>
      <c r="J221" s="325"/>
      <c r="L221" s="325"/>
      <c r="N221" s="325"/>
      <c r="P221" s="325"/>
    </row>
    <row r="222" spans="8:16" x14ac:dyDescent="0.25">
      <c r="H222" s="325"/>
      <c r="J222" s="325"/>
      <c r="L222" s="325"/>
      <c r="N222" s="325"/>
      <c r="P222" s="325"/>
    </row>
    <row r="223" spans="8:16" x14ac:dyDescent="0.25">
      <c r="H223" s="325"/>
      <c r="J223" s="325"/>
      <c r="L223" s="325"/>
      <c r="N223" s="325"/>
      <c r="P223" s="325"/>
    </row>
    <row r="224" spans="8:16" x14ac:dyDescent="0.25">
      <c r="H224" s="325"/>
      <c r="J224" s="325"/>
      <c r="L224" s="325"/>
      <c r="N224" s="325"/>
      <c r="P224" s="325"/>
    </row>
    <row r="225" spans="8:16" x14ac:dyDescent="0.25">
      <c r="H225" s="325"/>
      <c r="J225" s="325"/>
      <c r="L225" s="325"/>
      <c r="N225" s="325"/>
      <c r="P225" s="325"/>
    </row>
    <row r="226" spans="8:16" x14ac:dyDescent="0.25">
      <c r="H226" s="325"/>
      <c r="J226" s="325"/>
      <c r="L226" s="325"/>
      <c r="N226" s="325"/>
      <c r="P226" s="325"/>
    </row>
    <row r="227" spans="8:16" x14ac:dyDescent="0.25">
      <c r="H227" s="325"/>
      <c r="J227" s="325"/>
      <c r="L227" s="325"/>
      <c r="N227" s="325"/>
      <c r="P227" s="325"/>
    </row>
    <row r="228" spans="8:16" x14ac:dyDescent="0.25">
      <c r="H228" s="325"/>
      <c r="J228" s="325"/>
      <c r="L228" s="325"/>
      <c r="N228" s="325"/>
      <c r="P228" s="325"/>
    </row>
    <row r="229" spans="8:16" x14ac:dyDescent="0.25">
      <c r="H229" s="325"/>
      <c r="J229" s="325"/>
      <c r="L229" s="325"/>
      <c r="N229" s="325"/>
      <c r="P229" s="325"/>
    </row>
    <row r="230" spans="8:16" x14ac:dyDescent="0.25">
      <c r="H230" s="325"/>
      <c r="J230" s="325"/>
      <c r="L230" s="325"/>
      <c r="N230" s="325"/>
      <c r="P230" s="325"/>
    </row>
    <row r="231" spans="8:16" x14ac:dyDescent="0.25">
      <c r="H231" s="325"/>
      <c r="J231" s="325"/>
      <c r="L231" s="325"/>
      <c r="N231" s="325"/>
      <c r="P231" s="325"/>
    </row>
    <row r="232" spans="8:16" x14ac:dyDescent="0.25">
      <c r="H232" s="325"/>
      <c r="J232" s="325"/>
      <c r="L232" s="325"/>
      <c r="N232" s="325"/>
      <c r="P232" s="325"/>
    </row>
    <row r="233" spans="8:16" x14ac:dyDescent="0.25">
      <c r="H233" s="325"/>
      <c r="J233" s="325"/>
      <c r="L233" s="325"/>
      <c r="N233" s="325"/>
      <c r="P233" s="325"/>
    </row>
    <row r="234" spans="8:16" x14ac:dyDescent="0.25">
      <c r="H234" s="325"/>
      <c r="J234" s="325"/>
      <c r="L234" s="325"/>
      <c r="N234" s="325"/>
      <c r="P234" s="325"/>
    </row>
    <row r="235" spans="8:16" x14ac:dyDescent="0.25">
      <c r="H235" s="325"/>
      <c r="J235" s="325"/>
      <c r="L235" s="325"/>
      <c r="N235" s="325"/>
      <c r="P235" s="325"/>
    </row>
    <row r="236" spans="8:16" x14ac:dyDescent="0.25">
      <c r="H236" s="325"/>
      <c r="J236" s="325"/>
      <c r="L236" s="325"/>
      <c r="N236" s="325"/>
      <c r="P236" s="325"/>
    </row>
    <row r="237" spans="8:16" x14ac:dyDescent="0.25">
      <c r="H237" s="325"/>
      <c r="J237" s="325"/>
      <c r="L237" s="325"/>
      <c r="N237" s="325"/>
      <c r="P237" s="325"/>
    </row>
    <row r="238" spans="8:16" x14ac:dyDescent="0.25">
      <c r="H238" s="325"/>
      <c r="J238" s="325"/>
      <c r="L238" s="325"/>
      <c r="N238" s="325"/>
      <c r="P238" s="325"/>
    </row>
    <row r="239" spans="8:16" x14ac:dyDescent="0.25">
      <c r="H239" s="325"/>
      <c r="J239" s="325"/>
      <c r="L239" s="325"/>
      <c r="N239" s="325"/>
      <c r="P239" s="325"/>
    </row>
    <row r="240" spans="8:16" x14ac:dyDescent="0.25">
      <c r="H240" s="325"/>
      <c r="J240" s="325"/>
      <c r="L240" s="325"/>
      <c r="N240" s="325"/>
      <c r="P240" s="325"/>
    </row>
    <row r="241" spans="8:16" x14ac:dyDescent="0.25">
      <c r="H241" s="325"/>
      <c r="J241" s="325"/>
      <c r="L241" s="325"/>
      <c r="N241" s="325"/>
      <c r="P241" s="325"/>
    </row>
    <row r="242" spans="8:16" x14ac:dyDescent="0.25">
      <c r="H242" s="325"/>
      <c r="J242" s="325"/>
      <c r="L242" s="325"/>
      <c r="N242" s="325"/>
      <c r="P242" s="325"/>
    </row>
    <row r="243" spans="8:16" x14ac:dyDescent="0.25">
      <c r="H243" s="325"/>
      <c r="J243" s="325"/>
      <c r="L243" s="325"/>
      <c r="N243" s="325"/>
      <c r="P243" s="325"/>
    </row>
    <row r="244" spans="8:16" x14ac:dyDescent="0.25">
      <c r="H244" s="325"/>
      <c r="J244" s="325"/>
      <c r="L244" s="325"/>
      <c r="N244" s="325"/>
      <c r="P244" s="325"/>
    </row>
    <row r="245" spans="8:16" x14ac:dyDescent="0.25">
      <c r="H245" s="325"/>
      <c r="J245" s="325"/>
      <c r="L245" s="325"/>
      <c r="N245" s="325"/>
      <c r="P245" s="325"/>
    </row>
    <row r="246" spans="8:16" x14ac:dyDescent="0.25">
      <c r="H246" s="325"/>
      <c r="J246" s="325"/>
      <c r="L246" s="325"/>
      <c r="N246" s="325"/>
      <c r="P246" s="325"/>
    </row>
    <row r="247" spans="8:16" x14ac:dyDescent="0.25">
      <c r="H247" s="325"/>
      <c r="J247" s="325"/>
      <c r="L247" s="325"/>
      <c r="N247" s="325"/>
      <c r="P247" s="325"/>
    </row>
    <row r="248" spans="8:16" x14ac:dyDescent="0.25">
      <c r="H248" s="325"/>
      <c r="J248" s="325"/>
      <c r="L248" s="325"/>
      <c r="N248" s="325"/>
      <c r="P248" s="325"/>
    </row>
  </sheetData>
  <mergeCells count="44">
    <mergeCell ref="R7:R9"/>
    <mergeCell ref="T7:T9"/>
    <mergeCell ref="U7:U9"/>
    <mergeCell ref="D10:D11"/>
    <mergeCell ref="D4:D6"/>
    <mergeCell ref="F4:F6"/>
    <mergeCell ref="G4:N4"/>
    <mergeCell ref="D7:D9"/>
    <mergeCell ref="T4:T6"/>
    <mergeCell ref="U4:U6"/>
    <mergeCell ref="G5:H5"/>
    <mergeCell ref="E4:E6"/>
    <mergeCell ref="O4:P5"/>
    <mergeCell ref="Q4:Q6"/>
    <mergeCell ref="R4:R6"/>
    <mergeCell ref="S4:S6"/>
    <mergeCell ref="A7:A25"/>
    <mergeCell ref="A4:A6"/>
    <mergeCell ref="B4:B6"/>
    <mergeCell ref="C4:C6"/>
    <mergeCell ref="B19:B25"/>
    <mergeCell ref="B7:B12"/>
    <mergeCell ref="B13:B18"/>
    <mergeCell ref="C7:C9"/>
    <mergeCell ref="C19:C21"/>
    <mergeCell ref="I5:J5"/>
    <mergeCell ref="K5:L5"/>
    <mergeCell ref="M5:N5"/>
    <mergeCell ref="D19:D20"/>
    <mergeCell ref="E19:E20"/>
    <mergeCell ref="G19:G20"/>
    <mergeCell ref="H19:H20"/>
    <mergeCell ref="I19:I20"/>
    <mergeCell ref="J19:J20"/>
    <mergeCell ref="K19:K20"/>
    <mergeCell ref="L19:L20"/>
    <mergeCell ref="M19:M20"/>
    <mergeCell ref="O19:O20"/>
    <mergeCell ref="T19:T20"/>
    <mergeCell ref="U19:U20"/>
    <mergeCell ref="P19:P20"/>
    <mergeCell ref="Q19:Q20"/>
    <mergeCell ref="R19:R20"/>
    <mergeCell ref="S19:S2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G1" workbookViewId="0">
      <pane ySplit="5" topLeftCell="A6" activePane="bottomLeft" state="frozen"/>
      <selection activeCell="R5" sqref="R5"/>
      <selection pane="bottomLeft" activeCell="P10" sqref="P10"/>
    </sheetView>
  </sheetViews>
  <sheetFormatPr baseColWidth="10" defaultRowHeight="15" x14ac:dyDescent="0.25"/>
  <cols>
    <col min="1" max="2" width="35.7109375" customWidth="1"/>
    <col min="3" max="6" width="27.42578125" customWidth="1"/>
    <col min="7" max="7" width="15.28515625" customWidth="1"/>
    <col min="8" max="8" width="15.28515625" style="127" customWidth="1"/>
    <col min="9" max="9" width="15.28515625" customWidth="1"/>
    <col min="10" max="10" width="15.28515625" style="127" customWidth="1"/>
    <col min="11" max="11" width="15.28515625" customWidth="1"/>
    <col min="12" max="12" width="15.28515625" style="127" customWidth="1"/>
    <col min="13" max="13" width="15.28515625" customWidth="1"/>
    <col min="14" max="14" width="15.28515625" style="127" customWidth="1"/>
    <col min="15" max="15" width="15.28515625" customWidth="1"/>
    <col min="16" max="16" width="18.28515625" style="127" customWidth="1"/>
    <col min="17" max="20" width="14.140625" customWidth="1"/>
    <col min="21" max="21" width="17" customWidth="1"/>
  </cols>
  <sheetData>
    <row r="1" spans="1:21" ht="18.75" x14ac:dyDescent="0.25">
      <c r="B1" s="163"/>
      <c r="C1" s="163"/>
      <c r="D1" s="163"/>
      <c r="E1" s="163"/>
      <c r="F1" s="163"/>
      <c r="G1" s="163" t="s">
        <v>486</v>
      </c>
      <c r="I1" s="163"/>
      <c r="J1" s="163"/>
      <c r="K1" s="163"/>
      <c r="L1" s="163"/>
      <c r="M1" s="163"/>
      <c r="N1" s="163"/>
      <c r="O1" s="163"/>
      <c r="P1" s="163"/>
      <c r="Q1" s="163"/>
      <c r="R1" s="163"/>
      <c r="S1" s="163"/>
      <c r="T1" s="163"/>
      <c r="U1" s="163"/>
    </row>
    <row r="2" spans="1:21" x14ac:dyDescent="0.25">
      <c r="A2" s="151" t="s">
        <v>1350</v>
      </c>
      <c r="B2" s="151"/>
      <c r="C2" s="151"/>
      <c r="D2" s="151"/>
      <c r="E2" s="151"/>
      <c r="F2" s="151"/>
      <c r="G2" s="151"/>
      <c r="H2" s="151"/>
      <c r="I2" s="151"/>
      <c r="J2" s="151"/>
      <c r="K2" s="151"/>
      <c r="L2" s="151"/>
      <c r="M2" s="151"/>
      <c r="N2" s="151"/>
      <c r="O2" s="151"/>
      <c r="P2" s="151"/>
      <c r="Q2" s="151"/>
      <c r="R2" s="151"/>
      <c r="S2" s="151"/>
      <c r="T2" s="151"/>
      <c r="U2" s="151"/>
    </row>
    <row r="3" spans="1:21" ht="15" customHeight="1" x14ac:dyDescent="0.25">
      <c r="A3" s="783" t="s">
        <v>98</v>
      </c>
      <c r="B3" s="777" t="s">
        <v>113</v>
      </c>
      <c r="C3" s="660" t="s">
        <v>87</v>
      </c>
      <c r="D3" s="660" t="s">
        <v>88</v>
      </c>
      <c r="E3" s="666" t="s">
        <v>395</v>
      </c>
      <c r="F3" s="660" t="s">
        <v>89</v>
      </c>
      <c r="G3" s="783" t="s">
        <v>101</v>
      </c>
      <c r="H3" s="783"/>
      <c r="I3" s="783"/>
      <c r="J3" s="783"/>
      <c r="K3" s="783"/>
      <c r="L3" s="783"/>
      <c r="M3" s="783"/>
      <c r="N3" s="783"/>
      <c r="O3" s="784" t="s">
        <v>102</v>
      </c>
      <c r="P3" s="784"/>
      <c r="Q3" s="777" t="s">
        <v>103</v>
      </c>
      <c r="R3" s="777" t="s">
        <v>104</v>
      </c>
      <c r="S3" s="777" t="s">
        <v>111</v>
      </c>
      <c r="T3" s="777" t="s">
        <v>110</v>
      </c>
      <c r="U3" s="780" t="s">
        <v>90</v>
      </c>
    </row>
    <row r="4" spans="1:21" ht="15" customHeight="1" x14ac:dyDescent="0.25">
      <c r="A4" s="783"/>
      <c r="B4" s="778"/>
      <c r="C4" s="661"/>
      <c r="D4" s="661"/>
      <c r="E4" s="667"/>
      <c r="F4" s="661"/>
      <c r="G4" s="783" t="s">
        <v>105</v>
      </c>
      <c r="H4" s="783"/>
      <c r="I4" s="783" t="s">
        <v>106</v>
      </c>
      <c r="J4" s="783"/>
      <c r="K4" s="783" t="s">
        <v>107</v>
      </c>
      <c r="L4" s="783"/>
      <c r="M4" s="783" t="s">
        <v>108</v>
      </c>
      <c r="N4" s="783"/>
      <c r="O4" s="784"/>
      <c r="P4" s="784"/>
      <c r="Q4" s="778"/>
      <c r="R4" s="778"/>
      <c r="S4" s="778"/>
      <c r="T4" s="778"/>
      <c r="U4" s="781"/>
    </row>
    <row r="5" spans="1:21" ht="25.5" x14ac:dyDescent="0.25">
      <c r="A5" s="783"/>
      <c r="B5" s="779"/>
      <c r="C5" s="662"/>
      <c r="D5" s="662"/>
      <c r="E5" s="668"/>
      <c r="F5" s="662"/>
      <c r="G5" s="134" t="s">
        <v>109</v>
      </c>
      <c r="H5" s="126" t="s">
        <v>12</v>
      </c>
      <c r="I5" s="134" t="s">
        <v>109</v>
      </c>
      <c r="J5" s="126" t="s">
        <v>12</v>
      </c>
      <c r="K5" s="134" t="s">
        <v>109</v>
      </c>
      <c r="L5" s="126" t="s">
        <v>12</v>
      </c>
      <c r="M5" s="134" t="s">
        <v>109</v>
      </c>
      <c r="N5" s="126" t="s">
        <v>12</v>
      </c>
      <c r="O5" s="134" t="s">
        <v>109</v>
      </c>
      <c r="P5" s="126" t="s">
        <v>12</v>
      </c>
      <c r="Q5" s="779"/>
      <c r="R5" s="779"/>
      <c r="S5" s="779"/>
      <c r="T5" s="779"/>
      <c r="U5" s="782"/>
    </row>
    <row r="6" spans="1:21" ht="15.75" x14ac:dyDescent="0.25">
      <c r="A6" s="690" t="s">
        <v>1470</v>
      </c>
      <c r="B6" s="679" t="s">
        <v>1351</v>
      </c>
      <c r="C6" s="69"/>
      <c r="D6" s="192"/>
      <c r="E6" s="192"/>
      <c r="F6" s="157"/>
      <c r="G6" s="231"/>
      <c r="H6" s="232"/>
      <c r="I6" s="231"/>
      <c r="J6" s="232"/>
      <c r="K6" s="231"/>
      <c r="L6" s="232"/>
      <c r="M6" s="231"/>
      <c r="N6" s="232"/>
      <c r="O6" s="249">
        <f>+G6+I6+K6+M6</f>
        <v>0</v>
      </c>
      <c r="P6" s="249">
        <f>+H6+J6+L6+N6</f>
        <v>0</v>
      </c>
      <c r="Q6" s="192"/>
      <c r="R6" s="192"/>
      <c r="S6" s="192"/>
      <c r="T6" s="192"/>
      <c r="U6" s="192"/>
    </row>
    <row r="7" spans="1:21" s="239" customFormat="1" ht="15.75" x14ac:dyDescent="0.25">
      <c r="A7" s="690"/>
      <c r="B7" s="680"/>
      <c r="C7" s="69"/>
      <c r="D7" s="192"/>
      <c r="E7" s="192"/>
      <c r="F7" s="157"/>
      <c r="G7" s="231"/>
      <c r="H7" s="232"/>
      <c r="I7" s="231"/>
      <c r="J7" s="232"/>
      <c r="K7" s="231"/>
      <c r="L7" s="232"/>
      <c r="M7" s="231"/>
      <c r="N7" s="232"/>
      <c r="O7" s="249">
        <f t="shared" ref="O7:O32" si="0">+G7+I7+K7+M7</f>
        <v>0</v>
      </c>
      <c r="P7" s="249">
        <f t="shared" ref="P7:P32" si="1">+H7+J7+L7+N7</f>
        <v>0</v>
      </c>
      <c r="Q7" s="192"/>
      <c r="R7" s="192"/>
      <c r="S7" s="192"/>
      <c r="T7" s="192"/>
      <c r="U7" s="192"/>
    </row>
    <row r="8" spans="1:21" s="239" customFormat="1" ht="15.75" x14ac:dyDescent="0.25">
      <c r="A8" s="690"/>
      <c r="B8" s="680"/>
      <c r="C8" s="69"/>
      <c r="D8" s="192"/>
      <c r="E8" s="192"/>
      <c r="F8" s="157"/>
      <c r="G8" s="231"/>
      <c r="H8" s="232"/>
      <c r="I8" s="231"/>
      <c r="J8" s="232"/>
      <c r="K8" s="231"/>
      <c r="L8" s="232"/>
      <c r="M8" s="231"/>
      <c r="N8" s="232"/>
      <c r="O8" s="249">
        <f t="shared" si="0"/>
        <v>0</v>
      </c>
      <c r="P8" s="249">
        <f t="shared" si="1"/>
        <v>0</v>
      </c>
      <c r="Q8" s="192"/>
      <c r="R8" s="192"/>
      <c r="S8" s="192"/>
      <c r="T8" s="192"/>
      <c r="U8" s="192"/>
    </row>
    <row r="9" spans="1:21" ht="15.75" x14ac:dyDescent="0.25">
      <c r="A9" s="690"/>
      <c r="B9" s="680"/>
      <c r="C9" s="69"/>
      <c r="D9" s="192"/>
      <c r="E9" s="192"/>
      <c r="F9" s="157"/>
      <c r="G9" s="231"/>
      <c r="H9" s="232"/>
      <c r="I9" s="231"/>
      <c r="J9" s="232"/>
      <c r="K9" s="231"/>
      <c r="L9" s="232"/>
      <c r="M9" s="231"/>
      <c r="N9" s="232"/>
      <c r="O9" s="249">
        <f t="shared" si="0"/>
        <v>0</v>
      </c>
      <c r="P9" s="249">
        <f t="shared" si="1"/>
        <v>0</v>
      </c>
      <c r="Q9" s="192"/>
      <c r="R9" s="192"/>
      <c r="S9" s="192"/>
      <c r="T9" s="192"/>
      <c r="U9" s="192"/>
    </row>
    <row r="10" spans="1:21" ht="15.75" x14ac:dyDescent="0.25">
      <c r="A10" s="690"/>
      <c r="B10" s="680"/>
      <c r="C10" s="69"/>
      <c r="D10" s="192"/>
      <c r="E10" s="192"/>
      <c r="F10" s="157"/>
      <c r="G10" s="231"/>
      <c r="H10" s="232"/>
      <c r="I10" s="231"/>
      <c r="J10" s="232"/>
      <c r="K10" s="231"/>
      <c r="L10" s="232"/>
      <c r="M10" s="231"/>
      <c r="N10" s="232"/>
      <c r="O10" s="249">
        <f t="shared" si="0"/>
        <v>0</v>
      </c>
      <c r="P10" s="249">
        <f t="shared" si="1"/>
        <v>0</v>
      </c>
      <c r="Q10" s="192"/>
      <c r="R10" s="192"/>
      <c r="S10" s="192"/>
      <c r="T10" s="192"/>
      <c r="U10" s="192"/>
    </row>
    <row r="11" spans="1:21" ht="15.75" x14ac:dyDescent="0.25">
      <c r="A11" s="690"/>
      <c r="B11" s="681"/>
      <c r="C11" s="69"/>
      <c r="D11" s="192"/>
      <c r="E11" s="192"/>
      <c r="F11" s="157"/>
      <c r="G11" s="231"/>
      <c r="H11" s="232"/>
      <c r="I11" s="231"/>
      <c r="J11" s="232"/>
      <c r="K11" s="231"/>
      <c r="L11" s="232"/>
      <c r="M11" s="231"/>
      <c r="N11" s="232"/>
      <c r="O11" s="249">
        <f t="shared" si="0"/>
        <v>0</v>
      </c>
      <c r="P11" s="249">
        <f t="shared" si="1"/>
        <v>0</v>
      </c>
      <c r="Q11" s="192"/>
      <c r="R11" s="192"/>
      <c r="S11" s="192"/>
      <c r="T11" s="192"/>
      <c r="U11" s="192"/>
    </row>
    <row r="12" spans="1:21" ht="15.75" x14ac:dyDescent="0.25">
      <c r="A12" s="680" t="s">
        <v>1471</v>
      </c>
      <c r="B12" s="679" t="s">
        <v>1472</v>
      </c>
      <c r="C12" s="69"/>
      <c r="D12" s="184"/>
      <c r="E12" s="184"/>
      <c r="F12" s="184"/>
      <c r="G12" s="231"/>
      <c r="H12" s="232"/>
      <c r="I12" s="231"/>
      <c r="J12" s="232"/>
      <c r="K12" s="231"/>
      <c r="L12" s="232"/>
      <c r="M12" s="231"/>
      <c r="N12" s="232"/>
      <c r="O12" s="249">
        <f t="shared" si="0"/>
        <v>0</v>
      </c>
      <c r="P12" s="249">
        <f t="shared" si="1"/>
        <v>0</v>
      </c>
      <c r="Q12" s="192"/>
      <c r="R12" s="192"/>
      <c r="S12" s="192"/>
      <c r="T12" s="192"/>
      <c r="U12" s="192"/>
    </row>
    <row r="13" spans="1:21" ht="15.75" x14ac:dyDescent="0.25">
      <c r="A13" s="680"/>
      <c r="B13" s="680"/>
      <c r="C13" s="69"/>
      <c r="D13" s="192"/>
      <c r="E13" s="192"/>
      <c r="F13" s="157"/>
      <c r="G13" s="231"/>
      <c r="H13" s="232"/>
      <c r="I13" s="231"/>
      <c r="J13" s="232"/>
      <c r="K13" s="231"/>
      <c r="L13" s="232"/>
      <c r="M13" s="231"/>
      <c r="N13" s="232"/>
      <c r="O13" s="249">
        <f t="shared" si="0"/>
        <v>0</v>
      </c>
      <c r="P13" s="249">
        <f t="shared" si="1"/>
        <v>0</v>
      </c>
      <c r="Q13" s="192"/>
      <c r="R13" s="192"/>
      <c r="S13" s="192"/>
      <c r="T13" s="192"/>
      <c r="U13" s="192"/>
    </row>
    <row r="14" spans="1:21" ht="15.75" x14ac:dyDescent="0.25">
      <c r="A14" s="680"/>
      <c r="B14" s="680"/>
      <c r="C14" s="69"/>
      <c r="D14" s="192"/>
      <c r="E14" s="192"/>
      <c r="F14" s="157"/>
      <c r="G14" s="231"/>
      <c r="H14" s="232"/>
      <c r="I14" s="231"/>
      <c r="J14" s="232"/>
      <c r="K14" s="231"/>
      <c r="L14" s="232"/>
      <c r="M14" s="231"/>
      <c r="N14" s="232"/>
      <c r="O14" s="249">
        <f t="shared" si="0"/>
        <v>0</v>
      </c>
      <c r="P14" s="249">
        <f t="shared" si="1"/>
        <v>0</v>
      </c>
      <c r="Q14" s="192"/>
      <c r="R14" s="192"/>
      <c r="S14" s="192"/>
      <c r="T14" s="192"/>
      <c r="U14" s="192"/>
    </row>
    <row r="15" spans="1:21" ht="15.75" x14ac:dyDescent="0.25">
      <c r="A15" s="680"/>
      <c r="B15" s="680"/>
      <c r="C15" s="69"/>
      <c r="D15" s="192"/>
      <c r="E15" s="192"/>
      <c r="F15" s="157"/>
      <c r="G15" s="231"/>
      <c r="H15" s="232"/>
      <c r="I15" s="231"/>
      <c r="J15" s="232"/>
      <c r="K15" s="231"/>
      <c r="L15" s="232"/>
      <c r="M15" s="231"/>
      <c r="N15" s="232"/>
      <c r="O15" s="249">
        <f t="shared" si="0"/>
        <v>0</v>
      </c>
      <c r="P15" s="249">
        <f t="shared" si="1"/>
        <v>0</v>
      </c>
      <c r="Q15" s="192"/>
      <c r="R15" s="192"/>
      <c r="S15" s="192"/>
      <c r="T15" s="192"/>
      <c r="U15" s="192"/>
    </row>
    <row r="16" spans="1:21" ht="15.75" x14ac:dyDescent="0.25">
      <c r="A16" s="680"/>
      <c r="B16" s="680"/>
      <c r="C16" s="69"/>
      <c r="D16" s="192"/>
      <c r="E16" s="192"/>
      <c r="F16" s="157"/>
      <c r="G16" s="231"/>
      <c r="H16" s="232"/>
      <c r="I16" s="231"/>
      <c r="J16" s="232"/>
      <c r="K16" s="231"/>
      <c r="L16" s="232"/>
      <c r="M16" s="231"/>
      <c r="N16" s="232"/>
      <c r="O16" s="249">
        <f t="shared" si="0"/>
        <v>0</v>
      </c>
      <c r="P16" s="249">
        <f t="shared" si="1"/>
        <v>0</v>
      </c>
      <c r="Q16" s="192"/>
      <c r="R16" s="192"/>
      <c r="S16" s="192"/>
      <c r="T16" s="192"/>
      <c r="U16" s="192"/>
    </row>
    <row r="17" spans="1:21" ht="15.75" x14ac:dyDescent="0.25">
      <c r="A17" s="680"/>
      <c r="B17" s="680"/>
      <c r="C17" s="69"/>
      <c r="D17" s="192"/>
      <c r="E17" s="192"/>
      <c r="F17" s="157"/>
      <c r="G17" s="231"/>
      <c r="H17" s="232"/>
      <c r="I17" s="231"/>
      <c r="J17" s="232"/>
      <c r="K17" s="231"/>
      <c r="L17" s="232"/>
      <c r="M17" s="231"/>
      <c r="N17" s="232"/>
      <c r="O17" s="249">
        <f t="shared" si="0"/>
        <v>0</v>
      </c>
      <c r="P17" s="249">
        <f t="shared" si="1"/>
        <v>0</v>
      </c>
      <c r="Q17" s="192"/>
      <c r="R17" s="192"/>
      <c r="S17" s="192"/>
      <c r="T17" s="192"/>
      <c r="U17" s="192"/>
    </row>
    <row r="18" spans="1:21" ht="15.75" x14ac:dyDescent="0.25">
      <c r="A18" s="681"/>
      <c r="B18" s="681"/>
      <c r="C18" s="69"/>
      <c r="D18" s="192"/>
      <c r="E18" s="192"/>
      <c r="F18" s="157"/>
      <c r="G18" s="231"/>
      <c r="H18" s="232"/>
      <c r="I18" s="231"/>
      <c r="J18" s="232"/>
      <c r="K18" s="231"/>
      <c r="L18" s="232"/>
      <c r="M18" s="231"/>
      <c r="N18" s="232"/>
      <c r="O18" s="249">
        <f t="shared" si="0"/>
        <v>0</v>
      </c>
      <c r="P18" s="249">
        <f t="shared" si="1"/>
        <v>0</v>
      </c>
      <c r="Q18" s="192"/>
      <c r="R18" s="192"/>
      <c r="S18" s="192"/>
      <c r="T18" s="192"/>
      <c r="U18" s="192"/>
    </row>
    <row r="19" spans="1:21" ht="15.75" x14ac:dyDescent="0.25">
      <c r="A19" s="679" t="s">
        <v>1473</v>
      </c>
      <c r="B19" s="679" t="s">
        <v>1474</v>
      </c>
      <c r="C19" s="69"/>
      <c r="D19" s="192"/>
      <c r="E19" s="192"/>
      <c r="F19" s="157"/>
      <c r="G19" s="231"/>
      <c r="H19" s="232"/>
      <c r="I19" s="231"/>
      <c r="J19" s="232"/>
      <c r="K19" s="231"/>
      <c r="L19" s="232"/>
      <c r="M19" s="231"/>
      <c r="N19" s="232"/>
      <c r="O19" s="249">
        <f t="shared" si="0"/>
        <v>0</v>
      </c>
      <c r="P19" s="249">
        <f t="shared" si="1"/>
        <v>0</v>
      </c>
      <c r="Q19" s="192"/>
      <c r="R19" s="192"/>
      <c r="S19" s="192"/>
      <c r="T19" s="192"/>
      <c r="U19" s="192"/>
    </row>
    <row r="20" spans="1:21" s="239" customFormat="1" ht="15.75" x14ac:dyDescent="0.25">
      <c r="A20" s="680"/>
      <c r="B20" s="680"/>
      <c r="C20" s="69"/>
      <c r="D20" s="192"/>
      <c r="E20" s="192"/>
      <c r="F20" s="157"/>
      <c r="G20" s="231"/>
      <c r="H20" s="232"/>
      <c r="I20" s="231"/>
      <c r="J20" s="232"/>
      <c r="K20" s="231"/>
      <c r="L20" s="232"/>
      <c r="M20" s="231"/>
      <c r="N20" s="232"/>
      <c r="O20" s="249">
        <f t="shared" si="0"/>
        <v>0</v>
      </c>
      <c r="P20" s="249">
        <f t="shared" si="1"/>
        <v>0</v>
      </c>
      <c r="Q20" s="192"/>
      <c r="R20" s="192"/>
      <c r="S20" s="192"/>
      <c r="T20" s="192"/>
      <c r="U20" s="192"/>
    </row>
    <row r="21" spans="1:21" s="239" customFormat="1" ht="15.75" x14ac:dyDescent="0.25">
      <c r="A21" s="680"/>
      <c r="B21" s="680"/>
      <c r="C21" s="69"/>
      <c r="D21" s="192"/>
      <c r="E21" s="192"/>
      <c r="F21" s="157"/>
      <c r="G21" s="231"/>
      <c r="H21" s="232"/>
      <c r="I21" s="231"/>
      <c r="J21" s="232"/>
      <c r="K21" s="231"/>
      <c r="L21" s="232"/>
      <c r="M21" s="231"/>
      <c r="N21" s="232"/>
      <c r="O21" s="249">
        <f t="shared" si="0"/>
        <v>0</v>
      </c>
      <c r="P21" s="249">
        <f t="shared" si="1"/>
        <v>0</v>
      </c>
      <c r="Q21" s="192"/>
      <c r="R21" s="192"/>
      <c r="S21" s="192"/>
      <c r="T21" s="192"/>
      <c r="U21" s="192"/>
    </row>
    <row r="22" spans="1:21" s="239" customFormat="1" ht="15.75" x14ac:dyDescent="0.25">
      <c r="A22" s="680"/>
      <c r="B22" s="680"/>
      <c r="C22" s="69"/>
      <c r="D22" s="192"/>
      <c r="E22" s="192"/>
      <c r="F22" s="157"/>
      <c r="G22" s="231"/>
      <c r="H22" s="232"/>
      <c r="I22" s="231"/>
      <c r="J22" s="232"/>
      <c r="K22" s="231"/>
      <c r="L22" s="232"/>
      <c r="M22" s="231"/>
      <c r="N22" s="232"/>
      <c r="O22" s="249">
        <f t="shared" si="0"/>
        <v>0</v>
      </c>
      <c r="P22" s="249">
        <f t="shared" si="1"/>
        <v>0</v>
      </c>
      <c r="Q22" s="192"/>
      <c r="R22" s="192"/>
      <c r="S22" s="192"/>
      <c r="T22" s="192"/>
      <c r="U22" s="192"/>
    </row>
    <row r="23" spans="1:21" ht="15.75" x14ac:dyDescent="0.25">
      <c r="A23" s="680"/>
      <c r="B23" s="680"/>
      <c r="C23" s="69"/>
      <c r="D23" s="192"/>
      <c r="E23" s="192"/>
      <c r="F23" s="157"/>
      <c r="G23" s="231"/>
      <c r="H23" s="232"/>
      <c r="I23" s="231"/>
      <c r="J23" s="232"/>
      <c r="K23" s="231"/>
      <c r="L23" s="232"/>
      <c r="M23" s="231"/>
      <c r="N23" s="232"/>
      <c r="O23" s="249">
        <f t="shared" si="0"/>
        <v>0</v>
      </c>
      <c r="P23" s="249">
        <f t="shared" si="1"/>
        <v>0</v>
      </c>
      <c r="Q23" s="192"/>
      <c r="R23" s="192"/>
      <c r="S23" s="192"/>
      <c r="T23" s="192"/>
      <c r="U23" s="192"/>
    </row>
    <row r="24" spans="1:21" ht="15.75" x14ac:dyDescent="0.25">
      <c r="A24" s="680"/>
      <c r="B24" s="680"/>
      <c r="C24" s="69"/>
      <c r="D24" s="192"/>
      <c r="E24" s="192"/>
      <c r="F24" s="157"/>
      <c r="G24" s="231"/>
      <c r="H24" s="232"/>
      <c r="I24" s="231"/>
      <c r="J24" s="232"/>
      <c r="K24" s="231"/>
      <c r="L24" s="232"/>
      <c r="M24" s="231"/>
      <c r="N24" s="232"/>
      <c r="O24" s="249">
        <f t="shared" si="0"/>
        <v>0</v>
      </c>
      <c r="P24" s="249">
        <f t="shared" si="1"/>
        <v>0</v>
      </c>
      <c r="Q24" s="192"/>
      <c r="R24" s="192"/>
      <c r="S24" s="192"/>
      <c r="T24" s="192"/>
      <c r="U24" s="192"/>
    </row>
    <row r="25" spans="1:21" ht="15.75" x14ac:dyDescent="0.25">
      <c r="A25" s="681"/>
      <c r="B25" s="681"/>
      <c r="C25" s="69"/>
      <c r="D25" s="192"/>
      <c r="E25" s="192"/>
      <c r="F25" s="157"/>
      <c r="G25" s="231"/>
      <c r="H25" s="232"/>
      <c r="I25" s="231"/>
      <c r="J25" s="232"/>
      <c r="K25" s="231"/>
      <c r="L25" s="232"/>
      <c r="M25" s="231"/>
      <c r="N25" s="232"/>
      <c r="O25" s="249">
        <f t="shared" si="0"/>
        <v>0</v>
      </c>
      <c r="P25" s="249">
        <f t="shared" si="1"/>
        <v>0</v>
      </c>
      <c r="Q25" s="192"/>
      <c r="R25" s="192"/>
      <c r="S25" s="192"/>
      <c r="T25" s="192"/>
      <c r="U25" s="192"/>
    </row>
    <row r="26" spans="1:21" ht="15.75" x14ac:dyDescent="0.25">
      <c r="A26" s="679" t="s">
        <v>1475</v>
      </c>
      <c r="B26" s="679" t="s">
        <v>1476</v>
      </c>
      <c r="C26" s="69"/>
      <c r="D26" s="192"/>
      <c r="E26" s="192"/>
      <c r="F26" s="157"/>
      <c r="G26" s="231"/>
      <c r="H26" s="232"/>
      <c r="I26" s="231"/>
      <c r="J26" s="232"/>
      <c r="K26" s="231"/>
      <c r="L26" s="232"/>
      <c r="M26" s="231"/>
      <c r="N26" s="232"/>
      <c r="O26" s="249">
        <f t="shared" si="0"/>
        <v>0</v>
      </c>
      <c r="P26" s="249">
        <f t="shared" si="1"/>
        <v>0</v>
      </c>
      <c r="Q26" s="192"/>
      <c r="R26" s="192"/>
      <c r="S26" s="192"/>
      <c r="T26" s="192"/>
      <c r="U26" s="192"/>
    </row>
    <row r="27" spans="1:21" s="239" customFormat="1" ht="15.75" x14ac:dyDescent="0.25">
      <c r="A27" s="680"/>
      <c r="B27" s="680"/>
      <c r="C27" s="69"/>
      <c r="D27" s="192"/>
      <c r="E27" s="192"/>
      <c r="F27" s="157"/>
      <c r="G27" s="231"/>
      <c r="H27" s="232"/>
      <c r="I27" s="231"/>
      <c r="J27" s="232"/>
      <c r="K27" s="231"/>
      <c r="L27" s="232"/>
      <c r="M27" s="231"/>
      <c r="N27" s="232"/>
      <c r="O27" s="249">
        <f t="shared" si="0"/>
        <v>0</v>
      </c>
      <c r="P27" s="249">
        <f t="shared" si="1"/>
        <v>0</v>
      </c>
      <c r="Q27" s="192"/>
      <c r="R27" s="192"/>
      <c r="S27" s="192"/>
      <c r="T27" s="192"/>
      <c r="U27" s="192"/>
    </row>
    <row r="28" spans="1:21" s="239" customFormat="1" ht="15.75" x14ac:dyDescent="0.25">
      <c r="A28" s="680"/>
      <c r="B28" s="680"/>
      <c r="C28" s="69"/>
      <c r="D28" s="192"/>
      <c r="E28" s="192"/>
      <c r="F28" s="157"/>
      <c r="G28" s="231"/>
      <c r="H28" s="232"/>
      <c r="I28" s="231"/>
      <c r="J28" s="232"/>
      <c r="K28" s="231"/>
      <c r="L28" s="232"/>
      <c r="M28" s="231"/>
      <c r="N28" s="232"/>
      <c r="O28" s="249">
        <f t="shared" si="0"/>
        <v>0</v>
      </c>
      <c r="P28" s="249">
        <f t="shared" si="1"/>
        <v>0</v>
      </c>
      <c r="Q28" s="192"/>
      <c r="R28" s="192"/>
      <c r="S28" s="192"/>
      <c r="T28" s="192"/>
      <c r="U28" s="192"/>
    </row>
    <row r="29" spans="1:21" s="239" customFormat="1" ht="15.75" x14ac:dyDescent="0.25">
      <c r="A29" s="680"/>
      <c r="B29" s="680"/>
      <c r="C29" s="69"/>
      <c r="D29" s="192"/>
      <c r="E29" s="192"/>
      <c r="F29" s="157"/>
      <c r="G29" s="231"/>
      <c r="H29" s="232"/>
      <c r="I29" s="231"/>
      <c r="J29" s="232"/>
      <c r="K29" s="231"/>
      <c r="L29" s="232"/>
      <c r="M29" s="231"/>
      <c r="N29" s="232"/>
      <c r="O29" s="249">
        <f t="shared" si="0"/>
        <v>0</v>
      </c>
      <c r="P29" s="249">
        <f t="shared" si="1"/>
        <v>0</v>
      </c>
      <c r="Q29" s="192"/>
      <c r="R29" s="192"/>
      <c r="S29" s="192"/>
      <c r="T29" s="192"/>
      <c r="U29" s="192"/>
    </row>
    <row r="30" spans="1:21" ht="15.75" x14ac:dyDescent="0.25">
      <c r="A30" s="680"/>
      <c r="B30" s="680"/>
      <c r="C30" s="69"/>
      <c r="D30" s="192"/>
      <c r="E30" s="192"/>
      <c r="F30" s="157"/>
      <c r="G30" s="231"/>
      <c r="H30" s="232"/>
      <c r="I30" s="231"/>
      <c r="J30" s="232"/>
      <c r="K30" s="231"/>
      <c r="L30" s="232"/>
      <c r="M30" s="231"/>
      <c r="N30" s="232"/>
      <c r="O30" s="249">
        <f t="shared" si="0"/>
        <v>0</v>
      </c>
      <c r="P30" s="249">
        <f t="shared" si="1"/>
        <v>0</v>
      </c>
      <c r="Q30" s="192"/>
      <c r="R30" s="192"/>
      <c r="S30" s="192"/>
      <c r="T30" s="192"/>
      <c r="U30" s="192"/>
    </row>
    <row r="31" spans="1:21" ht="15.75" x14ac:dyDescent="0.25">
      <c r="A31" s="680"/>
      <c r="B31" s="680"/>
      <c r="C31" s="69"/>
      <c r="D31" s="192"/>
      <c r="E31" s="192"/>
      <c r="F31" s="157"/>
      <c r="G31" s="231"/>
      <c r="H31" s="232"/>
      <c r="I31" s="231"/>
      <c r="J31" s="232"/>
      <c r="K31" s="231"/>
      <c r="L31" s="232"/>
      <c r="M31" s="231"/>
      <c r="N31" s="232"/>
      <c r="O31" s="249">
        <f t="shared" si="0"/>
        <v>0</v>
      </c>
      <c r="P31" s="249">
        <f t="shared" si="1"/>
        <v>0</v>
      </c>
      <c r="Q31" s="192"/>
      <c r="R31" s="192"/>
      <c r="S31" s="192"/>
      <c r="T31" s="192"/>
      <c r="U31" s="192"/>
    </row>
    <row r="32" spans="1:21" ht="15.75" x14ac:dyDescent="0.25">
      <c r="A32" s="681"/>
      <c r="B32" s="681"/>
      <c r="C32" s="69"/>
      <c r="D32" s="192"/>
      <c r="E32" s="192"/>
      <c r="F32" s="157"/>
      <c r="G32" s="231"/>
      <c r="H32" s="232"/>
      <c r="I32" s="231"/>
      <c r="J32" s="232"/>
      <c r="K32" s="231"/>
      <c r="L32" s="232"/>
      <c r="M32" s="231"/>
      <c r="N32" s="232"/>
      <c r="O32" s="249">
        <f t="shared" si="0"/>
        <v>0</v>
      </c>
      <c r="P32" s="249">
        <f t="shared" si="1"/>
        <v>0</v>
      </c>
      <c r="Q32" s="192"/>
      <c r="R32" s="192"/>
      <c r="S32" s="192"/>
      <c r="T32" s="192"/>
      <c r="U32" s="192"/>
    </row>
    <row r="33" spans="1:21" ht="15.6" customHeight="1" x14ac:dyDescent="0.25">
      <c r="A33" s="166"/>
      <c r="B33" s="167"/>
      <c r="C33" s="166" t="s">
        <v>121</v>
      </c>
      <c r="D33" s="167"/>
      <c r="E33" s="167"/>
      <c r="F33" s="168"/>
      <c r="G33" s="161">
        <f t="shared" ref="G33:P33" si="2">SUM(G6:G18)</f>
        <v>0</v>
      </c>
      <c r="H33" s="162">
        <f t="shared" si="2"/>
        <v>0</v>
      </c>
      <c r="I33" s="161">
        <f t="shared" si="2"/>
        <v>0</v>
      </c>
      <c r="J33" s="162">
        <f t="shared" si="2"/>
        <v>0</v>
      </c>
      <c r="K33" s="161">
        <f t="shared" si="2"/>
        <v>0</v>
      </c>
      <c r="L33" s="162">
        <f t="shared" si="2"/>
        <v>0</v>
      </c>
      <c r="M33" s="161">
        <f t="shared" si="2"/>
        <v>0</v>
      </c>
      <c r="N33" s="162">
        <f t="shared" si="2"/>
        <v>0</v>
      </c>
      <c r="O33" s="162">
        <f t="shared" si="2"/>
        <v>0</v>
      </c>
      <c r="P33" s="162">
        <f t="shared" si="2"/>
        <v>0</v>
      </c>
      <c r="Q33" s="149"/>
      <c r="R33" s="149"/>
      <c r="S33" s="149"/>
      <c r="T33" s="149"/>
      <c r="U33" s="149"/>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E1" zoomScaleNormal="100" workbookViewId="0">
      <pane ySplit="7" topLeftCell="A8" activePane="bottomLeft" state="frozen"/>
      <selection activeCell="A7" sqref="A7"/>
      <selection pane="bottomLeft" activeCell="E8" sqref="E8"/>
    </sheetView>
  </sheetViews>
  <sheetFormatPr baseColWidth="10" defaultRowHeight="15.75" x14ac:dyDescent="0.25"/>
  <cols>
    <col min="1" max="2" width="21.7109375" style="300" customWidth="1"/>
    <col min="3" max="6" width="27.42578125" style="300" customWidth="1"/>
    <col min="7" max="7" width="15.28515625" style="300" customWidth="1"/>
    <col min="8" max="8" width="15.28515625" style="303" customWidth="1"/>
    <col min="9" max="9" width="15.28515625" style="300" customWidth="1"/>
    <col min="10" max="10" width="15.28515625" style="303" customWidth="1"/>
    <col min="11" max="11" width="15.28515625" style="300" customWidth="1"/>
    <col min="12" max="12" width="15.28515625" style="303" customWidth="1"/>
    <col min="13" max="13" width="15.28515625" style="300" customWidth="1"/>
    <col min="14" max="14" width="15.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2" x14ac:dyDescent="0.25">
      <c r="B1" s="308"/>
      <c r="C1" s="308"/>
      <c r="D1" s="308"/>
      <c r="E1" s="308"/>
      <c r="F1" s="308"/>
      <c r="G1" s="308" t="s">
        <v>1434</v>
      </c>
      <c r="J1" s="308"/>
      <c r="K1" s="308"/>
      <c r="L1" s="308"/>
      <c r="M1" s="308"/>
      <c r="N1" s="308"/>
      <c r="O1" s="308"/>
      <c r="P1" s="308"/>
      <c r="Q1" s="308"/>
      <c r="R1" s="308"/>
      <c r="S1" s="308"/>
      <c r="T1" s="308"/>
      <c r="U1" s="308"/>
    </row>
    <row r="2" spans="1:22" x14ac:dyDescent="0.25">
      <c r="A2" s="309" t="s">
        <v>1364</v>
      </c>
      <c r="B2" s="308"/>
      <c r="C2" s="308"/>
      <c r="D2" s="308"/>
      <c r="E2" s="308"/>
      <c r="F2" s="308"/>
      <c r="G2" s="308"/>
      <c r="J2" s="308"/>
      <c r="K2" s="308"/>
      <c r="L2" s="308"/>
      <c r="M2" s="308"/>
      <c r="N2" s="308"/>
      <c r="O2" s="308"/>
      <c r="P2" s="308"/>
      <c r="Q2" s="308"/>
      <c r="R2" s="308"/>
      <c r="S2" s="308"/>
      <c r="T2" s="308"/>
      <c r="U2" s="308"/>
    </row>
    <row r="3" spans="1:22" x14ac:dyDescent="0.25">
      <c r="A3" s="785" t="s">
        <v>1432</v>
      </c>
      <c r="B3" s="785"/>
      <c r="C3" s="785"/>
      <c r="D3" s="785"/>
      <c r="E3" s="785"/>
      <c r="F3" s="785"/>
      <c r="G3" s="785"/>
      <c r="H3" s="785"/>
      <c r="I3" s="785"/>
      <c r="J3" s="785"/>
      <c r="K3" s="785"/>
      <c r="L3" s="785"/>
      <c r="M3" s="785"/>
      <c r="N3" s="785"/>
      <c r="O3" s="785"/>
      <c r="P3" s="785"/>
      <c r="Q3" s="785"/>
      <c r="R3" s="785"/>
      <c r="S3" s="785"/>
      <c r="T3" s="785"/>
      <c r="U3" s="785"/>
    </row>
    <row r="4" spans="1:22" x14ac:dyDescent="0.25">
      <c r="A4" s="304" t="s">
        <v>1431</v>
      </c>
      <c r="B4" s="309"/>
      <c r="C4" s="309"/>
      <c r="D4" s="309"/>
      <c r="E4" s="309"/>
      <c r="F4" s="309"/>
      <c r="G4" s="309"/>
      <c r="H4" s="309"/>
      <c r="I4" s="309"/>
      <c r="J4" s="309"/>
      <c r="K4" s="309"/>
      <c r="L4" s="309"/>
      <c r="M4" s="309"/>
      <c r="N4" s="309"/>
      <c r="O4" s="309"/>
      <c r="P4" s="309"/>
      <c r="Q4" s="309"/>
      <c r="R4" s="309"/>
      <c r="S4" s="309"/>
      <c r="T4" s="309"/>
      <c r="U4" s="309"/>
    </row>
    <row r="5" spans="1:22" ht="15" customHeight="1" x14ac:dyDescent="0.25">
      <c r="A5" s="691" t="s">
        <v>98</v>
      </c>
      <c r="B5" s="663" t="s">
        <v>113</v>
      </c>
      <c r="C5" s="660" t="s">
        <v>87</v>
      </c>
      <c r="D5" s="660" t="s">
        <v>88</v>
      </c>
      <c r="E5" s="666" t="s">
        <v>395</v>
      </c>
      <c r="F5" s="660" t="s">
        <v>89</v>
      </c>
      <c r="G5" s="691" t="s">
        <v>101</v>
      </c>
      <c r="H5" s="691"/>
      <c r="I5" s="691"/>
      <c r="J5" s="691"/>
      <c r="K5" s="691"/>
      <c r="L5" s="691"/>
      <c r="M5" s="691"/>
      <c r="N5" s="691"/>
      <c r="O5" s="692" t="s">
        <v>102</v>
      </c>
      <c r="P5" s="692"/>
      <c r="Q5" s="663" t="s">
        <v>103</v>
      </c>
      <c r="R5" s="663" t="s">
        <v>104</v>
      </c>
      <c r="S5" s="663" t="s">
        <v>111</v>
      </c>
      <c r="T5" s="663" t="s">
        <v>110</v>
      </c>
      <c r="U5" s="660" t="s">
        <v>90</v>
      </c>
    </row>
    <row r="6" spans="1:22" ht="15" customHeight="1" x14ac:dyDescent="0.25">
      <c r="A6" s="691"/>
      <c r="B6" s="664"/>
      <c r="C6" s="661"/>
      <c r="D6" s="661"/>
      <c r="E6" s="667"/>
      <c r="F6" s="661"/>
      <c r="G6" s="691" t="s">
        <v>105</v>
      </c>
      <c r="H6" s="691"/>
      <c r="I6" s="691" t="s">
        <v>106</v>
      </c>
      <c r="J6" s="691"/>
      <c r="K6" s="691" t="s">
        <v>107</v>
      </c>
      <c r="L6" s="691"/>
      <c r="M6" s="691" t="s">
        <v>108</v>
      </c>
      <c r="N6" s="691"/>
      <c r="O6" s="692"/>
      <c r="P6" s="692"/>
      <c r="Q6" s="664"/>
      <c r="R6" s="664"/>
      <c r="S6" s="664"/>
      <c r="T6" s="664"/>
      <c r="U6" s="661"/>
    </row>
    <row r="7" spans="1:22" ht="31.5" x14ac:dyDescent="0.25">
      <c r="A7" s="691"/>
      <c r="B7" s="665"/>
      <c r="C7" s="662"/>
      <c r="D7" s="662"/>
      <c r="E7" s="668"/>
      <c r="F7" s="662"/>
      <c r="G7" s="229" t="s">
        <v>109</v>
      </c>
      <c r="H7" s="230" t="s">
        <v>12</v>
      </c>
      <c r="I7" s="229" t="s">
        <v>109</v>
      </c>
      <c r="J7" s="230" t="s">
        <v>12</v>
      </c>
      <c r="K7" s="229" t="s">
        <v>109</v>
      </c>
      <c r="L7" s="230" t="s">
        <v>12</v>
      </c>
      <c r="M7" s="229" t="s">
        <v>109</v>
      </c>
      <c r="N7" s="230" t="s">
        <v>12</v>
      </c>
      <c r="O7" s="229" t="s">
        <v>109</v>
      </c>
      <c r="P7" s="230" t="s">
        <v>12</v>
      </c>
      <c r="Q7" s="665"/>
      <c r="R7" s="665"/>
      <c r="S7" s="665"/>
      <c r="T7" s="665"/>
      <c r="U7" s="662"/>
    </row>
    <row r="8" spans="1:22" ht="94.5" x14ac:dyDescent="0.25">
      <c r="A8" s="786" t="s">
        <v>1432</v>
      </c>
      <c r="B8" s="786" t="s">
        <v>1435</v>
      </c>
      <c r="C8" s="289" t="s">
        <v>1753</v>
      </c>
      <c r="D8" s="289" t="s">
        <v>1754</v>
      </c>
      <c r="E8" s="289" t="s">
        <v>1692</v>
      </c>
      <c r="F8" s="290" t="s">
        <v>1868</v>
      </c>
      <c r="G8" s="295">
        <v>1</v>
      </c>
      <c r="H8" s="293">
        <f>+P8*G8</f>
        <v>2045500</v>
      </c>
      <c r="I8" s="289"/>
      <c r="J8" s="293"/>
      <c r="K8" s="289"/>
      <c r="L8" s="293"/>
      <c r="M8" s="289"/>
      <c r="N8" s="293"/>
      <c r="O8" s="295">
        <v>1</v>
      </c>
      <c r="P8" s="294">
        <f>+'7. Infraestructura'!D10+'4. EQUIPO TECNOLÓGICOS'!D96+'3. EQUIPO DE OFICINA'!D29</f>
        <v>2045500</v>
      </c>
      <c r="Q8" s="289" t="s">
        <v>1749</v>
      </c>
      <c r="R8" s="289" t="s">
        <v>1750</v>
      </c>
      <c r="S8" s="289" t="s">
        <v>1751</v>
      </c>
      <c r="T8" s="289" t="s">
        <v>1752</v>
      </c>
      <c r="U8" s="289" t="s">
        <v>1723</v>
      </c>
      <c r="V8" s="306"/>
    </row>
    <row r="9" spans="1:22" x14ac:dyDescent="0.25">
      <c r="A9" s="787"/>
      <c r="B9" s="787"/>
      <c r="C9" s="159"/>
      <c r="D9" s="159"/>
      <c r="E9" s="159"/>
      <c r="F9" s="160"/>
      <c r="G9" s="160"/>
      <c r="H9" s="233"/>
      <c r="I9" s="160"/>
      <c r="J9" s="233"/>
      <c r="K9" s="160"/>
      <c r="L9" s="233"/>
      <c r="M9" s="160"/>
      <c r="N9" s="233"/>
      <c r="O9" s="250">
        <f t="shared" ref="O9:O19" si="0">+G9+I9+K9+M9</f>
        <v>0</v>
      </c>
      <c r="P9" s="250">
        <f t="shared" ref="P9:P19" si="1">+H9+J9+L9+N9</f>
        <v>0</v>
      </c>
      <c r="Q9" s="160"/>
      <c r="R9" s="160"/>
      <c r="S9" s="160"/>
      <c r="T9" s="160"/>
      <c r="U9" s="160"/>
    </row>
    <row r="10" spans="1:22" x14ac:dyDescent="0.25">
      <c r="A10" s="787"/>
      <c r="B10" s="787"/>
      <c r="C10" s="159"/>
      <c r="D10" s="159"/>
      <c r="E10" s="159"/>
      <c r="F10" s="160"/>
      <c r="G10" s="160"/>
      <c r="H10" s="233"/>
      <c r="I10" s="160"/>
      <c r="J10" s="233"/>
      <c r="K10" s="160"/>
      <c r="L10" s="233"/>
      <c r="M10" s="160"/>
      <c r="N10" s="233"/>
      <c r="O10" s="250">
        <f t="shared" si="0"/>
        <v>0</v>
      </c>
      <c r="P10" s="250">
        <f t="shared" si="1"/>
        <v>0</v>
      </c>
      <c r="Q10" s="160"/>
      <c r="R10" s="160"/>
      <c r="S10" s="160"/>
      <c r="T10" s="160"/>
      <c r="U10" s="160"/>
    </row>
    <row r="11" spans="1:22" x14ac:dyDescent="0.25">
      <c r="A11" s="787"/>
      <c r="B11" s="787"/>
      <c r="C11" s="159"/>
      <c r="D11" s="159"/>
      <c r="E11" s="159"/>
      <c r="F11" s="160"/>
      <c r="G11" s="160"/>
      <c r="H11" s="233"/>
      <c r="I11" s="160"/>
      <c r="J11" s="233"/>
      <c r="K11" s="160"/>
      <c r="L11" s="233"/>
      <c r="M11" s="160"/>
      <c r="N11" s="233"/>
      <c r="O11" s="250">
        <f t="shared" si="0"/>
        <v>0</v>
      </c>
      <c r="P11" s="250">
        <f t="shared" si="1"/>
        <v>0</v>
      </c>
      <c r="Q11" s="160"/>
      <c r="R11" s="160"/>
      <c r="S11" s="160"/>
      <c r="T11" s="160"/>
      <c r="U11" s="160"/>
    </row>
    <row r="12" spans="1:22" x14ac:dyDescent="0.25">
      <c r="A12" s="787"/>
      <c r="B12" s="787"/>
      <c r="C12" s="159"/>
      <c r="D12" s="159"/>
      <c r="E12" s="159"/>
      <c r="F12" s="160"/>
      <c r="G12" s="160"/>
      <c r="H12" s="233"/>
      <c r="I12" s="160"/>
      <c r="J12" s="233"/>
      <c r="K12" s="160"/>
      <c r="L12" s="233"/>
      <c r="M12" s="160"/>
      <c r="N12" s="233"/>
      <c r="O12" s="250">
        <f t="shared" si="0"/>
        <v>0</v>
      </c>
      <c r="P12" s="250">
        <f t="shared" si="1"/>
        <v>0</v>
      </c>
      <c r="Q12" s="160"/>
      <c r="R12" s="160"/>
      <c r="S12" s="160"/>
      <c r="T12" s="160"/>
      <c r="U12" s="160"/>
    </row>
    <row r="13" spans="1:22" x14ac:dyDescent="0.25">
      <c r="A13" s="788"/>
      <c r="B13" s="788"/>
      <c r="C13" s="159"/>
      <c r="D13" s="159"/>
      <c r="E13" s="159"/>
      <c r="F13" s="160"/>
      <c r="G13" s="160"/>
      <c r="H13" s="233"/>
      <c r="I13" s="160"/>
      <c r="J13" s="233"/>
      <c r="K13" s="160"/>
      <c r="L13" s="233"/>
      <c r="M13" s="160"/>
      <c r="N13" s="233"/>
      <c r="O13" s="250">
        <f t="shared" si="0"/>
        <v>0</v>
      </c>
      <c r="P13" s="250">
        <f t="shared" si="1"/>
        <v>0</v>
      </c>
      <c r="Q13" s="160"/>
      <c r="R13" s="160"/>
      <c r="S13" s="160"/>
      <c r="T13" s="160"/>
      <c r="U13" s="234"/>
    </row>
    <row r="14" spans="1:22" x14ac:dyDescent="0.25">
      <c r="A14" s="786" t="s">
        <v>1431</v>
      </c>
      <c r="B14" s="786" t="s">
        <v>1436</v>
      </c>
      <c r="C14" s="159"/>
      <c r="D14" s="159"/>
      <c r="E14" s="159"/>
      <c r="F14" s="160"/>
      <c r="G14" s="160"/>
      <c r="H14" s="233"/>
      <c r="I14" s="160"/>
      <c r="J14" s="233"/>
      <c r="K14" s="235"/>
      <c r="L14" s="233"/>
      <c r="M14" s="160"/>
      <c r="N14" s="233"/>
      <c r="O14" s="250">
        <f t="shared" si="0"/>
        <v>0</v>
      </c>
      <c r="P14" s="250">
        <f t="shared" si="1"/>
        <v>0</v>
      </c>
      <c r="Q14" s="160"/>
      <c r="R14" s="160"/>
      <c r="S14" s="160"/>
      <c r="T14" s="160"/>
      <c r="U14" s="160"/>
    </row>
    <row r="15" spans="1:22" x14ac:dyDescent="0.25">
      <c r="A15" s="787"/>
      <c r="B15" s="787"/>
      <c r="C15" s="159"/>
      <c r="D15" s="159"/>
      <c r="E15" s="159"/>
      <c r="F15" s="160"/>
      <c r="G15" s="160"/>
      <c r="H15" s="233"/>
      <c r="I15" s="160"/>
      <c r="J15" s="233"/>
      <c r="K15" s="235"/>
      <c r="L15" s="233"/>
      <c r="M15" s="160"/>
      <c r="N15" s="233"/>
      <c r="O15" s="250">
        <f t="shared" si="0"/>
        <v>0</v>
      </c>
      <c r="P15" s="250">
        <f t="shared" si="1"/>
        <v>0</v>
      </c>
      <c r="Q15" s="160"/>
      <c r="R15" s="160"/>
      <c r="S15" s="160"/>
      <c r="T15" s="160"/>
      <c r="U15" s="160"/>
    </row>
    <row r="16" spans="1:22" x14ac:dyDescent="0.25">
      <c r="A16" s="787"/>
      <c r="B16" s="787"/>
      <c r="C16" s="159"/>
      <c r="D16" s="159"/>
      <c r="E16" s="159"/>
      <c r="F16" s="160"/>
      <c r="G16" s="160"/>
      <c r="H16" s="233"/>
      <c r="I16" s="160"/>
      <c r="J16" s="233"/>
      <c r="K16" s="235"/>
      <c r="L16" s="233"/>
      <c r="M16" s="160"/>
      <c r="N16" s="233"/>
      <c r="O16" s="250">
        <f t="shared" si="0"/>
        <v>0</v>
      </c>
      <c r="P16" s="250">
        <f t="shared" si="1"/>
        <v>0</v>
      </c>
      <c r="Q16" s="160"/>
      <c r="R16" s="160"/>
      <c r="S16" s="160"/>
      <c r="T16" s="160"/>
      <c r="U16" s="160"/>
    </row>
    <row r="17" spans="1:21" x14ac:dyDescent="0.25">
      <c r="A17" s="787"/>
      <c r="B17" s="787"/>
      <c r="C17" s="159"/>
      <c r="D17" s="159"/>
      <c r="E17" s="159"/>
      <c r="F17" s="160"/>
      <c r="G17" s="160"/>
      <c r="H17" s="233"/>
      <c r="I17" s="160"/>
      <c r="J17" s="233"/>
      <c r="K17" s="235"/>
      <c r="L17" s="233"/>
      <c r="M17" s="160"/>
      <c r="N17" s="233"/>
      <c r="O17" s="250">
        <f t="shared" si="0"/>
        <v>0</v>
      </c>
      <c r="P17" s="250">
        <f t="shared" si="1"/>
        <v>0</v>
      </c>
      <c r="Q17" s="160"/>
      <c r="R17" s="160"/>
      <c r="S17" s="160"/>
      <c r="T17" s="160"/>
      <c r="U17" s="160"/>
    </row>
    <row r="18" spans="1:21" x14ac:dyDescent="0.25">
      <c r="A18" s="787"/>
      <c r="B18" s="787"/>
      <c r="C18" s="159"/>
      <c r="D18" s="159"/>
      <c r="E18" s="159"/>
      <c r="F18" s="160"/>
      <c r="G18" s="160"/>
      <c r="H18" s="233"/>
      <c r="I18" s="160"/>
      <c r="J18" s="233"/>
      <c r="K18" s="160"/>
      <c r="L18" s="233"/>
      <c r="M18" s="160"/>
      <c r="N18" s="233"/>
      <c r="O18" s="250">
        <f t="shared" si="0"/>
        <v>0</v>
      </c>
      <c r="P18" s="250">
        <f t="shared" si="1"/>
        <v>0</v>
      </c>
      <c r="Q18" s="160"/>
      <c r="R18" s="160"/>
      <c r="S18" s="160"/>
      <c r="T18" s="160"/>
      <c r="U18" s="236"/>
    </row>
    <row r="19" spans="1:21" x14ac:dyDescent="0.25">
      <c r="A19" s="788"/>
      <c r="B19" s="788"/>
      <c r="C19" s="159"/>
      <c r="D19" s="159"/>
      <c r="E19" s="159"/>
      <c r="F19" s="160"/>
      <c r="G19" s="160"/>
      <c r="H19" s="233"/>
      <c r="I19" s="160"/>
      <c r="J19" s="233"/>
      <c r="K19" s="160"/>
      <c r="L19" s="233"/>
      <c r="M19" s="160"/>
      <c r="N19" s="233"/>
      <c r="O19" s="250">
        <f t="shared" si="0"/>
        <v>0</v>
      </c>
      <c r="P19" s="250">
        <f t="shared" si="1"/>
        <v>0</v>
      </c>
      <c r="Q19" s="160"/>
      <c r="R19" s="160"/>
      <c r="S19" s="160"/>
      <c r="T19" s="160"/>
      <c r="U19" s="160"/>
    </row>
    <row r="20" spans="1:21" x14ac:dyDescent="0.25">
      <c r="A20" s="166"/>
      <c r="B20" s="167"/>
      <c r="C20" s="166" t="s">
        <v>1433</v>
      </c>
      <c r="D20" s="167"/>
      <c r="E20" s="167"/>
      <c r="F20" s="168"/>
      <c r="G20" s="161">
        <f t="shared" ref="G20:P20" si="2">SUM(G8:G19)</f>
        <v>1</v>
      </c>
      <c r="H20" s="162">
        <f t="shared" si="2"/>
        <v>2045500</v>
      </c>
      <c r="I20" s="161">
        <f t="shared" si="2"/>
        <v>0</v>
      </c>
      <c r="J20" s="162">
        <f t="shared" si="2"/>
        <v>0</v>
      </c>
      <c r="K20" s="161">
        <f t="shared" si="2"/>
        <v>0</v>
      </c>
      <c r="L20" s="162">
        <f t="shared" si="2"/>
        <v>0</v>
      </c>
      <c r="M20" s="161">
        <f t="shared" si="2"/>
        <v>0</v>
      </c>
      <c r="N20" s="162">
        <f t="shared" si="2"/>
        <v>0</v>
      </c>
      <c r="O20" s="162">
        <f t="shared" si="2"/>
        <v>1</v>
      </c>
      <c r="P20" s="162">
        <f t="shared" si="2"/>
        <v>2045500</v>
      </c>
      <c r="Q20" s="148"/>
      <c r="R20" s="148"/>
      <c r="S20" s="148"/>
      <c r="T20" s="148"/>
      <c r="U20" s="148"/>
    </row>
    <row r="26" spans="1:21" x14ac:dyDescent="0.25">
      <c r="H26" s="300"/>
      <c r="J26" s="300"/>
      <c r="L26" s="300"/>
      <c r="N26" s="300"/>
      <c r="P26" s="300"/>
    </row>
    <row r="27" spans="1:21" x14ac:dyDescent="0.25">
      <c r="H27" s="300"/>
      <c r="J27" s="300"/>
      <c r="L27" s="300"/>
      <c r="N27" s="300"/>
      <c r="P27" s="300"/>
    </row>
    <row r="28" spans="1:21" x14ac:dyDescent="0.25">
      <c r="H28" s="300"/>
      <c r="J28" s="300"/>
      <c r="L28" s="300"/>
      <c r="N28" s="300"/>
      <c r="P28" s="300"/>
    </row>
    <row r="29" spans="1:21" x14ac:dyDescent="0.25">
      <c r="H29" s="300"/>
      <c r="J29" s="300"/>
      <c r="L29" s="300"/>
      <c r="N29" s="300"/>
      <c r="P29" s="300"/>
    </row>
    <row r="30" spans="1:21" x14ac:dyDescent="0.25">
      <c r="H30" s="300"/>
      <c r="J30" s="300"/>
      <c r="L30" s="300"/>
      <c r="N30" s="300"/>
      <c r="P30" s="300"/>
    </row>
    <row r="31" spans="1:21" x14ac:dyDescent="0.25">
      <c r="H31" s="300"/>
      <c r="J31" s="300"/>
      <c r="L31" s="300"/>
      <c r="N31" s="300"/>
      <c r="P31" s="300"/>
    </row>
    <row r="32" spans="1:21" x14ac:dyDescent="0.25">
      <c r="H32" s="300"/>
      <c r="J32" s="300"/>
      <c r="L32" s="300"/>
      <c r="N32" s="300"/>
      <c r="P32" s="300"/>
    </row>
    <row r="33" spans="8:16" x14ac:dyDescent="0.25">
      <c r="H33" s="300"/>
      <c r="J33" s="300"/>
      <c r="L33" s="300"/>
      <c r="N33" s="300"/>
      <c r="P33" s="300"/>
    </row>
    <row r="34" spans="8:16" x14ac:dyDescent="0.25">
      <c r="H34" s="300"/>
      <c r="J34" s="300"/>
      <c r="L34" s="300"/>
      <c r="N34" s="300"/>
      <c r="P34" s="300"/>
    </row>
    <row r="35" spans="8:16" x14ac:dyDescent="0.25">
      <c r="H35" s="300"/>
      <c r="J35" s="300"/>
      <c r="L35" s="300"/>
      <c r="N35" s="300"/>
      <c r="P35" s="300"/>
    </row>
    <row r="36" spans="8:16" x14ac:dyDescent="0.25">
      <c r="H36" s="300"/>
      <c r="J36" s="300"/>
      <c r="L36" s="300"/>
      <c r="N36" s="300"/>
      <c r="P36" s="300"/>
    </row>
    <row r="37" spans="8:16" x14ac:dyDescent="0.25">
      <c r="H37" s="300"/>
      <c r="J37" s="300"/>
      <c r="L37" s="300"/>
      <c r="N37" s="300"/>
      <c r="P37" s="300"/>
    </row>
    <row r="38" spans="8:16" x14ac:dyDescent="0.25">
      <c r="H38" s="300"/>
      <c r="J38" s="300"/>
      <c r="L38" s="300"/>
      <c r="N38" s="300"/>
      <c r="P38" s="300"/>
    </row>
  </sheetData>
  <mergeCells count="22">
    <mergeCell ref="A14:A19"/>
    <mergeCell ref="F5:F7"/>
    <mergeCell ref="B8:B13"/>
    <mergeCell ref="E5:E7"/>
    <mergeCell ref="A5:A7"/>
    <mergeCell ref="A8:A13"/>
    <mergeCell ref="B14:B19"/>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E9" sqref="E9"/>
    </sheetView>
  </sheetViews>
  <sheetFormatPr baseColWidth="10" defaultRowHeight="15.75" x14ac:dyDescent="0.25"/>
  <cols>
    <col min="1" max="2" width="21.7109375" style="300" customWidth="1"/>
    <col min="3" max="6" width="27.42578125" style="300" customWidth="1"/>
    <col min="7" max="7" width="14.28515625" style="300" customWidth="1"/>
    <col min="8" max="8" width="14.28515625" style="303" customWidth="1"/>
    <col min="9" max="9" width="14.28515625" style="300" customWidth="1"/>
    <col min="10" max="10" width="14.28515625" style="303" customWidth="1"/>
    <col min="11" max="11" width="14.28515625" style="300" customWidth="1"/>
    <col min="12" max="12" width="14.28515625" style="303" customWidth="1"/>
    <col min="13" max="13" width="14.28515625" style="300" customWidth="1"/>
    <col min="14" max="14" width="14.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1" x14ac:dyDescent="0.25">
      <c r="B1" s="308"/>
      <c r="C1" s="308"/>
      <c r="D1" s="308"/>
      <c r="E1" s="308"/>
      <c r="F1" s="308"/>
      <c r="G1" s="308" t="s">
        <v>1438</v>
      </c>
      <c r="J1" s="308"/>
      <c r="K1" s="308"/>
      <c r="L1" s="308"/>
      <c r="M1" s="308"/>
      <c r="N1" s="308"/>
      <c r="O1" s="308"/>
      <c r="P1" s="308"/>
      <c r="Q1" s="308"/>
      <c r="R1" s="308"/>
      <c r="S1" s="308"/>
      <c r="T1" s="308"/>
      <c r="U1" s="308"/>
    </row>
    <row r="2" spans="1:21" x14ac:dyDescent="0.25">
      <c r="A2" s="309" t="s">
        <v>1364</v>
      </c>
      <c r="B2" s="308"/>
      <c r="C2" s="308"/>
      <c r="D2" s="308"/>
      <c r="E2" s="308"/>
      <c r="F2" s="308"/>
      <c r="G2" s="308"/>
      <c r="J2" s="308"/>
      <c r="K2" s="308"/>
      <c r="L2" s="308"/>
      <c r="M2" s="308"/>
      <c r="N2" s="308"/>
      <c r="O2" s="308"/>
      <c r="P2" s="308"/>
      <c r="Q2" s="308"/>
      <c r="R2" s="308"/>
      <c r="S2" s="308"/>
      <c r="T2" s="308"/>
      <c r="U2" s="308"/>
    </row>
    <row r="3" spans="1:21" x14ac:dyDescent="0.25">
      <c r="A3" s="785" t="s">
        <v>1439</v>
      </c>
      <c r="B3" s="785"/>
      <c r="C3" s="785"/>
      <c r="D3" s="785"/>
      <c r="E3" s="785"/>
      <c r="F3" s="785"/>
      <c r="G3" s="785"/>
      <c r="H3" s="785"/>
      <c r="I3" s="785"/>
      <c r="J3" s="785"/>
      <c r="K3" s="785"/>
      <c r="L3" s="785"/>
      <c r="M3" s="785"/>
      <c r="N3" s="785"/>
      <c r="O3" s="785"/>
      <c r="P3" s="785"/>
      <c r="Q3" s="785"/>
      <c r="R3" s="785"/>
      <c r="S3" s="785"/>
      <c r="T3" s="785"/>
      <c r="U3" s="785"/>
    </row>
    <row r="4" spans="1:21" ht="15" customHeight="1" x14ac:dyDescent="0.25">
      <c r="A4" s="691" t="s">
        <v>98</v>
      </c>
      <c r="B4" s="663" t="s">
        <v>113</v>
      </c>
      <c r="C4" s="660" t="s">
        <v>87</v>
      </c>
      <c r="D4" s="660" t="s">
        <v>88</v>
      </c>
      <c r="E4" s="666" t="s">
        <v>395</v>
      </c>
      <c r="F4" s="660" t="s">
        <v>89</v>
      </c>
      <c r="G4" s="691" t="s">
        <v>101</v>
      </c>
      <c r="H4" s="691"/>
      <c r="I4" s="691"/>
      <c r="J4" s="691"/>
      <c r="K4" s="691"/>
      <c r="L4" s="691"/>
      <c r="M4" s="691"/>
      <c r="N4" s="691"/>
      <c r="O4" s="692" t="s">
        <v>102</v>
      </c>
      <c r="P4" s="692"/>
      <c r="Q4" s="663" t="s">
        <v>103</v>
      </c>
      <c r="R4" s="663" t="s">
        <v>104</v>
      </c>
      <c r="S4" s="663" t="s">
        <v>111</v>
      </c>
      <c r="T4" s="663" t="s">
        <v>110</v>
      </c>
      <c r="U4" s="660" t="s">
        <v>90</v>
      </c>
    </row>
    <row r="5" spans="1:21" ht="15" customHeight="1" x14ac:dyDescent="0.25">
      <c r="A5" s="691"/>
      <c r="B5" s="664"/>
      <c r="C5" s="661"/>
      <c r="D5" s="661"/>
      <c r="E5" s="667"/>
      <c r="F5" s="661"/>
      <c r="G5" s="691" t="s">
        <v>105</v>
      </c>
      <c r="H5" s="691"/>
      <c r="I5" s="691" t="s">
        <v>106</v>
      </c>
      <c r="J5" s="691"/>
      <c r="K5" s="691" t="s">
        <v>107</v>
      </c>
      <c r="L5" s="691"/>
      <c r="M5" s="691" t="s">
        <v>108</v>
      </c>
      <c r="N5" s="691"/>
      <c r="O5" s="692"/>
      <c r="P5" s="692"/>
      <c r="Q5" s="664"/>
      <c r="R5" s="664"/>
      <c r="S5" s="664"/>
      <c r="T5" s="664"/>
      <c r="U5" s="661"/>
    </row>
    <row r="6" spans="1:21" ht="31.5" x14ac:dyDescent="0.25">
      <c r="A6" s="691"/>
      <c r="B6" s="665"/>
      <c r="C6" s="662"/>
      <c r="D6" s="662"/>
      <c r="E6" s="668"/>
      <c r="F6" s="662"/>
      <c r="G6" s="229" t="s">
        <v>109</v>
      </c>
      <c r="H6" s="230" t="s">
        <v>12</v>
      </c>
      <c r="I6" s="229" t="s">
        <v>109</v>
      </c>
      <c r="J6" s="230" t="s">
        <v>12</v>
      </c>
      <c r="K6" s="229" t="s">
        <v>109</v>
      </c>
      <c r="L6" s="230" t="s">
        <v>12</v>
      </c>
      <c r="M6" s="229" t="s">
        <v>109</v>
      </c>
      <c r="N6" s="230" t="s">
        <v>12</v>
      </c>
      <c r="O6" s="229" t="s">
        <v>109</v>
      </c>
      <c r="P6" s="230" t="s">
        <v>12</v>
      </c>
      <c r="Q6" s="665"/>
      <c r="R6" s="665"/>
      <c r="S6" s="665"/>
      <c r="T6" s="665"/>
      <c r="U6" s="662"/>
    </row>
    <row r="7" spans="1:21" ht="99" customHeight="1" x14ac:dyDescent="0.25">
      <c r="A7" s="786" t="s">
        <v>1439</v>
      </c>
      <c r="B7" s="786" t="s">
        <v>1440</v>
      </c>
      <c r="C7" s="720" t="s">
        <v>1778</v>
      </c>
      <c r="D7" s="290" t="s">
        <v>1785</v>
      </c>
      <c r="E7" s="289" t="s">
        <v>1869</v>
      </c>
      <c r="F7" s="297" t="s">
        <v>1779</v>
      </c>
      <c r="G7" s="295">
        <v>0.5</v>
      </c>
      <c r="H7" s="293">
        <f>+P7*G7</f>
        <v>50000</v>
      </c>
      <c r="I7" s="289"/>
      <c r="J7" s="293"/>
      <c r="K7" s="295">
        <v>0.5</v>
      </c>
      <c r="L7" s="293">
        <f>+P7*K7</f>
        <v>50000</v>
      </c>
      <c r="M7" s="289"/>
      <c r="N7" s="293"/>
      <c r="O7" s="295">
        <v>1</v>
      </c>
      <c r="P7" s="294">
        <f>+'5. ACTIVIDADES ESPECIALES'!D313</f>
        <v>100000</v>
      </c>
      <c r="Q7" s="289" t="s">
        <v>1780</v>
      </c>
      <c r="R7" s="289" t="s">
        <v>1781</v>
      </c>
      <c r="S7" s="289" t="s">
        <v>1782</v>
      </c>
      <c r="T7" s="289" t="s">
        <v>1783</v>
      </c>
      <c r="U7" s="289" t="s">
        <v>1784</v>
      </c>
    </row>
    <row r="8" spans="1:21" ht="189" x14ac:dyDescent="0.25">
      <c r="A8" s="787"/>
      <c r="B8" s="787"/>
      <c r="C8" s="722"/>
      <c r="D8" s="290" t="s">
        <v>1789</v>
      </c>
      <c r="E8" s="289" t="s">
        <v>1870</v>
      </c>
      <c r="F8" s="289" t="s">
        <v>1786</v>
      </c>
      <c r="G8" s="295">
        <v>0.25</v>
      </c>
      <c r="H8" s="293"/>
      <c r="I8" s="295">
        <v>0.25</v>
      </c>
      <c r="J8" s="293"/>
      <c r="K8" s="295">
        <v>0.25</v>
      </c>
      <c r="L8" s="293"/>
      <c r="M8" s="295">
        <v>0.25</v>
      </c>
      <c r="N8" s="293"/>
      <c r="O8" s="295">
        <v>1</v>
      </c>
      <c r="P8" s="294">
        <f t="shared" ref="P8" si="0">+H8+J8+L8+N8</f>
        <v>0</v>
      </c>
      <c r="Q8" s="289"/>
      <c r="R8" s="289" t="s">
        <v>1787</v>
      </c>
      <c r="S8" s="289" t="s">
        <v>1788</v>
      </c>
      <c r="T8" s="289" t="s">
        <v>1783</v>
      </c>
      <c r="U8" s="289" t="s">
        <v>1784</v>
      </c>
    </row>
    <row r="9" spans="1:21" x14ac:dyDescent="0.25">
      <c r="A9" s="787"/>
      <c r="B9" s="787"/>
      <c r="C9" s="159"/>
      <c r="D9" s="159"/>
      <c r="E9" s="159"/>
      <c r="F9" s="160"/>
      <c r="G9" s="160"/>
      <c r="H9" s="233"/>
      <c r="I9" s="160"/>
      <c r="J9" s="233"/>
      <c r="K9" s="160"/>
      <c r="L9" s="233"/>
      <c r="M9" s="160"/>
      <c r="N9" s="233"/>
      <c r="O9" s="250">
        <f t="shared" ref="O9:O18" si="1">+G9+I9+K9+M9</f>
        <v>0</v>
      </c>
      <c r="P9" s="250">
        <f t="shared" ref="P9:P18" si="2">+H9+J9+L9+N9</f>
        <v>0</v>
      </c>
      <c r="Q9" s="160"/>
      <c r="R9" s="160"/>
      <c r="S9" s="160"/>
      <c r="T9" s="160"/>
      <c r="U9" s="160"/>
    </row>
    <row r="10" spans="1:21" x14ac:dyDescent="0.25">
      <c r="A10" s="787"/>
      <c r="B10" s="787"/>
      <c r="C10" s="159"/>
      <c r="D10" s="159"/>
      <c r="E10" s="159"/>
      <c r="F10" s="160"/>
      <c r="G10" s="160"/>
      <c r="H10" s="233"/>
      <c r="I10" s="160"/>
      <c r="J10" s="233"/>
      <c r="K10" s="160"/>
      <c r="L10" s="233"/>
      <c r="M10" s="160"/>
      <c r="N10" s="233"/>
      <c r="O10" s="250">
        <f t="shared" si="1"/>
        <v>0</v>
      </c>
      <c r="P10" s="250">
        <f t="shared" si="2"/>
        <v>0</v>
      </c>
      <c r="Q10" s="160"/>
      <c r="R10" s="160"/>
      <c r="S10" s="160"/>
      <c r="T10" s="160"/>
      <c r="U10" s="160"/>
    </row>
    <row r="11" spans="1:21" x14ac:dyDescent="0.25">
      <c r="A11" s="787"/>
      <c r="B11" s="787"/>
      <c r="C11" s="159"/>
      <c r="D11" s="159"/>
      <c r="E11" s="159"/>
      <c r="F11" s="160"/>
      <c r="G11" s="160"/>
      <c r="H11" s="233"/>
      <c r="I11" s="160"/>
      <c r="J11" s="233"/>
      <c r="K11" s="160"/>
      <c r="L11" s="233"/>
      <c r="M11" s="160"/>
      <c r="N11" s="233"/>
      <c r="O11" s="250">
        <f t="shared" si="1"/>
        <v>0</v>
      </c>
      <c r="P11" s="250">
        <f t="shared" si="2"/>
        <v>0</v>
      </c>
      <c r="Q11" s="160"/>
      <c r="R11" s="160"/>
      <c r="S11" s="160"/>
      <c r="T11" s="160"/>
      <c r="U11" s="160"/>
    </row>
    <row r="12" spans="1:21" x14ac:dyDescent="0.25">
      <c r="A12" s="787"/>
      <c r="B12" s="787"/>
      <c r="C12" s="159"/>
      <c r="D12" s="159"/>
      <c r="E12" s="159"/>
      <c r="F12" s="160"/>
      <c r="G12" s="160"/>
      <c r="H12" s="233"/>
      <c r="I12" s="160"/>
      <c r="J12" s="233"/>
      <c r="K12" s="160"/>
      <c r="L12" s="233"/>
      <c r="M12" s="160"/>
      <c r="N12" s="233"/>
      <c r="O12" s="250">
        <f t="shared" si="1"/>
        <v>0</v>
      </c>
      <c r="P12" s="250">
        <f t="shared" si="2"/>
        <v>0</v>
      </c>
      <c r="Q12" s="160"/>
      <c r="R12" s="160"/>
      <c r="S12" s="160"/>
      <c r="T12" s="160"/>
      <c r="U12" s="234"/>
    </row>
    <row r="13" spans="1:21" ht="15.75" customHeight="1" x14ac:dyDescent="0.25">
      <c r="A13" s="787"/>
      <c r="B13" s="787"/>
      <c r="C13" s="159"/>
      <c r="D13" s="159"/>
      <c r="E13" s="159"/>
      <c r="F13" s="160"/>
      <c r="G13" s="160"/>
      <c r="H13" s="233"/>
      <c r="I13" s="160"/>
      <c r="J13" s="233"/>
      <c r="K13" s="235"/>
      <c r="L13" s="233"/>
      <c r="M13" s="160"/>
      <c r="N13" s="233"/>
      <c r="O13" s="250">
        <f t="shared" si="1"/>
        <v>0</v>
      </c>
      <c r="P13" s="250">
        <f t="shared" si="2"/>
        <v>0</v>
      </c>
      <c r="Q13" s="160"/>
      <c r="R13" s="160"/>
      <c r="S13" s="160"/>
      <c r="T13" s="160"/>
      <c r="U13" s="160"/>
    </row>
    <row r="14" spans="1:21" x14ac:dyDescent="0.25">
      <c r="A14" s="787"/>
      <c r="B14" s="787"/>
      <c r="C14" s="159"/>
      <c r="D14" s="159"/>
      <c r="E14" s="159"/>
      <c r="F14" s="160"/>
      <c r="G14" s="160"/>
      <c r="H14" s="233"/>
      <c r="I14" s="160"/>
      <c r="J14" s="233"/>
      <c r="K14" s="235"/>
      <c r="L14" s="233"/>
      <c r="M14" s="160"/>
      <c r="N14" s="233"/>
      <c r="O14" s="250">
        <f t="shared" si="1"/>
        <v>0</v>
      </c>
      <c r="P14" s="250">
        <f t="shared" si="2"/>
        <v>0</v>
      </c>
      <c r="Q14" s="160"/>
      <c r="R14" s="160"/>
      <c r="S14" s="160"/>
      <c r="T14" s="160"/>
      <c r="U14" s="160"/>
    </row>
    <row r="15" spans="1:21" x14ac:dyDescent="0.25">
      <c r="A15" s="787"/>
      <c r="B15" s="787"/>
      <c r="C15" s="159"/>
      <c r="D15" s="159"/>
      <c r="E15" s="159"/>
      <c r="F15" s="160"/>
      <c r="G15" s="160"/>
      <c r="H15" s="233"/>
      <c r="I15" s="160"/>
      <c r="J15" s="233"/>
      <c r="K15" s="235"/>
      <c r="L15" s="233"/>
      <c r="M15" s="160"/>
      <c r="N15" s="233"/>
      <c r="O15" s="250">
        <f t="shared" si="1"/>
        <v>0</v>
      </c>
      <c r="P15" s="250">
        <f t="shared" si="2"/>
        <v>0</v>
      </c>
      <c r="Q15" s="160"/>
      <c r="R15" s="160"/>
      <c r="S15" s="160"/>
      <c r="T15" s="160"/>
      <c r="U15" s="160"/>
    </row>
    <row r="16" spans="1:21" x14ac:dyDescent="0.25">
      <c r="A16" s="787"/>
      <c r="B16" s="787"/>
      <c r="C16" s="159"/>
      <c r="D16" s="159"/>
      <c r="E16" s="159"/>
      <c r="F16" s="160"/>
      <c r="G16" s="160"/>
      <c r="H16" s="233"/>
      <c r="I16" s="160"/>
      <c r="J16" s="233"/>
      <c r="K16" s="235"/>
      <c r="L16" s="233"/>
      <c r="M16" s="160"/>
      <c r="N16" s="233"/>
      <c r="O16" s="250">
        <f t="shared" si="1"/>
        <v>0</v>
      </c>
      <c r="P16" s="250">
        <f t="shared" si="2"/>
        <v>0</v>
      </c>
      <c r="Q16" s="160"/>
      <c r="R16" s="160"/>
      <c r="S16" s="160"/>
      <c r="T16" s="160"/>
      <c r="U16" s="160"/>
    </row>
    <row r="17" spans="1:21" x14ac:dyDescent="0.25">
      <c r="A17" s="787"/>
      <c r="B17" s="787"/>
      <c r="C17" s="159"/>
      <c r="D17" s="159"/>
      <c r="E17" s="159"/>
      <c r="F17" s="160"/>
      <c r="G17" s="160"/>
      <c r="H17" s="233"/>
      <c r="I17" s="160"/>
      <c r="J17" s="233"/>
      <c r="K17" s="160"/>
      <c r="L17" s="233"/>
      <c r="M17" s="160"/>
      <c r="N17" s="233"/>
      <c r="O17" s="250">
        <f t="shared" si="1"/>
        <v>0</v>
      </c>
      <c r="P17" s="250">
        <f t="shared" si="2"/>
        <v>0</v>
      </c>
      <c r="Q17" s="160"/>
      <c r="R17" s="160"/>
      <c r="S17" s="160"/>
      <c r="T17" s="160"/>
      <c r="U17" s="236"/>
    </row>
    <row r="18" spans="1:21" x14ac:dyDescent="0.25">
      <c r="A18" s="788"/>
      <c r="B18" s="788"/>
      <c r="C18" s="159"/>
      <c r="D18" s="159"/>
      <c r="E18" s="159"/>
      <c r="F18" s="160"/>
      <c r="G18" s="160"/>
      <c r="H18" s="233"/>
      <c r="I18" s="160"/>
      <c r="J18" s="233"/>
      <c r="K18" s="160"/>
      <c r="L18" s="233"/>
      <c r="M18" s="160"/>
      <c r="N18" s="233"/>
      <c r="O18" s="250">
        <f t="shared" si="1"/>
        <v>0</v>
      </c>
      <c r="P18" s="250">
        <f t="shared" si="2"/>
        <v>0</v>
      </c>
      <c r="Q18" s="160"/>
      <c r="R18" s="160"/>
      <c r="S18" s="160"/>
      <c r="T18" s="160"/>
      <c r="U18" s="160"/>
    </row>
    <row r="19" spans="1:21" x14ac:dyDescent="0.25">
      <c r="A19" s="166"/>
      <c r="B19" s="167"/>
      <c r="C19" s="166" t="s">
        <v>1437</v>
      </c>
      <c r="D19" s="167"/>
      <c r="E19" s="167"/>
      <c r="F19" s="168"/>
      <c r="G19" s="161">
        <f t="shared" ref="G19:P19" si="3">SUM(G7:G18)</f>
        <v>0.75</v>
      </c>
      <c r="H19" s="162">
        <f t="shared" si="3"/>
        <v>50000</v>
      </c>
      <c r="I19" s="161">
        <f t="shared" si="3"/>
        <v>0.25</v>
      </c>
      <c r="J19" s="162">
        <f t="shared" si="3"/>
        <v>0</v>
      </c>
      <c r="K19" s="161">
        <f t="shared" si="3"/>
        <v>0.75</v>
      </c>
      <c r="L19" s="162">
        <f t="shared" si="3"/>
        <v>50000</v>
      </c>
      <c r="M19" s="161">
        <f t="shared" si="3"/>
        <v>0.25</v>
      </c>
      <c r="N19" s="162">
        <f t="shared" si="3"/>
        <v>0</v>
      </c>
      <c r="O19" s="162">
        <f t="shared" si="3"/>
        <v>2</v>
      </c>
      <c r="P19" s="162">
        <f t="shared" si="3"/>
        <v>100000</v>
      </c>
      <c r="Q19" s="148"/>
      <c r="R19" s="148"/>
      <c r="S19" s="148"/>
      <c r="T19" s="148"/>
      <c r="U19" s="148"/>
    </row>
    <row r="25" spans="1:21" x14ac:dyDescent="0.25">
      <c r="H25" s="300"/>
      <c r="J25" s="300"/>
      <c r="L25" s="300"/>
      <c r="N25" s="300"/>
      <c r="P25" s="300"/>
    </row>
    <row r="26" spans="1:21" x14ac:dyDescent="0.25">
      <c r="H26" s="300"/>
      <c r="J26" s="300"/>
      <c r="L26" s="300"/>
      <c r="N26" s="300"/>
      <c r="P26" s="300"/>
    </row>
    <row r="27" spans="1:21" x14ac:dyDescent="0.25">
      <c r="H27" s="300"/>
      <c r="J27" s="300"/>
      <c r="L27" s="300"/>
      <c r="N27" s="300"/>
      <c r="P27" s="300"/>
    </row>
    <row r="28" spans="1:21" x14ac:dyDescent="0.25">
      <c r="H28" s="300"/>
      <c r="J28" s="300"/>
      <c r="L28" s="300"/>
      <c r="N28" s="300"/>
      <c r="P28" s="300"/>
    </row>
    <row r="29" spans="1:21" x14ac:dyDescent="0.25">
      <c r="H29" s="300"/>
      <c r="J29" s="300"/>
      <c r="L29" s="300"/>
      <c r="N29" s="300"/>
      <c r="P29" s="300"/>
    </row>
    <row r="30" spans="1:21" x14ac:dyDescent="0.25">
      <c r="H30" s="300"/>
      <c r="J30" s="300"/>
      <c r="L30" s="300"/>
      <c r="N30" s="300"/>
      <c r="P30" s="300"/>
    </row>
    <row r="31" spans="1:21" x14ac:dyDescent="0.25">
      <c r="H31" s="300"/>
      <c r="J31" s="300"/>
      <c r="L31" s="300"/>
      <c r="N31" s="300"/>
      <c r="P31" s="300"/>
    </row>
    <row r="32" spans="1:21" x14ac:dyDescent="0.25">
      <c r="H32" s="300"/>
      <c r="J32" s="300"/>
      <c r="L32" s="300"/>
      <c r="N32" s="300"/>
      <c r="P32" s="300"/>
    </row>
    <row r="33" spans="8:16" x14ac:dyDescent="0.25">
      <c r="H33" s="300"/>
      <c r="J33" s="300"/>
      <c r="L33" s="300"/>
      <c r="N33" s="300"/>
      <c r="P33" s="300"/>
    </row>
    <row r="34" spans="8:16" x14ac:dyDescent="0.25">
      <c r="H34" s="300"/>
      <c r="J34" s="300"/>
      <c r="L34" s="300"/>
      <c r="N34" s="300"/>
      <c r="P34" s="300"/>
    </row>
    <row r="35" spans="8:16" x14ac:dyDescent="0.25">
      <c r="H35" s="300"/>
      <c r="J35" s="300"/>
      <c r="L35" s="300"/>
      <c r="N35" s="300"/>
      <c r="P35" s="300"/>
    </row>
    <row r="36" spans="8:16" x14ac:dyDescent="0.25">
      <c r="H36" s="300"/>
      <c r="J36" s="300"/>
      <c r="L36" s="300"/>
      <c r="N36" s="300"/>
      <c r="P36" s="300"/>
    </row>
    <row r="37" spans="8:16" x14ac:dyDescent="0.25">
      <c r="H37" s="300"/>
      <c r="J37" s="300"/>
      <c r="L37" s="300"/>
      <c r="N37" s="300"/>
      <c r="P37" s="300"/>
    </row>
  </sheetData>
  <mergeCells count="21">
    <mergeCell ref="B7:B18"/>
    <mergeCell ref="A7:A18"/>
    <mergeCell ref="Q4:Q6"/>
    <mergeCell ref="R4:R6"/>
    <mergeCell ref="S4:S6"/>
    <mergeCell ref="C7:C8"/>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topLeftCell="D1" zoomScale="90" zoomScaleNormal="90" workbookViewId="0">
      <pane ySplit="7" topLeftCell="A17" activePane="bottomLeft" state="frozen"/>
      <selection activeCell="Q6" sqref="Q6"/>
      <selection pane="bottomLeft" activeCell="E8" sqref="E8"/>
    </sheetView>
  </sheetViews>
  <sheetFormatPr baseColWidth="10" defaultColWidth="12.5703125" defaultRowHeight="15.75" x14ac:dyDescent="0.25"/>
  <cols>
    <col min="1" max="2" width="21.7109375" style="300" customWidth="1"/>
    <col min="3" max="6" width="27.42578125" style="300" customWidth="1"/>
    <col min="7" max="14" width="14.28515625" style="300" customWidth="1"/>
    <col min="15" max="15" width="15.28515625" style="300" customWidth="1"/>
    <col min="16" max="16" width="19.85546875" style="300" customWidth="1"/>
    <col min="17" max="20" width="14.28515625" style="300" customWidth="1"/>
    <col min="21" max="21" width="15.7109375" style="300" customWidth="1"/>
    <col min="22" max="16384" width="12.5703125" style="300"/>
  </cols>
  <sheetData>
    <row r="1" spans="1:23" s="310" customFormat="1" x14ac:dyDescent="0.25">
      <c r="G1" s="311" t="s">
        <v>1441</v>
      </c>
      <c r="L1" s="311"/>
      <c r="M1" s="311"/>
      <c r="N1" s="311"/>
      <c r="O1" s="311"/>
      <c r="P1" s="311"/>
      <c r="Q1" s="311"/>
      <c r="R1" s="311"/>
      <c r="S1" s="311"/>
      <c r="T1" s="311"/>
      <c r="U1" s="311"/>
    </row>
    <row r="2" spans="1:23" s="310" customFormat="1" x14ac:dyDescent="0.25">
      <c r="A2" s="312" t="s">
        <v>1369</v>
      </c>
      <c r="G2" s="311"/>
      <c r="L2" s="311"/>
      <c r="M2" s="311"/>
      <c r="N2" s="311"/>
      <c r="O2" s="311"/>
      <c r="P2" s="311"/>
      <c r="Q2" s="311"/>
      <c r="R2" s="311"/>
      <c r="S2" s="311"/>
      <c r="T2" s="311"/>
      <c r="U2" s="311"/>
    </row>
    <row r="3" spans="1:23" s="310" customFormat="1" ht="27.75" customHeight="1" x14ac:dyDescent="0.25">
      <c r="A3" s="800" t="s">
        <v>1443</v>
      </c>
      <c r="B3" s="800"/>
      <c r="C3" s="800"/>
      <c r="D3" s="800"/>
      <c r="E3" s="800"/>
      <c r="F3" s="800"/>
      <c r="G3" s="800"/>
      <c r="H3" s="800"/>
      <c r="I3" s="800"/>
      <c r="J3" s="800"/>
      <c r="K3" s="800"/>
      <c r="L3" s="800"/>
      <c r="M3" s="800"/>
      <c r="N3" s="800"/>
      <c r="O3" s="800"/>
      <c r="P3" s="800"/>
      <c r="Q3" s="800"/>
      <c r="R3" s="800"/>
      <c r="S3" s="800"/>
      <c r="T3" s="800"/>
      <c r="U3" s="800"/>
    </row>
    <row r="4" spans="1:23" s="313" customFormat="1" x14ac:dyDescent="0.25">
      <c r="A4" s="801" t="s">
        <v>1448</v>
      </c>
      <c r="B4" s="801"/>
      <c r="C4" s="801"/>
      <c r="D4" s="801"/>
      <c r="E4" s="801"/>
      <c r="F4" s="801"/>
      <c r="G4" s="801"/>
      <c r="H4" s="801"/>
      <c r="I4" s="801"/>
      <c r="J4" s="801"/>
      <c r="K4" s="801"/>
      <c r="L4" s="801"/>
      <c r="M4" s="801"/>
      <c r="N4" s="801"/>
      <c r="O4" s="801"/>
      <c r="P4" s="801"/>
      <c r="Q4" s="801"/>
      <c r="R4" s="801"/>
      <c r="S4" s="801"/>
      <c r="T4" s="801"/>
      <c r="U4" s="801"/>
    </row>
    <row r="5" spans="1:23" s="314" customFormat="1" ht="23.25" customHeight="1" x14ac:dyDescent="0.25">
      <c r="A5" s="691" t="s">
        <v>98</v>
      </c>
      <c r="B5" s="691" t="s">
        <v>113</v>
      </c>
      <c r="C5" s="660" t="s">
        <v>87</v>
      </c>
      <c r="D5" s="660" t="s">
        <v>88</v>
      </c>
      <c r="E5" s="666" t="s">
        <v>395</v>
      </c>
      <c r="F5" s="660" t="s">
        <v>89</v>
      </c>
      <c r="G5" s="691" t="s">
        <v>101</v>
      </c>
      <c r="H5" s="691"/>
      <c r="I5" s="691"/>
      <c r="J5" s="691"/>
      <c r="K5" s="691"/>
      <c r="L5" s="691"/>
      <c r="M5" s="691"/>
      <c r="N5" s="691"/>
      <c r="O5" s="692" t="s">
        <v>102</v>
      </c>
      <c r="P5" s="692"/>
      <c r="Q5" s="663" t="s">
        <v>103</v>
      </c>
      <c r="R5" s="663" t="s">
        <v>104</v>
      </c>
      <c r="S5" s="663" t="s">
        <v>111</v>
      </c>
      <c r="T5" s="663" t="s">
        <v>110</v>
      </c>
      <c r="U5" s="660" t="s">
        <v>90</v>
      </c>
    </row>
    <row r="6" spans="1:23" s="314" customFormat="1" ht="30.75" customHeight="1" x14ac:dyDescent="0.25">
      <c r="A6" s="691"/>
      <c r="B6" s="691"/>
      <c r="C6" s="661"/>
      <c r="D6" s="661"/>
      <c r="E6" s="667"/>
      <c r="F6" s="661"/>
      <c r="G6" s="691" t="s">
        <v>105</v>
      </c>
      <c r="H6" s="691"/>
      <c r="I6" s="691" t="s">
        <v>106</v>
      </c>
      <c r="J6" s="691"/>
      <c r="K6" s="691" t="s">
        <v>107</v>
      </c>
      <c r="L6" s="691"/>
      <c r="M6" s="691" t="s">
        <v>108</v>
      </c>
      <c r="N6" s="691"/>
      <c r="O6" s="692"/>
      <c r="P6" s="692"/>
      <c r="Q6" s="664"/>
      <c r="R6" s="664"/>
      <c r="S6" s="664"/>
      <c r="T6" s="664"/>
      <c r="U6" s="661"/>
    </row>
    <row r="7" spans="1:23" s="315" customFormat="1" ht="30.75" customHeight="1" x14ac:dyDescent="0.25">
      <c r="A7" s="691"/>
      <c r="B7" s="691"/>
      <c r="C7" s="662"/>
      <c r="D7" s="662"/>
      <c r="E7" s="668"/>
      <c r="F7" s="662"/>
      <c r="G7" s="229" t="s">
        <v>109</v>
      </c>
      <c r="H7" s="230" t="s">
        <v>12</v>
      </c>
      <c r="I7" s="229" t="s">
        <v>109</v>
      </c>
      <c r="J7" s="230" t="s">
        <v>12</v>
      </c>
      <c r="K7" s="229" t="s">
        <v>109</v>
      </c>
      <c r="L7" s="230" t="s">
        <v>12</v>
      </c>
      <c r="M7" s="229" t="s">
        <v>109</v>
      </c>
      <c r="N7" s="230" t="s">
        <v>12</v>
      </c>
      <c r="O7" s="229" t="s">
        <v>109</v>
      </c>
      <c r="P7" s="230" t="s">
        <v>12</v>
      </c>
      <c r="Q7" s="665"/>
      <c r="R7" s="665"/>
      <c r="S7" s="665"/>
      <c r="T7" s="665"/>
      <c r="U7" s="662"/>
    </row>
    <row r="8" spans="1:23" s="145" customFormat="1" x14ac:dyDescent="0.25">
      <c r="A8" s="172"/>
      <c r="B8" s="173"/>
      <c r="C8" s="173"/>
      <c r="D8" s="173"/>
      <c r="E8" s="173"/>
      <c r="F8" s="173"/>
      <c r="G8" s="173"/>
      <c r="H8" s="172" t="s">
        <v>1441</v>
      </c>
      <c r="I8" s="173"/>
      <c r="J8" s="173"/>
      <c r="K8" s="173"/>
      <c r="L8" s="173"/>
      <c r="M8" s="173"/>
      <c r="N8" s="173"/>
      <c r="O8" s="173"/>
      <c r="P8" s="173"/>
      <c r="Q8" s="173"/>
      <c r="R8" s="173"/>
      <c r="S8" s="173"/>
      <c r="T8" s="173"/>
      <c r="U8" s="174"/>
    </row>
    <row r="9" spans="1:23" ht="94.5" customHeight="1" x14ac:dyDescent="0.25">
      <c r="A9" s="690"/>
      <c r="B9" s="679" t="s">
        <v>1444</v>
      </c>
      <c r="C9" s="791" t="s">
        <v>1593</v>
      </c>
      <c r="D9" s="791" t="s">
        <v>1594</v>
      </c>
      <c r="E9" s="791" t="s">
        <v>1871</v>
      </c>
      <c r="F9" s="272" t="s">
        <v>1872</v>
      </c>
      <c r="G9" s="789">
        <v>1</v>
      </c>
      <c r="H9" s="238"/>
      <c r="I9" s="157"/>
      <c r="J9" s="238"/>
      <c r="K9" s="157"/>
      <c r="L9" s="238"/>
      <c r="M9" s="157"/>
      <c r="N9" s="238"/>
      <c r="O9" s="789">
        <v>1</v>
      </c>
      <c r="P9" s="250">
        <f>+H9+J9+L9+N9</f>
        <v>0</v>
      </c>
      <c r="Q9" s="791" t="s">
        <v>1596</v>
      </c>
      <c r="R9" s="791" t="s">
        <v>1597</v>
      </c>
      <c r="S9" s="791" t="s">
        <v>1598</v>
      </c>
      <c r="T9" s="696" t="s">
        <v>1585</v>
      </c>
      <c r="U9" s="791" t="s">
        <v>1586</v>
      </c>
    </row>
    <row r="10" spans="1:23" ht="141.75" customHeight="1" x14ac:dyDescent="0.25">
      <c r="A10" s="690"/>
      <c r="B10" s="680"/>
      <c r="C10" s="792"/>
      <c r="D10" s="792"/>
      <c r="E10" s="792"/>
      <c r="F10" s="272" t="s">
        <v>1635</v>
      </c>
      <c r="G10" s="790"/>
      <c r="H10" s="238"/>
      <c r="I10" s="157"/>
      <c r="J10" s="238"/>
      <c r="K10" s="157"/>
      <c r="L10" s="238"/>
      <c r="M10" s="157"/>
      <c r="N10" s="238"/>
      <c r="O10" s="790"/>
      <c r="P10" s="250">
        <f t="shared" ref="P10:P35" si="0">+H10+J10+L10+N10</f>
        <v>0</v>
      </c>
      <c r="Q10" s="792"/>
      <c r="R10" s="792"/>
      <c r="S10" s="792"/>
      <c r="T10" s="698"/>
      <c r="U10" s="792"/>
    </row>
    <row r="11" spans="1:23" ht="117" customHeight="1" x14ac:dyDescent="0.25">
      <c r="A11" s="690"/>
      <c r="B11" s="306"/>
      <c r="C11" s="157" t="s">
        <v>1760</v>
      </c>
      <c r="D11" s="157" t="s">
        <v>1761</v>
      </c>
      <c r="E11" s="628" t="s">
        <v>1873</v>
      </c>
      <c r="F11" s="272" t="s">
        <v>1874</v>
      </c>
      <c r="G11" s="237">
        <v>0.25</v>
      </c>
      <c r="H11" s="238">
        <f>+P11+G11</f>
        <v>1136735.25</v>
      </c>
      <c r="I11" s="237">
        <v>0.25</v>
      </c>
      <c r="J11" s="238">
        <f>+P11*I11</f>
        <v>284183.75</v>
      </c>
      <c r="K11" s="237">
        <v>0.25</v>
      </c>
      <c r="L11" s="238">
        <f>+P11*K11</f>
        <v>284183.75</v>
      </c>
      <c r="M11" s="237">
        <v>0.25</v>
      </c>
      <c r="N11" s="238">
        <f>+P11*M11</f>
        <v>284183.75</v>
      </c>
      <c r="O11" s="295">
        <v>1</v>
      </c>
      <c r="P11" s="294">
        <f>+'1. TALLERES SEMINARIOS'!D239+'2. CONTRATACION DE PERSONAL'!D130</f>
        <v>1136735</v>
      </c>
      <c r="Q11" s="157" t="s">
        <v>1755</v>
      </c>
      <c r="R11" s="157" t="s">
        <v>1756</v>
      </c>
      <c r="S11" s="157" t="s">
        <v>1757</v>
      </c>
      <c r="T11" s="157" t="s">
        <v>1758</v>
      </c>
      <c r="U11" s="157" t="s">
        <v>1759</v>
      </c>
      <c r="V11" s="306"/>
      <c r="W11" s="306"/>
    </row>
    <row r="12" spans="1:23" ht="72.75" customHeight="1" x14ac:dyDescent="0.25">
      <c r="A12" s="690"/>
      <c r="B12" s="690" t="s">
        <v>1445</v>
      </c>
      <c r="C12" s="723" t="s">
        <v>1638</v>
      </c>
      <c r="D12" s="723" t="s">
        <v>1639</v>
      </c>
      <c r="E12" s="791" t="s">
        <v>1875</v>
      </c>
      <c r="F12" s="272" t="s">
        <v>1636</v>
      </c>
      <c r="G12" s="789">
        <v>1</v>
      </c>
      <c r="H12" s="238"/>
      <c r="I12" s="157"/>
      <c r="J12" s="238"/>
      <c r="K12" s="157"/>
      <c r="L12" s="238"/>
      <c r="M12" s="157"/>
      <c r="N12" s="238"/>
      <c r="O12" s="802">
        <v>1</v>
      </c>
      <c r="P12" s="250">
        <f t="shared" si="0"/>
        <v>0</v>
      </c>
      <c r="Q12" s="693" t="s">
        <v>1582</v>
      </c>
      <c r="R12" s="791" t="s">
        <v>1583</v>
      </c>
      <c r="S12" s="791" t="s">
        <v>1584</v>
      </c>
      <c r="T12" s="696" t="s">
        <v>1585</v>
      </c>
      <c r="U12" s="791" t="s">
        <v>1624</v>
      </c>
    </row>
    <row r="13" spans="1:23" ht="78.75" x14ac:dyDescent="0.25">
      <c r="A13" s="690"/>
      <c r="B13" s="690"/>
      <c r="C13" s="724"/>
      <c r="D13" s="724"/>
      <c r="E13" s="792"/>
      <c r="F13" s="272" t="s">
        <v>1637</v>
      </c>
      <c r="G13" s="790"/>
      <c r="H13" s="238"/>
      <c r="I13" s="157"/>
      <c r="J13" s="238"/>
      <c r="K13" s="157"/>
      <c r="L13" s="238"/>
      <c r="M13" s="157"/>
      <c r="N13" s="238"/>
      <c r="O13" s="803"/>
      <c r="P13" s="250">
        <f t="shared" si="0"/>
        <v>0</v>
      </c>
      <c r="Q13" s="695"/>
      <c r="R13" s="792"/>
      <c r="S13" s="792"/>
      <c r="T13" s="698"/>
      <c r="U13" s="792"/>
    </row>
    <row r="14" spans="1:23" ht="94.5" x14ac:dyDescent="0.25">
      <c r="A14" s="690"/>
      <c r="B14" s="690"/>
      <c r="C14" s="274" t="s">
        <v>1677</v>
      </c>
      <c r="D14" s="274" t="s">
        <v>1678</v>
      </c>
      <c r="E14" s="628" t="s">
        <v>1876</v>
      </c>
      <c r="F14" s="284" t="s">
        <v>1877</v>
      </c>
      <c r="G14" s="625">
        <v>0.15</v>
      </c>
      <c r="H14" s="238">
        <f>+P14*G14</f>
        <v>882435.20025000011</v>
      </c>
      <c r="I14" s="316">
        <v>0.35</v>
      </c>
      <c r="J14" s="238">
        <f>+P14*I14</f>
        <v>2059015.4672500002</v>
      </c>
      <c r="K14" s="316">
        <v>0.35</v>
      </c>
      <c r="L14" s="238">
        <f>+P14*K14</f>
        <v>2059015.4672500002</v>
      </c>
      <c r="M14" s="316">
        <v>0.15</v>
      </c>
      <c r="N14" s="238">
        <f>+P14*M14</f>
        <v>882435.20025000011</v>
      </c>
      <c r="O14" s="280">
        <v>1</v>
      </c>
      <c r="P14" s="250">
        <f>+'5. ACTIVIDADES ESPECIALES'!D287</f>
        <v>5882901.3350000009</v>
      </c>
      <c r="Q14" s="317" t="s">
        <v>1680</v>
      </c>
      <c r="R14" s="317" t="s">
        <v>1681</v>
      </c>
      <c r="S14" s="317" t="s">
        <v>1622</v>
      </c>
      <c r="T14" s="317" t="s">
        <v>1592</v>
      </c>
      <c r="U14" s="276" t="s">
        <v>1682</v>
      </c>
    </row>
    <row r="15" spans="1:23" ht="236.25" x14ac:dyDescent="0.25">
      <c r="A15" s="690"/>
      <c r="B15" s="690"/>
      <c r="C15" s="791" t="s">
        <v>1683</v>
      </c>
      <c r="D15" s="804" t="s">
        <v>1684</v>
      </c>
      <c r="E15" s="791" t="s">
        <v>1878</v>
      </c>
      <c r="F15" s="281" t="s">
        <v>1879</v>
      </c>
      <c r="G15" s="789">
        <v>0.15</v>
      </c>
      <c r="H15" s="282">
        <f>+P15*G15</f>
        <v>192172.5</v>
      </c>
      <c r="I15" s="789">
        <v>0.4</v>
      </c>
      <c r="J15" s="282">
        <f>+P15*I15</f>
        <v>512460</v>
      </c>
      <c r="K15" s="789">
        <v>0.3</v>
      </c>
      <c r="L15" s="282">
        <f>+P15*K15</f>
        <v>384345</v>
      </c>
      <c r="M15" s="789">
        <v>0.15</v>
      </c>
      <c r="N15" s="282">
        <f>+P15*M15</f>
        <v>192172.5</v>
      </c>
      <c r="O15" s="802">
        <f>+G15+I15+K15+M15</f>
        <v>1</v>
      </c>
      <c r="P15" s="250">
        <f>+'1. TALLERES SEMINARIOS'!D201+'1. TALLERES SEMINARIOS'!D220</f>
        <v>1281150</v>
      </c>
      <c r="Q15" s="791" t="s">
        <v>1680</v>
      </c>
      <c r="R15" s="791" t="s">
        <v>1681</v>
      </c>
      <c r="S15" s="791" t="s">
        <v>1622</v>
      </c>
      <c r="T15" s="791" t="s">
        <v>1592</v>
      </c>
      <c r="U15" s="791" t="s">
        <v>1682</v>
      </c>
    </row>
    <row r="16" spans="1:23" ht="47.25" customHeight="1" x14ac:dyDescent="0.25">
      <c r="A16" s="690"/>
      <c r="B16" s="690"/>
      <c r="C16" s="792"/>
      <c r="D16" s="805"/>
      <c r="E16" s="792"/>
      <c r="F16" s="272" t="s">
        <v>1880</v>
      </c>
      <c r="G16" s="790"/>
      <c r="H16" s="238"/>
      <c r="I16" s="790"/>
      <c r="J16" s="238"/>
      <c r="K16" s="790"/>
      <c r="L16" s="238"/>
      <c r="M16" s="790"/>
      <c r="N16" s="238"/>
      <c r="O16" s="803"/>
      <c r="P16" s="250">
        <f t="shared" si="0"/>
        <v>0</v>
      </c>
      <c r="Q16" s="792"/>
      <c r="R16" s="792"/>
      <c r="S16" s="792"/>
      <c r="T16" s="792"/>
      <c r="U16" s="792"/>
    </row>
    <row r="17" spans="1:21" ht="124.5" customHeight="1" x14ac:dyDescent="0.25">
      <c r="A17" s="690"/>
      <c r="B17" s="690"/>
      <c r="C17" s="272" t="s">
        <v>1685</v>
      </c>
      <c r="D17" s="272" t="s">
        <v>1686</v>
      </c>
      <c r="E17" s="628" t="s">
        <v>1881</v>
      </c>
      <c r="F17" s="272" t="s">
        <v>1882</v>
      </c>
      <c r="G17" s="283">
        <v>0.15</v>
      </c>
      <c r="H17" s="238">
        <f>+P17*G17</f>
        <v>473906.01150000002</v>
      </c>
      <c r="I17" s="237">
        <v>0.4</v>
      </c>
      <c r="J17" s="238">
        <f>+P17*I17</f>
        <v>1263749.3640000001</v>
      </c>
      <c r="K17" s="237">
        <v>0.3</v>
      </c>
      <c r="L17" s="238">
        <f>+P17*K17</f>
        <v>947812.02300000004</v>
      </c>
      <c r="M17" s="237">
        <v>0.15</v>
      </c>
      <c r="N17" s="238">
        <f>+P17*M17</f>
        <v>473906.01150000002</v>
      </c>
      <c r="O17" s="280">
        <v>1</v>
      </c>
      <c r="P17" s="250">
        <f>+'5. ACTIVIDADES ESPECIALES'!D300</f>
        <v>3159373.41</v>
      </c>
      <c r="Q17" s="317" t="s">
        <v>1680</v>
      </c>
      <c r="R17" s="317" t="s">
        <v>1681</v>
      </c>
      <c r="S17" s="317" t="s">
        <v>1622</v>
      </c>
      <c r="T17" s="317" t="s">
        <v>1592</v>
      </c>
      <c r="U17" s="276" t="s">
        <v>1682</v>
      </c>
    </row>
    <row r="18" spans="1:21" ht="54.75" customHeight="1" x14ac:dyDescent="0.25">
      <c r="A18" s="690"/>
      <c r="B18" s="679" t="s">
        <v>1446</v>
      </c>
      <c r="C18" s="791" t="s">
        <v>1687</v>
      </c>
      <c r="D18" s="791" t="s">
        <v>1688</v>
      </c>
      <c r="E18" s="791" t="s">
        <v>1883</v>
      </c>
      <c r="F18" s="272" t="s">
        <v>1884</v>
      </c>
      <c r="G18" s="789">
        <v>0.1</v>
      </c>
      <c r="H18" s="817">
        <f>+P18*G18</f>
        <v>145600</v>
      </c>
      <c r="I18" s="789">
        <v>0.4</v>
      </c>
      <c r="J18" s="817">
        <f>+P18*I18</f>
        <v>582400</v>
      </c>
      <c r="K18" s="789">
        <v>0.1</v>
      </c>
      <c r="L18" s="817">
        <f>+P18*K18</f>
        <v>145600</v>
      </c>
      <c r="M18" s="789">
        <v>0.4</v>
      </c>
      <c r="N18" s="817">
        <f>+P18*M18</f>
        <v>582400</v>
      </c>
      <c r="O18" s="789">
        <v>1</v>
      </c>
      <c r="P18" s="811">
        <f>+'4. EQUIPO TECNOLÓGICOS'!D54</f>
        <v>1456000</v>
      </c>
      <c r="Q18" s="789" t="s">
        <v>1629</v>
      </c>
      <c r="R18" s="789" t="s">
        <v>1689</v>
      </c>
      <c r="S18" s="789" t="s">
        <v>1622</v>
      </c>
      <c r="T18" s="789" t="s">
        <v>1592</v>
      </c>
      <c r="U18" s="789" t="s">
        <v>1659</v>
      </c>
    </row>
    <row r="19" spans="1:21" ht="120" customHeight="1" x14ac:dyDescent="0.25">
      <c r="A19" s="690"/>
      <c r="B19" s="680"/>
      <c r="C19" s="799"/>
      <c r="D19" s="799"/>
      <c r="E19" s="799"/>
      <c r="F19" s="272" t="s">
        <v>1885</v>
      </c>
      <c r="G19" s="809"/>
      <c r="H19" s="818"/>
      <c r="I19" s="809"/>
      <c r="J19" s="818"/>
      <c r="K19" s="809"/>
      <c r="L19" s="818"/>
      <c r="M19" s="809"/>
      <c r="N19" s="818"/>
      <c r="O19" s="809"/>
      <c r="P19" s="812"/>
      <c r="Q19" s="809"/>
      <c r="R19" s="809"/>
      <c r="S19" s="809"/>
      <c r="T19" s="809"/>
      <c r="U19" s="809"/>
    </row>
    <row r="20" spans="1:21" ht="62.25" customHeight="1" x14ac:dyDescent="0.25">
      <c r="A20" s="690"/>
      <c r="B20" s="680"/>
      <c r="C20" s="799"/>
      <c r="D20" s="799"/>
      <c r="E20" s="799"/>
      <c r="F20" s="272" t="s">
        <v>1886</v>
      </c>
      <c r="G20" s="809"/>
      <c r="H20" s="818"/>
      <c r="I20" s="809"/>
      <c r="J20" s="818"/>
      <c r="K20" s="809"/>
      <c r="L20" s="818"/>
      <c r="M20" s="809"/>
      <c r="N20" s="818"/>
      <c r="O20" s="809"/>
      <c r="P20" s="812"/>
      <c r="Q20" s="809"/>
      <c r="R20" s="809"/>
      <c r="S20" s="809"/>
      <c r="T20" s="809"/>
      <c r="U20" s="809"/>
    </row>
    <row r="21" spans="1:21" ht="45.75" customHeight="1" x14ac:dyDescent="0.25">
      <c r="A21" s="690"/>
      <c r="B21" s="680"/>
      <c r="C21" s="792"/>
      <c r="D21" s="792"/>
      <c r="E21" s="792"/>
      <c r="F21" s="272" t="s">
        <v>1887</v>
      </c>
      <c r="G21" s="790"/>
      <c r="H21" s="819"/>
      <c r="I21" s="790"/>
      <c r="J21" s="819"/>
      <c r="K21" s="790"/>
      <c r="L21" s="819"/>
      <c r="M21" s="790"/>
      <c r="N21" s="819"/>
      <c r="O21" s="790"/>
      <c r="P21" s="813"/>
      <c r="Q21" s="790"/>
      <c r="R21" s="790"/>
      <c r="S21" s="790"/>
      <c r="T21" s="790"/>
      <c r="U21" s="790"/>
    </row>
    <row r="22" spans="1:21" x14ac:dyDescent="0.25">
      <c r="A22" s="690"/>
      <c r="B22" s="680"/>
      <c r="C22" s="157"/>
      <c r="D22" s="157"/>
      <c r="E22" s="157"/>
      <c r="F22" s="157"/>
      <c r="G22" s="237"/>
      <c r="H22" s="238"/>
      <c r="I22" s="157"/>
      <c r="J22" s="238"/>
      <c r="K22" s="157"/>
      <c r="L22" s="238"/>
      <c r="M22" s="157"/>
      <c r="N22" s="238"/>
      <c r="O22" s="250">
        <f t="shared" ref="O22:O35" si="1">+G22+I22+K22+M22</f>
        <v>0</v>
      </c>
      <c r="P22" s="250">
        <f t="shared" si="0"/>
        <v>0</v>
      </c>
      <c r="Q22" s="157"/>
      <c r="R22" s="157"/>
      <c r="S22" s="157"/>
      <c r="T22" s="157"/>
      <c r="U22" s="157"/>
    </row>
    <row r="23" spans="1:21" x14ac:dyDescent="0.25">
      <c r="A23" s="690"/>
      <c r="B23" s="681"/>
      <c r="C23" s="157"/>
      <c r="D23" s="157"/>
      <c r="E23" s="157"/>
      <c r="F23" s="157"/>
      <c r="G23" s="157"/>
      <c r="H23" s="238"/>
      <c r="I23" s="157"/>
      <c r="J23" s="238"/>
      <c r="K23" s="157"/>
      <c r="L23" s="238"/>
      <c r="M23" s="157"/>
      <c r="N23" s="238"/>
      <c r="O23" s="250">
        <f t="shared" si="1"/>
        <v>0</v>
      </c>
      <c r="P23" s="250">
        <f t="shared" si="0"/>
        <v>0</v>
      </c>
      <c r="Q23" s="157"/>
      <c r="R23" s="157"/>
      <c r="S23" s="157"/>
      <c r="T23" s="157"/>
      <c r="U23" s="157"/>
    </row>
    <row r="24" spans="1:21" ht="94.5" x14ac:dyDescent="0.25">
      <c r="A24" s="679" t="s">
        <v>1447</v>
      </c>
      <c r="B24" s="679" t="s">
        <v>1449</v>
      </c>
      <c r="C24" s="793" t="s">
        <v>1618</v>
      </c>
      <c r="D24" s="793" t="s">
        <v>1619</v>
      </c>
      <c r="E24" s="796" t="s">
        <v>1888</v>
      </c>
      <c r="F24" s="272" t="s">
        <v>1640</v>
      </c>
      <c r="G24" s="806">
        <v>1</v>
      </c>
      <c r="H24" s="814"/>
      <c r="I24" s="157"/>
      <c r="J24" s="238"/>
      <c r="K24" s="157"/>
      <c r="L24" s="238"/>
      <c r="M24" s="157"/>
      <c r="N24" s="238"/>
      <c r="O24" s="806">
        <v>1</v>
      </c>
      <c r="P24" s="811">
        <f t="shared" si="0"/>
        <v>0</v>
      </c>
      <c r="Q24" s="804" t="s">
        <v>1620</v>
      </c>
      <c r="R24" s="804" t="s">
        <v>1621</v>
      </c>
      <c r="S24" s="804" t="s">
        <v>1622</v>
      </c>
      <c r="T24" s="804" t="s">
        <v>1623</v>
      </c>
      <c r="U24" s="791" t="s">
        <v>1624</v>
      </c>
    </row>
    <row r="25" spans="1:21" ht="141.75" x14ac:dyDescent="0.25">
      <c r="A25" s="680"/>
      <c r="B25" s="680"/>
      <c r="C25" s="794"/>
      <c r="D25" s="794"/>
      <c r="E25" s="797"/>
      <c r="F25" s="272" t="s">
        <v>1641</v>
      </c>
      <c r="G25" s="807"/>
      <c r="H25" s="815"/>
      <c r="I25" s="157"/>
      <c r="J25" s="238"/>
      <c r="K25" s="157"/>
      <c r="L25" s="238"/>
      <c r="M25" s="157"/>
      <c r="N25" s="238"/>
      <c r="O25" s="807"/>
      <c r="P25" s="812"/>
      <c r="Q25" s="810"/>
      <c r="R25" s="810"/>
      <c r="S25" s="810"/>
      <c r="T25" s="810"/>
      <c r="U25" s="799"/>
    </row>
    <row r="26" spans="1:21" ht="63" x14ac:dyDescent="0.25">
      <c r="A26" s="680"/>
      <c r="B26" s="680"/>
      <c r="C26" s="794"/>
      <c r="D26" s="794"/>
      <c r="E26" s="797"/>
      <c r="F26" s="272" t="s">
        <v>1642</v>
      </c>
      <c r="G26" s="807"/>
      <c r="H26" s="815"/>
      <c r="I26" s="157"/>
      <c r="J26" s="238"/>
      <c r="K26" s="157"/>
      <c r="L26" s="238"/>
      <c r="M26" s="157"/>
      <c r="N26" s="238"/>
      <c r="O26" s="807"/>
      <c r="P26" s="812"/>
      <c r="Q26" s="810"/>
      <c r="R26" s="810"/>
      <c r="S26" s="810"/>
      <c r="T26" s="810"/>
      <c r="U26" s="799"/>
    </row>
    <row r="27" spans="1:21" ht="189" x14ac:dyDescent="0.25">
      <c r="A27" s="680"/>
      <c r="B27" s="680"/>
      <c r="C27" s="795"/>
      <c r="D27" s="795"/>
      <c r="E27" s="798"/>
      <c r="F27" s="281" t="s">
        <v>1643</v>
      </c>
      <c r="G27" s="808"/>
      <c r="H27" s="816"/>
      <c r="I27" s="157"/>
      <c r="J27" s="238"/>
      <c r="K27" s="157"/>
      <c r="L27" s="238"/>
      <c r="M27" s="157"/>
      <c r="N27" s="238"/>
      <c r="O27" s="808"/>
      <c r="P27" s="813"/>
      <c r="Q27" s="805"/>
      <c r="R27" s="805"/>
      <c r="S27" s="805"/>
      <c r="T27" s="805"/>
      <c r="U27" s="792"/>
    </row>
    <row r="28" spans="1:21" x14ac:dyDescent="0.25">
      <c r="A28" s="680"/>
      <c r="B28" s="680"/>
      <c r="C28" s="157"/>
      <c r="D28" s="157"/>
      <c r="E28" s="157"/>
      <c r="F28" s="272"/>
      <c r="G28" s="237"/>
      <c r="H28" s="238"/>
      <c r="I28" s="157"/>
      <c r="J28" s="238"/>
      <c r="K28" s="157"/>
      <c r="L28" s="238"/>
      <c r="M28" s="157"/>
      <c r="N28" s="238"/>
      <c r="O28" s="250">
        <f t="shared" si="1"/>
        <v>0</v>
      </c>
      <c r="P28" s="250">
        <f t="shared" si="0"/>
        <v>0</v>
      </c>
      <c r="Q28" s="157"/>
      <c r="R28" s="157"/>
      <c r="S28" s="157"/>
      <c r="T28" s="157"/>
      <c r="U28" s="157"/>
    </row>
    <row r="29" spans="1:21" x14ac:dyDescent="0.25">
      <c r="A29" s="680"/>
      <c r="B29" s="681"/>
      <c r="C29" s="157"/>
      <c r="D29" s="157"/>
      <c r="E29" s="157"/>
      <c r="F29" s="157"/>
      <c r="G29" s="237"/>
      <c r="H29" s="238"/>
      <c r="I29" s="157"/>
      <c r="J29" s="238"/>
      <c r="K29" s="157"/>
      <c r="L29" s="238"/>
      <c r="M29" s="157"/>
      <c r="N29" s="238"/>
      <c r="O29" s="250">
        <f t="shared" si="1"/>
        <v>0</v>
      </c>
      <c r="P29" s="250">
        <f t="shared" si="0"/>
        <v>0</v>
      </c>
      <c r="Q29" s="157"/>
      <c r="R29" s="157"/>
      <c r="S29" s="157"/>
      <c r="T29" s="157"/>
      <c r="U29" s="157"/>
    </row>
    <row r="30" spans="1:21" x14ac:dyDescent="0.25">
      <c r="A30" s="680"/>
      <c r="B30" s="679" t="s">
        <v>1450</v>
      </c>
      <c r="C30" s="157"/>
      <c r="D30" s="157"/>
      <c r="E30" s="157"/>
      <c r="F30" s="157"/>
      <c r="G30" s="157"/>
      <c r="H30" s="238"/>
      <c r="I30" s="157"/>
      <c r="J30" s="238"/>
      <c r="K30" s="157"/>
      <c r="L30" s="238"/>
      <c r="M30" s="157"/>
      <c r="N30" s="238"/>
      <c r="O30" s="250">
        <f t="shared" si="1"/>
        <v>0</v>
      </c>
      <c r="P30" s="250">
        <f t="shared" si="0"/>
        <v>0</v>
      </c>
      <c r="Q30" s="157"/>
      <c r="R30" s="157"/>
      <c r="S30" s="157"/>
      <c r="T30" s="157"/>
      <c r="U30" s="157"/>
    </row>
    <row r="31" spans="1:21" x14ac:dyDescent="0.25">
      <c r="A31" s="680"/>
      <c r="B31" s="680"/>
      <c r="C31" s="157"/>
      <c r="D31" s="157"/>
      <c r="E31" s="157"/>
      <c r="F31" s="157"/>
      <c r="G31" s="157"/>
      <c r="H31" s="238"/>
      <c r="I31" s="157"/>
      <c r="J31" s="238"/>
      <c r="K31" s="157"/>
      <c r="L31" s="238"/>
      <c r="M31" s="157"/>
      <c r="N31" s="238"/>
      <c r="O31" s="250">
        <f t="shared" si="1"/>
        <v>0</v>
      </c>
      <c r="P31" s="250">
        <f t="shared" si="0"/>
        <v>0</v>
      </c>
      <c r="Q31" s="157"/>
      <c r="R31" s="157"/>
      <c r="S31" s="157"/>
      <c r="T31" s="157"/>
      <c r="U31" s="157"/>
    </row>
    <row r="32" spans="1:21" x14ac:dyDescent="0.25">
      <c r="A32" s="680"/>
      <c r="B32" s="680"/>
      <c r="C32" s="157"/>
      <c r="D32" s="157"/>
      <c r="E32" s="157"/>
      <c r="F32" s="157"/>
      <c r="G32" s="157"/>
      <c r="H32" s="238"/>
      <c r="I32" s="157"/>
      <c r="J32" s="238"/>
      <c r="K32" s="157"/>
      <c r="L32" s="238"/>
      <c r="M32" s="157"/>
      <c r="N32" s="238"/>
      <c r="O32" s="250">
        <f t="shared" si="1"/>
        <v>0</v>
      </c>
      <c r="P32" s="250">
        <f t="shared" si="0"/>
        <v>0</v>
      </c>
      <c r="Q32" s="157"/>
      <c r="R32" s="157"/>
      <c r="S32" s="157"/>
      <c r="T32" s="157"/>
      <c r="U32" s="157"/>
    </row>
    <row r="33" spans="1:21" x14ac:dyDescent="0.25">
      <c r="A33" s="680"/>
      <c r="B33" s="680"/>
      <c r="C33" s="157"/>
      <c r="D33" s="157"/>
      <c r="E33" s="157"/>
      <c r="F33" s="157"/>
      <c r="G33" s="157"/>
      <c r="H33" s="238"/>
      <c r="I33" s="157"/>
      <c r="J33" s="238"/>
      <c r="K33" s="157"/>
      <c r="L33" s="238"/>
      <c r="M33" s="157"/>
      <c r="N33" s="238"/>
      <c r="O33" s="250">
        <f t="shared" si="1"/>
        <v>0</v>
      </c>
      <c r="P33" s="250">
        <f t="shared" si="0"/>
        <v>0</v>
      </c>
      <c r="Q33" s="157"/>
      <c r="R33" s="157"/>
      <c r="S33" s="157"/>
      <c r="T33" s="157"/>
      <c r="U33" s="157"/>
    </row>
    <row r="34" spans="1:21" x14ac:dyDescent="0.25">
      <c r="A34" s="680"/>
      <c r="B34" s="680"/>
      <c r="C34" s="157"/>
      <c r="D34" s="157"/>
      <c r="E34" s="157"/>
      <c r="F34" s="157"/>
      <c r="G34" s="157"/>
      <c r="H34" s="238"/>
      <c r="I34" s="157"/>
      <c r="J34" s="238"/>
      <c r="K34" s="157"/>
      <c r="L34" s="238"/>
      <c r="M34" s="157"/>
      <c r="N34" s="238"/>
      <c r="O34" s="250">
        <f t="shared" si="1"/>
        <v>0</v>
      </c>
      <c r="P34" s="250">
        <f t="shared" si="0"/>
        <v>0</v>
      </c>
      <c r="Q34" s="157"/>
      <c r="R34" s="157"/>
      <c r="S34" s="157"/>
      <c r="T34" s="157"/>
      <c r="U34" s="157"/>
    </row>
    <row r="35" spans="1:21" x14ac:dyDescent="0.25">
      <c r="A35" s="681"/>
      <c r="B35" s="681"/>
      <c r="C35" s="157"/>
      <c r="D35" s="157"/>
      <c r="E35" s="157"/>
      <c r="F35" s="157"/>
      <c r="G35" s="157"/>
      <c r="H35" s="238"/>
      <c r="I35" s="157"/>
      <c r="J35" s="238"/>
      <c r="K35" s="157"/>
      <c r="L35" s="238"/>
      <c r="M35" s="157"/>
      <c r="N35" s="238"/>
      <c r="O35" s="250">
        <f t="shared" si="1"/>
        <v>0</v>
      </c>
      <c r="P35" s="250">
        <f t="shared" si="0"/>
        <v>0</v>
      </c>
      <c r="Q35" s="157"/>
      <c r="R35" s="157"/>
      <c r="S35" s="157"/>
      <c r="T35" s="157"/>
      <c r="U35" s="234"/>
    </row>
    <row r="36" spans="1:21" x14ac:dyDescent="0.25">
      <c r="A36" s="175"/>
      <c r="B36" s="176"/>
      <c r="C36" s="175" t="s">
        <v>1442</v>
      </c>
      <c r="D36" s="176"/>
      <c r="E36" s="176"/>
      <c r="F36" s="177"/>
      <c r="G36" s="148">
        <f t="shared" ref="G36:P36" si="2">SUM(G9:G35)</f>
        <v>3.8</v>
      </c>
      <c r="H36" s="154">
        <f t="shared" si="2"/>
        <v>2830848.9617500002</v>
      </c>
      <c r="I36" s="148">
        <f t="shared" si="2"/>
        <v>1.7999999999999998</v>
      </c>
      <c r="J36" s="154">
        <f t="shared" si="2"/>
        <v>4701808.5812500007</v>
      </c>
      <c r="K36" s="148">
        <f t="shared" si="2"/>
        <v>1.3</v>
      </c>
      <c r="L36" s="154">
        <f t="shared" si="2"/>
        <v>3820956.2402500003</v>
      </c>
      <c r="M36" s="148">
        <f t="shared" si="2"/>
        <v>1.1000000000000001</v>
      </c>
      <c r="N36" s="154">
        <f t="shared" si="2"/>
        <v>2415097.4617500002</v>
      </c>
      <c r="O36" s="154">
        <f t="shared" si="2"/>
        <v>8</v>
      </c>
      <c r="P36" s="154">
        <f t="shared" si="2"/>
        <v>12916159.745000001</v>
      </c>
      <c r="Q36" s="149"/>
      <c r="R36" s="149"/>
      <c r="S36" s="149"/>
      <c r="T36" s="149"/>
      <c r="U36" s="158"/>
    </row>
    <row r="56" s="145" customFormat="1" x14ac:dyDescent="0.25"/>
    <row r="57" s="145" customFormat="1" x14ac:dyDescent="0.25"/>
    <row r="70" s="145" customFormat="1" x14ac:dyDescent="0.25"/>
    <row r="71" s="145" customFormat="1" x14ac:dyDescent="0.25"/>
  </sheetData>
  <mergeCells count="89">
    <mergeCell ref="O9:O10"/>
    <mergeCell ref="O12:O13"/>
    <mergeCell ref="P18:P21"/>
    <mergeCell ref="H18:H21"/>
    <mergeCell ref="J18:J21"/>
    <mergeCell ref="L18:L21"/>
    <mergeCell ref="N18:N21"/>
    <mergeCell ref="U18:U21"/>
    <mergeCell ref="I18:I21"/>
    <mergeCell ref="K18:K21"/>
    <mergeCell ref="M18:M21"/>
    <mergeCell ref="O18:O21"/>
    <mergeCell ref="Q18:Q21"/>
    <mergeCell ref="G18:G21"/>
    <mergeCell ref="T24:T27"/>
    <mergeCell ref="P24:P27"/>
    <mergeCell ref="Q24:Q27"/>
    <mergeCell ref="R24:R27"/>
    <mergeCell ref="S24:S27"/>
    <mergeCell ref="G24:G27"/>
    <mergeCell ref="H24:H27"/>
    <mergeCell ref="R18:R21"/>
    <mergeCell ref="S18:S21"/>
    <mergeCell ref="T18:T21"/>
    <mergeCell ref="U24:U27"/>
    <mergeCell ref="D12:D13"/>
    <mergeCell ref="C12:C13"/>
    <mergeCell ref="G15:G16"/>
    <mergeCell ref="I15:I16"/>
    <mergeCell ref="K15:K16"/>
    <mergeCell ref="M15:M16"/>
    <mergeCell ref="O15:O16"/>
    <mergeCell ref="Q15:Q16"/>
    <mergeCell ref="R15:R16"/>
    <mergeCell ref="S15:S16"/>
    <mergeCell ref="T15:T16"/>
    <mergeCell ref="U15:U16"/>
    <mergeCell ref="E15:E16"/>
    <mergeCell ref="D15:D16"/>
    <mergeCell ref="O24:O27"/>
    <mergeCell ref="Q12:Q13"/>
    <mergeCell ref="R12:R13"/>
    <mergeCell ref="S12:S13"/>
    <mergeCell ref="T12:T13"/>
    <mergeCell ref="U12:U13"/>
    <mergeCell ref="A3:U3"/>
    <mergeCell ref="B18:B23"/>
    <mergeCell ref="B30:B35"/>
    <mergeCell ref="B24:B29"/>
    <mergeCell ref="A5:A7"/>
    <mergeCell ref="B5:B7"/>
    <mergeCell ref="C5:C7"/>
    <mergeCell ref="D5:D7"/>
    <mergeCell ref="A9:A23"/>
    <mergeCell ref="A24:A35"/>
    <mergeCell ref="A4:U4"/>
    <mergeCell ref="E5:E7"/>
    <mergeCell ref="I6:J6"/>
    <mergeCell ref="K6:L6"/>
    <mergeCell ref="E12:E13"/>
    <mergeCell ref="G12:G13"/>
    <mergeCell ref="M6:N6"/>
    <mergeCell ref="F5:F7"/>
    <mergeCell ref="G5:N5"/>
    <mergeCell ref="G6:H6"/>
    <mergeCell ref="S5:S7"/>
    <mergeCell ref="T5:T7"/>
    <mergeCell ref="U5:U7"/>
    <mergeCell ref="O5:P6"/>
    <mergeCell ref="Q5:Q7"/>
    <mergeCell ref="R5:R7"/>
    <mergeCell ref="U9:U10"/>
    <mergeCell ref="T9:T10"/>
    <mergeCell ref="S9:S10"/>
    <mergeCell ref="R9:R10"/>
    <mergeCell ref="Q9:Q10"/>
    <mergeCell ref="B9:B10"/>
    <mergeCell ref="B12:B17"/>
    <mergeCell ref="D24:D27"/>
    <mergeCell ref="C24:C27"/>
    <mergeCell ref="E24:E27"/>
    <mergeCell ref="E18:E21"/>
    <mergeCell ref="D18:D21"/>
    <mergeCell ref="C18:C21"/>
    <mergeCell ref="G9:G10"/>
    <mergeCell ref="E9:E10"/>
    <mergeCell ref="D9:D10"/>
    <mergeCell ref="C9:C10"/>
    <mergeCell ref="C15:C1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E1" workbookViewId="0">
      <pane ySplit="6" topLeftCell="A7" activePane="bottomLeft" state="frozen"/>
      <selection activeCell="R5" sqref="R5"/>
      <selection pane="bottomLeft" activeCell="E7" sqref="E7:E8"/>
    </sheetView>
  </sheetViews>
  <sheetFormatPr baseColWidth="10" defaultRowHeight="15.75" x14ac:dyDescent="0.25"/>
  <cols>
    <col min="1" max="2" width="21.7109375" style="300" customWidth="1"/>
    <col min="3" max="6" width="27.42578125" style="300" customWidth="1"/>
    <col min="7" max="7" width="14.28515625" style="300" customWidth="1"/>
    <col min="8" max="8" width="14.28515625" style="303" customWidth="1"/>
    <col min="9" max="9" width="14.28515625" style="300" customWidth="1"/>
    <col min="10" max="10" width="14.28515625" style="303" customWidth="1"/>
    <col min="11" max="11" width="14.28515625" style="300" customWidth="1"/>
    <col min="12" max="12" width="14.28515625" style="303" customWidth="1"/>
    <col min="13" max="13" width="14.28515625" style="300" customWidth="1"/>
    <col min="14" max="14" width="14.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1" x14ac:dyDescent="0.25">
      <c r="B1" s="308"/>
      <c r="C1" s="308"/>
      <c r="D1" s="308"/>
      <c r="E1" s="308"/>
      <c r="G1" s="308" t="s">
        <v>1451</v>
      </c>
      <c r="I1" s="308"/>
      <c r="J1" s="308"/>
      <c r="K1" s="308"/>
      <c r="L1" s="308"/>
      <c r="M1" s="308"/>
      <c r="N1" s="308"/>
      <c r="O1" s="308"/>
      <c r="P1" s="308"/>
      <c r="Q1" s="308"/>
      <c r="R1" s="308"/>
      <c r="S1" s="308"/>
      <c r="T1" s="308"/>
      <c r="U1" s="308"/>
    </row>
    <row r="2" spans="1:21" x14ac:dyDescent="0.25">
      <c r="A2" s="300" t="s">
        <v>1365</v>
      </c>
      <c r="B2" s="308"/>
      <c r="C2" s="308"/>
      <c r="D2" s="308"/>
      <c r="E2" s="308"/>
      <c r="G2" s="308"/>
      <c r="I2" s="308"/>
      <c r="J2" s="308"/>
      <c r="K2" s="308"/>
      <c r="L2" s="308"/>
      <c r="M2" s="308"/>
      <c r="N2" s="308"/>
      <c r="O2" s="308"/>
      <c r="P2" s="308"/>
      <c r="Q2" s="308"/>
      <c r="R2" s="308"/>
      <c r="S2" s="308"/>
      <c r="T2" s="308"/>
      <c r="U2" s="308"/>
    </row>
    <row r="3" spans="1:21" x14ac:dyDescent="0.25">
      <c r="A3" s="309" t="s">
        <v>1454</v>
      </c>
      <c r="B3" s="309"/>
      <c r="C3" s="309"/>
      <c r="D3" s="309"/>
      <c r="E3" s="309"/>
      <c r="F3" s="309"/>
      <c r="G3" s="309"/>
      <c r="H3" s="309"/>
      <c r="I3" s="309"/>
      <c r="J3" s="309"/>
      <c r="K3" s="309"/>
      <c r="L3" s="309"/>
      <c r="M3" s="309"/>
      <c r="N3" s="309"/>
      <c r="O3" s="309"/>
      <c r="P3" s="309"/>
      <c r="Q3" s="309"/>
      <c r="R3" s="309"/>
      <c r="S3" s="309"/>
      <c r="T3" s="309"/>
      <c r="U3" s="309"/>
    </row>
    <row r="4" spans="1:21" ht="15" customHeight="1" x14ac:dyDescent="0.25">
      <c r="A4" s="691" t="s">
        <v>98</v>
      </c>
      <c r="B4" s="663" t="s">
        <v>113</v>
      </c>
      <c r="C4" s="660" t="s">
        <v>87</v>
      </c>
      <c r="D4" s="660" t="s">
        <v>88</v>
      </c>
      <c r="E4" s="666" t="s">
        <v>395</v>
      </c>
      <c r="F4" s="660" t="s">
        <v>89</v>
      </c>
      <c r="G4" s="691" t="s">
        <v>101</v>
      </c>
      <c r="H4" s="691"/>
      <c r="I4" s="691"/>
      <c r="J4" s="691"/>
      <c r="K4" s="691"/>
      <c r="L4" s="691"/>
      <c r="M4" s="691"/>
      <c r="N4" s="691"/>
      <c r="O4" s="692" t="s">
        <v>102</v>
      </c>
      <c r="P4" s="692"/>
      <c r="Q4" s="663" t="s">
        <v>103</v>
      </c>
      <c r="R4" s="663" t="s">
        <v>104</v>
      </c>
      <c r="S4" s="663" t="s">
        <v>111</v>
      </c>
      <c r="T4" s="663" t="s">
        <v>110</v>
      </c>
      <c r="U4" s="660" t="s">
        <v>90</v>
      </c>
    </row>
    <row r="5" spans="1:21" ht="15" customHeight="1" x14ac:dyDescent="0.25">
      <c r="A5" s="691"/>
      <c r="B5" s="664"/>
      <c r="C5" s="661"/>
      <c r="D5" s="661"/>
      <c r="E5" s="667"/>
      <c r="F5" s="661"/>
      <c r="G5" s="691" t="s">
        <v>105</v>
      </c>
      <c r="H5" s="691"/>
      <c r="I5" s="691" t="s">
        <v>106</v>
      </c>
      <c r="J5" s="691"/>
      <c r="K5" s="691" t="s">
        <v>107</v>
      </c>
      <c r="L5" s="691"/>
      <c r="M5" s="691" t="s">
        <v>108</v>
      </c>
      <c r="N5" s="691"/>
      <c r="O5" s="692"/>
      <c r="P5" s="692"/>
      <c r="Q5" s="664"/>
      <c r="R5" s="664"/>
      <c r="S5" s="664"/>
      <c r="T5" s="664"/>
      <c r="U5" s="661"/>
    </row>
    <row r="6" spans="1:21" ht="31.5" x14ac:dyDescent="0.25">
      <c r="A6" s="691"/>
      <c r="B6" s="665"/>
      <c r="C6" s="662"/>
      <c r="D6" s="662"/>
      <c r="E6" s="668"/>
      <c r="F6" s="662"/>
      <c r="G6" s="229" t="s">
        <v>109</v>
      </c>
      <c r="H6" s="230" t="s">
        <v>12</v>
      </c>
      <c r="I6" s="229" t="s">
        <v>109</v>
      </c>
      <c r="J6" s="230" t="s">
        <v>12</v>
      </c>
      <c r="K6" s="229" t="s">
        <v>109</v>
      </c>
      <c r="L6" s="230" t="s">
        <v>12</v>
      </c>
      <c r="M6" s="229" t="s">
        <v>109</v>
      </c>
      <c r="N6" s="230" t="s">
        <v>12</v>
      </c>
      <c r="O6" s="229" t="s">
        <v>109</v>
      </c>
      <c r="P6" s="230" t="s">
        <v>12</v>
      </c>
      <c r="Q6" s="665"/>
      <c r="R6" s="665"/>
      <c r="S6" s="665"/>
      <c r="T6" s="665"/>
      <c r="U6" s="662"/>
    </row>
    <row r="7" spans="1:21" ht="144" customHeight="1" x14ac:dyDescent="0.25">
      <c r="A7" s="690" t="s">
        <v>1452</v>
      </c>
      <c r="B7" s="679" t="s">
        <v>1453</v>
      </c>
      <c r="C7" s="791" t="s">
        <v>1644</v>
      </c>
      <c r="D7" s="791" t="s">
        <v>1645</v>
      </c>
      <c r="E7" s="791" t="s">
        <v>1889</v>
      </c>
      <c r="F7" s="274" t="s">
        <v>1890</v>
      </c>
      <c r="G7" s="789">
        <v>1</v>
      </c>
      <c r="H7" s="824">
        <f>+P7*G7</f>
        <v>6750000</v>
      </c>
      <c r="I7" s="249"/>
      <c r="J7" s="251"/>
      <c r="K7" s="249"/>
      <c r="L7" s="251"/>
      <c r="M7" s="249"/>
      <c r="N7" s="251"/>
      <c r="O7" s="802">
        <f>+G7</f>
        <v>1</v>
      </c>
      <c r="P7" s="811">
        <f>+'2. CONTRATACION DE PERSONAL'!D70</f>
        <v>6750000</v>
      </c>
      <c r="Q7" s="820" t="s">
        <v>1646</v>
      </c>
      <c r="R7" s="820" t="s">
        <v>1647</v>
      </c>
      <c r="S7" s="820" t="s">
        <v>1648</v>
      </c>
      <c r="T7" s="822" t="s">
        <v>1592</v>
      </c>
      <c r="U7" s="820" t="s">
        <v>1633</v>
      </c>
    </row>
    <row r="8" spans="1:21" ht="94.5" customHeight="1" x14ac:dyDescent="0.25">
      <c r="A8" s="690"/>
      <c r="B8" s="680"/>
      <c r="C8" s="792"/>
      <c r="D8" s="792"/>
      <c r="E8" s="792"/>
      <c r="F8" s="274" t="s">
        <v>1649</v>
      </c>
      <c r="G8" s="790"/>
      <c r="H8" s="825"/>
      <c r="I8" s="249"/>
      <c r="J8" s="251"/>
      <c r="K8" s="249"/>
      <c r="L8" s="251"/>
      <c r="M8" s="249"/>
      <c r="N8" s="251"/>
      <c r="O8" s="813"/>
      <c r="P8" s="813"/>
      <c r="Q8" s="821"/>
      <c r="R8" s="821"/>
      <c r="S8" s="821"/>
      <c r="T8" s="823"/>
      <c r="U8" s="821"/>
    </row>
    <row r="9" spans="1:21" ht="252" x14ac:dyDescent="0.25">
      <c r="A9" s="690"/>
      <c r="B9" s="680"/>
      <c r="C9" s="157" t="s">
        <v>1769</v>
      </c>
      <c r="D9" s="272" t="s">
        <v>1770</v>
      </c>
      <c r="E9" s="628" t="s">
        <v>1891</v>
      </c>
      <c r="F9" s="272" t="s">
        <v>1762</v>
      </c>
      <c r="G9" s="631">
        <v>0.25</v>
      </c>
      <c r="H9" s="298"/>
      <c r="I9" s="631">
        <v>0.25</v>
      </c>
      <c r="J9" s="298"/>
      <c r="K9" s="631">
        <v>0.25</v>
      </c>
      <c r="L9" s="298"/>
      <c r="M9" s="631">
        <v>0.25</v>
      </c>
      <c r="N9" s="298"/>
      <c r="O9" s="631">
        <f>+G9+I9+K9+M9</f>
        <v>1</v>
      </c>
      <c r="P9" s="294">
        <f>+H9+J9+L9+N9</f>
        <v>0</v>
      </c>
      <c r="Q9" s="157" t="s">
        <v>1764</v>
      </c>
      <c r="R9" s="157" t="s">
        <v>1765</v>
      </c>
      <c r="S9" s="157" t="s">
        <v>1766</v>
      </c>
      <c r="T9" s="157" t="s">
        <v>1767</v>
      </c>
      <c r="U9" s="157" t="s">
        <v>1768</v>
      </c>
    </row>
    <row r="10" spans="1:21" x14ac:dyDescent="0.25">
      <c r="A10" s="690"/>
      <c r="B10" s="680"/>
      <c r="C10" s="192"/>
      <c r="D10" s="192"/>
      <c r="E10" s="192"/>
      <c r="F10" s="192"/>
      <c r="G10" s="249"/>
      <c r="H10" s="251"/>
      <c r="I10" s="249"/>
      <c r="J10" s="251"/>
      <c r="K10" s="249"/>
      <c r="L10" s="251"/>
      <c r="M10" s="249"/>
      <c r="N10" s="251"/>
      <c r="O10" s="250">
        <f t="shared" ref="O10:O14" si="0">+G10+I10+K10+M10</f>
        <v>0</v>
      </c>
      <c r="P10" s="250">
        <f t="shared" ref="P10:P14" si="1">+H10+J10+L10+N10</f>
        <v>0</v>
      </c>
      <c r="Q10" s="192"/>
      <c r="R10" s="192"/>
      <c r="S10" s="192"/>
      <c r="T10" s="192"/>
      <c r="U10" s="192"/>
    </row>
    <row r="11" spans="1:21" x14ac:dyDescent="0.25">
      <c r="A11" s="690"/>
      <c r="B11" s="680"/>
      <c r="C11" s="192"/>
      <c r="D11" s="192"/>
      <c r="E11" s="192"/>
      <c r="F11" s="192"/>
      <c r="G11" s="249"/>
      <c r="H11" s="251"/>
      <c r="I11" s="249"/>
      <c r="J11" s="251"/>
      <c r="K11" s="249"/>
      <c r="L11" s="251"/>
      <c r="M11" s="249"/>
      <c r="N11" s="251"/>
      <c r="O11" s="250">
        <f t="shared" si="0"/>
        <v>0</v>
      </c>
      <c r="P11" s="250">
        <f t="shared" si="1"/>
        <v>0</v>
      </c>
      <c r="Q11" s="192"/>
      <c r="R11" s="192"/>
      <c r="S11" s="192"/>
      <c r="T11" s="192"/>
      <c r="U11" s="192"/>
    </row>
    <row r="12" spans="1:21" x14ac:dyDescent="0.25">
      <c r="A12" s="690"/>
      <c r="B12" s="680"/>
      <c r="C12" s="192"/>
      <c r="D12" s="192"/>
      <c r="E12" s="192"/>
      <c r="F12" s="192"/>
      <c r="G12" s="249"/>
      <c r="H12" s="251"/>
      <c r="I12" s="249"/>
      <c r="J12" s="251"/>
      <c r="K12" s="249"/>
      <c r="L12" s="251"/>
      <c r="M12" s="249"/>
      <c r="N12" s="251"/>
      <c r="O12" s="250">
        <f t="shared" si="0"/>
        <v>0</v>
      </c>
      <c r="P12" s="250">
        <f t="shared" si="1"/>
        <v>0</v>
      </c>
      <c r="Q12" s="192"/>
      <c r="R12" s="192"/>
      <c r="S12" s="192"/>
      <c r="T12" s="192"/>
      <c r="U12" s="192"/>
    </row>
    <row r="13" spans="1:21" x14ac:dyDescent="0.25">
      <c r="A13" s="690"/>
      <c r="B13" s="680"/>
      <c r="C13" s="192"/>
      <c r="D13" s="192"/>
      <c r="E13" s="192"/>
      <c r="F13" s="192"/>
      <c r="G13" s="249"/>
      <c r="H13" s="251"/>
      <c r="I13" s="249"/>
      <c r="J13" s="251"/>
      <c r="K13" s="249"/>
      <c r="L13" s="251"/>
      <c r="M13" s="249"/>
      <c r="N13" s="251"/>
      <c r="O13" s="250">
        <f t="shared" si="0"/>
        <v>0</v>
      </c>
      <c r="P13" s="250">
        <f t="shared" si="1"/>
        <v>0</v>
      </c>
      <c r="Q13" s="192"/>
      <c r="R13" s="192"/>
      <c r="S13" s="192"/>
      <c r="T13" s="192"/>
      <c r="U13" s="192"/>
    </row>
    <row r="14" spans="1:21" x14ac:dyDescent="0.25">
      <c r="A14" s="690"/>
      <c r="B14" s="681"/>
      <c r="C14" s="192"/>
      <c r="D14" s="192"/>
      <c r="E14" s="192"/>
      <c r="F14" s="192"/>
      <c r="G14" s="249"/>
      <c r="H14" s="251"/>
      <c r="I14" s="249"/>
      <c r="J14" s="251"/>
      <c r="K14" s="249"/>
      <c r="L14" s="251"/>
      <c r="M14" s="249"/>
      <c r="N14" s="251"/>
      <c r="O14" s="250">
        <f t="shared" si="0"/>
        <v>0</v>
      </c>
      <c r="P14" s="250">
        <f t="shared" si="1"/>
        <v>0</v>
      </c>
      <c r="Q14" s="192"/>
      <c r="R14" s="192"/>
      <c r="S14" s="192"/>
      <c r="T14" s="192"/>
      <c r="U14" s="192"/>
    </row>
    <row r="15" spans="1:21" ht="15.6" customHeight="1" x14ac:dyDescent="0.25">
      <c r="A15" s="166"/>
      <c r="B15" s="167"/>
      <c r="C15" s="166" t="s">
        <v>485</v>
      </c>
      <c r="D15" s="167"/>
      <c r="E15" s="167"/>
      <c r="F15" s="168"/>
      <c r="G15" s="161">
        <f t="shared" ref="G15:N15" si="2">SUM(G7:G14)</f>
        <v>1.25</v>
      </c>
      <c r="H15" s="162">
        <f t="shared" si="2"/>
        <v>6750000</v>
      </c>
      <c r="I15" s="161">
        <f t="shared" si="2"/>
        <v>0.25</v>
      </c>
      <c r="J15" s="162">
        <f t="shared" si="2"/>
        <v>0</v>
      </c>
      <c r="K15" s="161">
        <f t="shared" si="2"/>
        <v>0.25</v>
      </c>
      <c r="L15" s="162">
        <f t="shared" si="2"/>
        <v>0</v>
      </c>
      <c r="M15" s="161">
        <f t="shared" si="2"/>
        <v>0.25</v>
      </c>
      <c r="N15" s="162">
        <f t="shared" si="2"/>
        <v>0</v>
      </c>
      <c r="O15" s="162">
        <f>SUM(O7:O14)</f>
        <v>2</v>
      </c>
      <c r="P15" s="162">
        <f>SUM(P7:P14)</f>
        <v>6750000</v>
      </c>
      <c r="Q15" s="149"/>
      <c r="R15" s="149"/>
      <c r="S15" s="149"/>
      <c r="T15" s="149"/>
      <c r="U15" s="149"/>
    </row>
  </sheetData>
  <mergeCells count="31">
    <mergeCell ref="S7:S8"/>
    <mergeCell ref="T7:T8"/>
    <mergeCell ref="U7:U8"/>
    <mergeCell ref="E7:E8"/>
    <mergeCell ref="D7:D8"/>
    <mergeCell ref="R7:R8"/>
    <mergeCell ref="Q7:Q8"/>
    <mergeCell ref="G7:G8"/>
    <mergeCell ref="H7:H8"/>
    <mergeCell ref="O7:O8"/>
    <mergeCell ref="P7:P8"/>
    <mergeCell ref="A7:A14"/>
    <mergeCell ref="B7:B14"/>
    <mergeCell ref="A4:A6"/>
    <mergeCell ref="B4:B6"/>
    <mergeCell ref="C4:C6"/>
    <mergeCell ref="C7:C8"/>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opLeftCell="F1" workbookViewId="0">
      <pane ySplit="7" topLeftCell="A17" activePane="bottomLeft" state="frozen"/>
      <selection activeCell="A7" sqref="A7"/>
      <selection pane="bottomLeft" activeCell="P13" sqref="P13:P14"/>
    </sheetView>
  </sheetViews>
  <sheetFormatPr baseColWidth="10" defaultRowHeight="15.75" x14ac:dyDescent="0.25"/>
  <cols>
    <col min="1" max="1" width="21.7109375" style="300" customWidth="1"/>
    <col min="2" max="2" width="26.28515625" style="300" customWidth="1"/>
    <col min="3" max="6" width="27.42578125" style="300" customWidth="1"/>
    <col min="7" max="7" width="14.28515625" style="300" customWidth="1"/>
    <col min="8" max="8" width="14.28515625" style="303" customWidth="1"/>
    <col min="9" max="9" width="14.28515625" style="300" customWidth="1"/>
    <col min="10" max="10" width="14.28515625" style="303" customWidth="1"/>
    <col min="11" max="11" width="14.28515625" style="300" customWidth="1"/>
    <col min="12" max="12" width="14.28515625" style="303" customWidth="1"/>
    <col min="13" max="13" width="14.28515625" style="300" customWidth="1"/>
    <col min="14" max="14" width="14.28515625" style="303" customWidth="1"/>
    <col min="15" max="15" width="15.28515625" style="300" customWidth="1"/>
    <col min="16" max="16" width="18.28515625" style="303" customWidth="1"/>
    <col min="17" max="20" width="14.140625" style="300" customWidth="1"/>
    <col min="21" max="21" width="17" style="300" customWidth="1"/>
    <col min="22" max="16384" width="11.42578125" style="300"/>
  </cols>
  <sheetData>
    <row r="1" spans="1:22" ht="18" customHeight="1" x14ac:dyDescent="0.25">
      <c r="B1" s="301"/>
      <c r="C1" s="301"/>
      <c r="D1" s="301"/>
      <c r="E1" s="301"/>
      <c r="F1" s="301"/>
      <c r="G1" s="302" t="s">
        <v>1371</v>
      </c>
      <c r="J1" s="301"/>
      <c r="K1" s="301"/>
      <c r="L1" s="301"/>
      <c r="M1" s="301"/>
      <c r="N1" s="301"/>
      <c r="O1" s="301"/>
      <c r="P1" s="301"/>
      <c r="Q1" s="301"/>
      <c r="R1" s="301"/>
      <c r="S1" s="301"/>
      <c r="T1" s="301"/>
      <c r="U1" s="301"/>
    </row>
    <row r="2" spans="1:22" ht="18" customHeight="1" x14ac:dyDescent="0.25">
      <c r="B2" s="301"/>
      <c r="C2" s="301"/>
      <c r="D2" s="301"/>
      <c r="E2" s="301"/>
      <c r="F2" s="301"/>
      <c r="G2" s="302"/>
      <c r="J2" s="301"/>
      <c r="K2" s="301"/>
      <c r="L2" s="301"/>
      <c r="M2" s="301"/>
      <c r="N2" s="301"/>
      <c r="O2" s="301"/>
      <c r="P2" s="301"/>
      <c r="Q2" s="301"/>
      <c r="R2" s="301"/>
      <c r="S2" s="301"/>
      <c r="T2" s="301"/>
      <c r="U2" s="301"/>
    </row>
    <row r="3" spans="1:22" ht="18" customHeight="1" x14ac:dyDescent="0.25">
      <c r="A3" s="304" t="s">
        <v>1364</v>
      </c>
      <c r="B3" s="301"/>
      <c r="C3" s="301"/>
      <c r="D3" s="301"/>
      <c r="E3" s="301"/>
      <c r="F3" s="301"/>
      <c r="G3" s="302"/>
      <c r="J3" s="301"/>
      <c r="K3" s="301"/>
      <c r="L3" s="301"/>
      <c r="M3" s="301"/>
      <c r="N3" s="301"/>
      <c r="O3" s="301"/>
      <c r="P3" s="301"/>
      <c r="Q3" s="301"/>
      <c r="R3" s="301"/>
      <c r="S3" s="301"/>
      <c r="T3" s="301"/>
      <c r="U3" s="301"/>
    </row>
    <row r="4" spans="1:22" ht="33" customHeight="1" x14ac:dyDescent="0.25">
      <c r="A4" s="827" t="s">
        <v>1370</v>
      </c>
      <c r="B4" s="827"/>
      <c r="C4" s="827"/>
      <c r="D4" s="827"/>
      <c r="E4" s="827"/>
      <c r="F4" s="827"/>
      <c r="G4" s="827"/>
      <c r="H4" s="827"/>
      <c r="I4" s="827"/>
      <c r="J4" s="827"/>
      <c r="K4" s="827"/>
      <c r="L4" s="827"/>
      <c r="M4" s="827"/>
      <c r="N4" s="827"/>
      <c r="O4" s="827"/>
      <c r="P4" s="827"/>
      <c r="Q4" s="827"/>
      <c r="R4" s="827"/>
      <c r="S4" s="827"/>
      <c r="T4" s="827"/>
      <c r="U4" s="827"/>
    </row>
    <row r="5" spans="1:22" ht="14.45" customHeight="1" x14ac:dyDescent="0.25">
      <c r="A5" s="663" t="s">
        <v>98</v>
      </c>
      <c r="B5" s="663" t="s">
        <v>113</v>
      </c>
      <c r="C5" s="660" t="s">
        <v>87</v>
      </c>
      <c r="D5" s="660" t="s">
        <v>88</v>
      </c>
      <c r="E5" s="666" t="s">
        <v>395</v>
      </c>
      <c r="F5" s="660" t="s">
        <v>89</v>
      </c>
      <c r="G5" s="669" t="s">
        <v>101</v>
      </c>
      <c r="H5" s="675"/>
      <c r="I5" s="675"/>
      <c r="J5" s="675"/>
      <c r="K5" s="675"/>
      <c r="L5" s="675"/>
      <c r="M5" s="675"/>
      <c r="N5" s="670"/>
      <c r="O5" s="692" t="s">
        <v>102</v>
      </c>
      <c r="P5" s="692"/>
      <c r="Q5" s="663" t="s">
        <v>103</v>
      </c>
      <c r="R5" s="663" t="s">
        <v>104</v>
      </c>
      <c r="S5" s="663" t="s">
        <v>111</v>
      </c>
      <c r="T5" s="663" t="s">
        <v>110</v>
      </c>
      <c r="U5" s="660" t="s">
        <v>90</v>
      </c>
    </row>
    <row r="6" spans="1:22" ht="14.45" customHeight="1" x14ac:dyDescent="0.25">
      <c r="A6" s="664"/>
      <c r="B6" s="664"/>
      <c r="C6" s="661"/>
      <c r="D6" s="661"/>
      <c r="E6" s="667"/>
      <c r="F6" s="661"/>
      <c r="G6" s="669" t="s">
        <v>105</v>
      </c>
      <c r="H6" s="670"/>
      <c r="I6" s="669" t="s">
        <v>106</v>
      </c>
      <c r="J6" s="670"/>
      <c r="K6" s="669" t="s">
        <v>107</v>
      </c>
      <c r="L6" s="670"/>
      <c r="M6" s="669" t="s">
        <v>108</v>
      </c>
      <c r="N6" s="670"/>
      <c r="O6" s="692"/>
      <c r="P6" s="692"/>
      <c r="Q6" s="664"/>
      <c r="R6" s="664"/>
      <c r="S6" s="664"/>
      <c r="T6" s="664"/>
      <c r="U6" s="661"/>
    </row>
    <row r="7" spans="1:22" ht="31.5" x14ac:dyDescent="0.25">
      <c r="A7" s="665"/>
      <c r="B7" s="665"/>
      <c r="C7" s="662"/>
      <c r="D7" s="662"/>
      <c r="E7" s="668"/>
      <c r="F7" s="662"/>
      <c r="G7" s="229" t="s">
        <v>109</v>
      </c>
      <c r="H7" s="230" t="s">
        <v>12</v>
      </c>
      <c r="I7" s="229" t="s">
        <v>109</v>
      </c>
      <c r="J7" s="230" t="s">
        <v>12</v>
      </c>
      <c r="K7" s="229" t="s">
        <v>109</v>
      </c>
      <c r="L7" s="230" t="s">
        <v>12</v>
      </c>
      <c r="M7" s="229" t="s">
        <v>109</v>
      </c>
      <c r="N7" s="230" t="s">
        <v>12</v>
      </c>
      <c r="O7" s="266" t="s">
        <v>109</v>
      </c>
      <c r="P7" s="230" t="s">
        <v>12</v>
      </c>
      <c r="Q7" s="665"/>
      <c r="R7" s="665"/>
      <c r="S7" s="665"/>
      <c r="T7" s="665"/>
      <c r="U7" s="662"/>
    </row>
    <row r="8" spans="1:22" ht="15.6" customHeight="1" x14ac:dyDescent="0.25">
      <c r="A8" s="190"/>
      <c r="B8" s="135"/>
      <c r="C8" s="135"/>
      <c r="D8" s="135"/>
      <c r="E8" s="135"/>
      <c r="F8" s="135"/>
      <c r="G8" s="135"/>
      <c r="H8" s="178" t="s">
        <v>118</v>
      </c>
      <c r="I8" s="135"/>
      <c r="J8" s="135"/>
      <c r="K8" s="135"/>
      <c r="L8" s="135"/>
      <c r="M8" s="135"/>
      <c r="N8" s="135"/>
      <c r="O8" s="135"/>
      <c r="P8" s="135"/>
      <c r="Q8" s="135"/>
      <c r="R8" s="135"/>
      <c r="S8" s="135"/>
      <c r="T8" s="135"/>
      <c r="U8" s="135"/>
    </row>
    <row r="9" spans="1:22" ht="125.25" customHeight="1" x14ac:dyDescent="0.25">
      <c r="A9" s="826" t="s">
        <v>1455</v>
      </c>
      <c r="B9" s="826" t="s">
        <v>1456</v>
      </c>
      <c r="C9" s="192" t="s">
        <v>1626</v>
      </c>
      <c r="D9" s="192" t="s">
        <v>1627</v>
      </c>
      <c r="E9" s="791" t="s">
        <v>1892</v>
      </c>
      <c r="F9" s="274" t="s">
        <v>1893</v>
      </c>
      <c r="G9" s="627">
        <v>0.25</v>
      </c>
      <c r="H9" s="248">
        <f>+P9*G9</f>
        <v>50000</v>
      </c>
      <c r="I9" s="627">
        <v>0.25</v>
      </c>
      <c r="J9" s="248">
        <f>+P9*I9</f>
        <v>50000</v>
      </c>
      <c r="K9" s="627">
        <v>0.25</v>
      </c>
      <c r="L9" s="248">
        <f>+P9*K9</f>
        <v>50000</v>
      </c>
      <c r="M9" s="627">
        <v>0.25</v>
      </c>
      <c r="N9" s="248">
        <f>+P9*M9</f>
        <v>50000</v>
      </c>
      <c r="O9" s="832">
        <v>1</v>
      </c>
      <c r="P9" s="252">
        <f>+'5. ACTIVIDADES ESPECIALES'!D230</f>
        <v>200000</v>
      </c>
      <c r="Q9" s="834" t="s">
        <v>1620</v>
      </c>
      <c r="R9" s="834" t="s">
        <v>1621</v>
      </c>
      <c r="S9" s="834" t="s">
        <v>1622</v>
      </c>
      <c r="T9" s="834" t="s">
        <v>1623</v>
      </c>
      <c r="U9" s="830" t="s">
        <v>1628</v>
      </c>
    </row>
    <row r="10" spans="1:22" ht="141.75" x14ac:dyDescent="0.25">
      <c r="A10" s="826"/>
      <c r="B10" s="826"/>
      <c r="C10" s="192"/>
      <c r="D10" s="192"/>
      <c r="E10" s="799"/>
      <c r="F10" s="274" t="s">
        <v>1894</v>
      </c>
      <c r="G10" s="247"/>
      <c r="H10" s="248"/>
      <c r="I10" s="247"/>
      <c r="J10" s="248"/>
      <c r="K10" s="247"/>
      <c r="L10" s="248"/>
      <c r="M10" s="247"/>
      <c r="N10" s="248"/>
      <c r="O10" s="833"/>
      <c r="P10" s="252">
        <f t="shared" ref="P10:P21" si="0">+H10+J10+L10+N10</f>
        <v>0</v>
      </c>
      <c r="Q10" s="834"/>
      <c r="R10" s="834"/>
      <c r="S10" s="834"/>
      <c r="T10" s="834"/>
      <c r="U10" s="830"/>
    </row>
    <row r="11" spans="1:22" ht="63" x14ac:dyDescent="0.25">
      <c r="A11" s="826"/>
      <c r="B11" s="826"/>
      <c r="C11" s="192"/>
      <c r="D11" s="192"/>
      <c r="E11" s="799"/>
      <c r="F11" s="274" t="s">
        <v>1895</v>
      </c>
      <c r="G11" s="247"/>
      <c r="H11" s="248"/>
      <c r="I11" s="247"/>
      <c r="J11" s="248"/>
      <c r="K11" s="247"/>
      <c r="L11" s="248"/>
      <c r="M11" s="247"/>
      <c r="N11" s="248"/>
      <c r="O11" s="833"/>
      <c r="P11" s="252">
        <f t="shared" si="0"/>
        <v>0</v>
      </c>
      <c r="Q11" s="834"/>
      <c r="R11" s="834"/>
      <c r="S11" s="834"/>
      <c r="T11" s="834"/>
      <c r="U11" s="830"/>
    </row>
    <row r="12" spans="1:22" ht="189" x14ac:dyDescent="0.25">
      <c r="A12" s="826"/>
      <c r="B12" s="826"/>
      <c r="C12" s="192"/>
      <c r="D12" s="192"/>
      <c r="E12" s="799"/>
      <c r="F12" s="273" t="s">
        <v>1896</v>
      </c>
      <c r="G12" s="828">
        <v>1</v>
      </c>
      <c r="H12" s="248"/>
      <c r="I12" s="247"/>
      <c r="J12" s="248"/>
      <c r="K12" s="247"/>
      <c r="L12" s="248"/>
      <c r="M12" s="247"/>
      <c r="N12" s="248"/>
      <c r="O12" s="833"/>
      <c r="P12" s="252">
        <f t="shared" si="0"/>
        <v>0</v>
      </c>
      <c r="Q12" s="834"/>
      <c r="R12" s="834"/>
      <c r="S12" s="834"/>
      <c r="T12" s="834"/>
      <c r="U12" s="830"/>
    </row>
    <row r="13" spans="1:22" ht="66.75" customHeight="1" x14ac:dyDescent="0.25">
      <c r="A13" s="826"/>
      <c r="B13" s="826"/>
      <c r="C13" s="192"/>
      <c r="D13" s="192"/>
      <c r="E13" s="799"/>
      <c r="F13" s="272" t="s">
        <v>1897</v>
      </c>
      <c r="G13" s="828"/>
      <c r="H13" s="248"/>
      <c r="I13" s="247"/>
      <c r="J13" s="248"/>
      <c r="K13" s="247"/>
      <c r="L13" s="248"/>
      <c r="M13" s="247"/>
      <c r="N13" s="248"/>
      <c r="O13" s="833"/>
      <c r="P13" s="835">
        <f>+'2. CONTRATACION DE PERSONAL'!D10</f>
        <v>5940000</v>
      </c>
      <c r="Q13" s="834"/>
      <c r="R13" s="834"/>
      <c r="S13" s="834"/>
      <c r="T13" s="834"/>
      <c r="U13" s="830"/>
    </row>
    <row r="14" spans="1:22" ht="409.5" x14ac:dyDescent="0.25">
      <c r="A14" s="826"/>
      <c r="B14" s="826"/>
      <c r="C14" s="192"/>
      <c r="D14" s="192"/>
      <c r="E14" s="792"/>
      <c r="F14" s="273" t="s">
        <v>1634</v>
      </c>
      <c r="G14" s="265">
        <v>0.25</v>
      </c>
      <c r="H14" s="248">
        <f>+P13*G14</f>
        <v>1485000</v>
      </c>
      <c r="I14" s="265">
        <v>0.25</v>
      </c>
      <c r="J14" s="248">
        <f>+P13*I14</f>
        <v>1485000</v>
      </c>
      <c r="K14" s="265">
        <v>0.25</v>
      </c>
      <c r="L14" s="248">
        <f>+P13*K14</f>
        <v>1485000</v>
      </c>
      <c r="M14" s="265">
        <v>0.25</v>
      </c>
      <c r="N14" s="248">
        <f>+P13*M14</f>
        <v>1485000</v>
      </c>
      <c r="O14" s="275">
        <f>+G14+I14+K14+M14</f>
        <v>1</v>
      </c>
      <c r="P14" s="836"/>
      <c r="Q14" s="305" t="s">
        <v>1629</v>
      </c>
      <c r="R14" s="305" t="s">
        <v>1630</v>
      </c>
      <c r="S14" s="305" t="s">
        <v>1631</v>
      </c>
      <c r="T14" s="305" t="s">
        <v>1632</v>
      </c>
      <c r="U14" s="276" t="s">
        <v>1633</v>
      </c>
    </row>
    <row r="15" spans="1:22" ht="189" x14ac:dyDescent="0.25">
      <c r="A15" s="826"/>
      <c r="B15" s="826"/>
      <c r="C15" s="157" t="s">
        <v>1774</v>
      </c>
      <c r="D15" s="299" t="s">
        <v>1775</v>
      </c>
      <c r="E15" s="640" t="s">
        <v>1898</v>
      </c>
      <c r="F15" s="284" t="s">
        <v>1899</v>
      </c>
      <c r="G15" s="632">
        <v>0.25</v>
      </c>
      <c r="H15" s="296">
        <f>+P15*G15</f>
        <v>76000</v>
      </c>
      <c r="I15" s="632">
        <v>0.25</v>
      </c>
      <c r="J15" s="296">
        <f>+P15*I15</f>
        <v>76000</v>
      </c>
      <c r="K15" s="632">
        <v>0.25</v>
      </c>
      <c r="L15" s="296">
        <f>+P15*K15</f>
        <v>76000</v>
      </c>
      <c r="M15" s="632">
        <v>0.25</v>
      </c>
      <c r="N15" s="296">
        <f>+P15*M15</f>
        <v>76000</v>
      </c>
      <c r="O15" s="624">
        <f>+G15+I15+K15+M15</f>
        <v>1</v>
      </c>
      <c r="P15" s="294">
        <f>+'8. Venta de Servicios'!D243</f>
        <v>304000</v>
      </c>
      <c r="Q15" s="157" t="s">
        <v>124</v>
      </c>
      <c r="R15" s="157" t="s">
        <v>1771</v>
      </c>
      <c r="S15" s="157" t="s">
        <v>1772</v>
      </c>
      <c r="T15" s="157" t="s">
        <v>1773</v>
      </c>
      <c r="U15" s="157" t="s">
        <v>1768</v>
      </c>
      <c r="V15" s="306"/>
    </row>
    <row r="16" spans="1:22" ht="270" customHeight="1" x14ac:dyDescent="0.25">
      <c r="A16" s="826"/>
      <c r="B16" s="826"/>
      <c r="C16" s="837" t="s">
        <v>1690</v>
      </c>
      <c r="D16" s="830" t="s">
        <v>1691</v>
      </c>
      <c r="E16" s="830" t="s">
        <v>1900</v>
      </c>
      <c r="F16" s="307" t="s">
        <v>1901</v>
      </c>
      <c r="G16" s="730">
        <v>0.1</v>
      </c>
      <c r="H16" s="248"/>
      <c r="I16" s="730">
        <v>0.4</v>
      </c>
      <c r="J16" s="248"/>
      <c r="K16" s="730">
        <v>0.4</v>
      </c>
      <c r="L16" s="248"/>
      <c r="M16" s="730">
        <v>0.1</v>
      </c>
      <c r="N16" s="248"/>
      <c r="O16" s="730">
        <v>1</v>
      </c>
      <c r="P16" s="252">
        <f t="shared" si="0"/>
        <v>0</v>
      </c>
      <c r="Q16" s="831" t="s">
        <v>1629</v>
      </c>
      <c r="R16" s="831" t="s">
        <v>1693</v>
      </c>
      <c r="S16" s="831" t="s">
        <v>1694</v>
      </c>
      <c r="T16" s="831" t="s">
        <v>1592</v>
      </c>
      <c r="U16" s="738" t="s">
        <v>1659</v>
      </c>
    </row>
    <row r="17" spans="1:21" ht="78.75" x14ac:dyDescent="0.25">
      <c r="A17" s="826"/>
      <c r="B17" s="826"/>
      <c r="C17" s="837"/>
      <c r="D17" s="830"/>
      <c r="E17" s="830"/>
      <c r="F17" s="274" t="s">
        <v>1902</v>
      </c>
      <c r="G17" s="829"/>
      <c r="H17" s="248"/>
      <c r="I17" s="829"/>
      <c r="J17" s="248"/>
      <c r="K17" s="829"/>
      <c r="L17" s="248"/>
      <c r="M17" s="829"/>
      <c r="N17" s="248"/>
      <c r="O17" s="829"/>
      <c r="P17" s="252">
        <f t="shared" si="0"/>
        <v>0</v>
      </c>
      <c r="Q17" s="831"/>
      <c r="R17" s="831"/>
      <c r="S17" s="831"/>
      <c r="T17" s="831"/>
      <c r="U17" s="738"/>
    </row>
    <row r="18" spans="1:21" ht="63" x14ac:dyDescent="0.25">
      <c r="A18" s="826"/>
      <c r="B18" s="826"/>
      <c r="C18" s="837"/>
      <c r="D18" s="830"/>
      <c r="E18" s="830"/>
      <c r="F18" s="274" t="s">
        <v>1903</v>
      </c>
      <c r="G18" s="829"/>
      <c r="H18" s="248"/>
      <c r="I18" s="829"/>
      <c r="J18" s="248"/>
      <c r="K18" s="829"/>
      <c r="L18" s="248"/>
      <c r="M18" s="829"/>
      <c r="N18" s="248"/>
      <c r="O18" s="829"/>
      <c r="P18" s="252">
        <f t="shared" si="0"/>
        <v>0</v>
      </c>
      <c r="Q18" s="831"/>
      <c r="R18" s="831"/>
      <c r="S18" s="831"/>
      <c r="T18" s="831"/>
      <c r="U18" s="738"/>
    </row>
    <row r="19" spans="1:21" ht="47.25" x14ac:dyDescent="0.25">
      <c r="A19" s="826"/>
      <c r="B19" s="826"/>
      <c r="C19" s="837"/>
      <c r="D19" s="830"/>
      <c r="E19" s="830"/>
      <c r="F19" s="274" t="s">
        <v>1904</v>
      </c>
      <c r="G19" s="829"/>
      <c r="H19" s="248"/>
      <c r="I19" s="829"/>
      <c r="J19" s="248"/>
      <c r="K19" s="829"/>
      <c r="L19" s="248"/>
      <c r="M19" s="829"/>
      <c r="N19" s="248"/>
      <c r="O19" s="829"/>
      <c r="P19" s="252">
        <f t="shared" si="0"/>
        <v>0</v>
      </c>
      <c r="Q19" s="831"/>
      <c r="R19" s="831"/>
      <c r="S19" s="831"/>
      <c r="T19" s="831"/>
      <c r="U19" s="738"/>
    </row>
    <row r="20" spans="1:21" x14ac:dyDescent="0.25">
      <c r="A20" s="826"/>
      <c r="B20" s="826"/>
      <c r="C20" s="192"/>
      <c r="D20" s="192"/>
      <c r="E20" s="192"/>
      <c r="F20" s="192"/>
      <c r="G20" s="247"/>
      <c r="H20" s="248"/>
      <c r="I20" s="247"/>
      <c r="J20" s="248"/>
      <c r="K20" s="247"/>
      <c r="L20" s="248"/>
      <c r="M20" s="247"/>
      <c r="N20" s="248"/>
      <c r="O20" s="252">
        <f t="shared" ref="O20:O21" si="1">+G20+I20+K20+M20</f>
        <v>0</v>
      </c>
      <c r="P20" s="252">
        <f t="shared" si="0"/>
        <v>0</v>
      </c>
      <c r="Q20" s="192"/>
      <c r="R20" s="192"/>
      <c r="S20" s="192"/>
      <c r="T20" s="192"/>
      <c r="U20" s="240"/>
    </row>
    <row r="21" spans="1:21" x14ac:dyDescent="0.25">
      <c r="A21" s="826"/>
      <c r="B21" s="826"/>
      <c r="C21" s="192"/>
      <c r="D21" s="192"/>
      <c r="E21" s="192"/>
      <c r="F21" s="192"/>
      <c r="G21" s="247"/>
      <c r="H21" s="248"/>
      <c r="I21" s="247"/>
      <c r="J21" s="248"/>
      <c r="K21" s="247"/>
      <c r="L21" s="248"/>
      <c r="M21" s="247"/>
      <c r="N21" s="248"/>
      <c r="O21" s="252">
        <f t="shared" si="1"/>
        <v>0</v>
      </c>
      <c r="P21" s="252">
        <f t="shared" si="0"/>
        <v>0</v>
      </c>
      <c r="Q21" s="226"/>
      <c r="R21" s="226"/>
      <c r="S21" s="226"/>
      <c r="T21" s="226"/>
      <c r="U21" s="192"/>
    </row>
    <row r="22" spans="1:21" ht="15.6" customHeight="1" x14ac:dyDescent="0.25">
      <c r="A22" s="179" t="s">
        <v>119</v>
      </c>
      <c r="B22" s="133"/>
      <c r="C22" s="133"/>
      <c r="D22" s="133"/>
      <c r="E22" s="133"/>
      <c r="F22" s="133"/>
      <c r="G22" s="253">
        <f t="shared" ref="G22:P22" si="2">SUM(G9:G21)</f>
        <v>1.85</v>
      </c>
      <c r="H22" s="156">
        <f t="shared" si="2"/>
        <v>1611000</v>
      </c>
      <c r="I22" s="253">
        <f t="shared" si="2"/>
        <v>1.1499999999999999</v>
      </c>
      <c r="J22" s="156">
        <f t="shared" si="2"/>
        <v>1611000</v>
      </c>
      <c r="K22" s="253">
        <f t="shared" si="2"/>
        <v>1.1499999999999999</v>
      </c>
      <c r="L22" s="156">
        <f t="shared" si="2"/>
        <v>1611000</v>
      </c>
      <c r="M22" s="253">
        <f t="shared" si="2"/>
        <v>0.85</v>
      </c>
      <c r="N22" s="156">
        <f t="shared" si="2"/>
        <v>1611000</v>
      </c>
      <c r="O22" s="156">
        <f t="shared" si="2"/>
        <v>4</v>
      </c>
      <c r="P22" s="156">
        <f t="shared" si="2"/>
        <v>6444000</v>
      </c>
      <c r="Q22" s="65"/>
      <c r="R22" s="65"/>
      <c r="S22" s="65"/>
      <c r="T22" s="65"/>
      <c r="U22" s="65"/>
    </row>
  </sheetData>
  <mergeCells count="42">
    <mergeCell ref="E9:E14"/>
    <mergeCell ref="C16:C19"/>
    <mergeCell ref="G16:G19"/>
    <mergeCell ref="I16:I19"/>
    <mergeCell ref="K16:K19"/>
    <mergeCell ref="M16:M19"/>
    <mergeCell ref="U9:U13"/>
    <mergeCell ref="E16:E19"/>
    <mergeCell ref="D16:D19"/>
    <mergeCell ref="O16:O19"/>
    <mergeCell ref="Q16:Q19"/>
    <mergeCell ref="R16:R19"/>
    <mergeCell ref="S16:S19"/>
    <mergeCell ref="T16:T19"/>
    <mergeCell ref="U16:U19"/>
    <mergeCell ref="O9:O13"/>
    <mergeCell ref="Q9:Q13"/>
    <mergeCell ref="R9:R13"/>
    <mergeCell ref="S9:S13"/>
    <mergeCell ref="T9:T13"/>
    <mergeCell ref="P13:P14"/>
    <mergeCell ref="G6:H6"/>
    <mergeCell ref="I6:J6"/>
    <mergeCell ref="K6:L6"/>
    <mergeCell ref="M6:N6"/>
    <mergeCell ref="G12:G13"/>
    <mergeCell ref="B9:B21"/>
    <mergeCell ref="A4:U4"/>
    <mergeCell ref="A9:A21"/>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K1" workbookViewId="0">
      <pane ySplit="6" topLeftCell="A7" activePane="bottomLeft" state="frozen"/>
      <selection activeCell="R7" sqref="R7"/>
      <selection pane="bottomLeft" activeCell="P8" sqref="P8"/>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x14ac:dyDescent="0.3">
      <c r="A1" s="841" t="s">
        <v>1355</v>
      </c>
      <c r="B1" s="841"/>
      <c r="C1" s="841"/>
      <c r="D1" s="841"/>
      <c r="E1" s="841"/>
      <c r="F1" s="841"/>
      <c r="G1" s="841"/>
      <c r="H1" s="841"/>
      <c r="I1" s="841"/>
      <c r="J1" s="841"/>
      <c r="K1" s="841"/>
      <c r="L1" s="841"/>
      <c r="M1" s="841"/>
      <c r="N1" s="841"/>
      <c r="O1" s="841"/>
      <c r="P1" s="841"/>
      <c r="Q1" s="841"/>
      <c r="R1" s="841"/>
      <c r="S1" s="841"/>
      <c r="T1" s="841"/>
      <c r="U1" s="841"/>
    </row>
    <row r="2" spans="1:21" x14ac:dyDescent="0.25">
      <c r="A2" s="842" t="s">
        <v>1457</v>
      </c>
      <c r="B2" s="842"/>
      <c r="C2" s="842"/>
      <c r="D2" s="842"/>
      <c r="E2" s="842"/>
      <c r="F2" s="842"/>
      <c r="G2" s="842"/>
      <c r="H2" s="842"/>
      <c r="I2" s="842"/>
      <c r="J2" s="842"/>
      <c r="K2" s="842"/>
      <c r="L2" s="842"/>
      <c r="M2" s="842"/>
      <c r="N2" s="842"/>
      <c r="O2" s="842"/>
      <c r="P2" s="842"/>
      <c r="Q2" s="842"/>
      <c r="R2" s="842"/>
      <c r="S2" s="842"/>
      <c r="T2" s="842"/>
      <c r="U2" s="842"/>
    </row>
    <row r="3" spans="1:21" ht="13.5" customHeight="1" x14ac:dyDescent="0.25">
      <c r="A3" s="187" t="s">
        <v>1458</v>
      </c>
      <c r="B3" s="188"/>
      <c r="C3" s="188"/>
      <c r="D3" s="188"/>
      <c r="E3" s="188"/>
      <c r="F3" s="188"/>
      <c r="G3" s="188"/>
      <c r="H3" s="188"/>
      <c r="I3" s="188"/>
      <c r="J3" s="188"/>
      <c r="K3" s="188"/>
      <c r="L3" s="188"/>
      <c r="M3" s="188"/>
      <c r="N3" s="188"/>
      <c r="O3" s="188"/>
      <c r="P3" s="188"/>
      <c r="Q3" s="188"/>
      <c r="R3" s="188"/>
      <c r="S3" s="188"/>
      <c r="T3" s="188"/>
      <c r="U3" s="188"/>
    </row>
    <row r="4" spans="1:21" ht="15" customHeight="1" x14ac:dyDescent="0.25">
      <c r="A4" s="783" t="s">
        <v>98</v>
      </c>
      <c r="B4" s="783" t="s">
        <v>113</v>
      </c>
      <c r="C4" s="660" t="s">
        <v>87</v>
      </c>
      <c r="D4" s="660" t="s">
        <v>88</v>
      </c>
      <c r="E4" s="666" t="s">
        <v>395</v>
      </c>
      <c r="F4" s="660" t="s">
        <v>89</v>
      </c>
      <c r="G4" s="783" t="s">
        <v>101</v>
      </c>
      <c r="H4" s="783"/>
      <c r="I4" s="783"/>
      <c r="J4" s="783"/>
      <c r="K4" s="783"/>
      <c r="L4" s="783"/>
      <c r="M4" s="783"/>
      <c r="N4" s="783"/>
      <c r="O4" s="784" t="s">
        <v>102</v>
      </c>
      <c r="P4" s="784"/>
      <c r="Q4" s="777" t="s">
        <v>103</v>
      </c>
      <c r="R4" s="777" t="s">
        <v>104</v>
      </c>
      <c r="S4" s="777" t="s">
        <v>111</v>
      </c>
      <c r="T4" s="777" t="s">
        <v>110</v>
      </c>
      <c r="U4" s="780" t="s">
        <v>90</v>
      </c>
    </row>
    <row r="5" spans="1:21" ht="15" customHeight="1" x14ac:dyDescent="0.25">
      <c r="A5" s="783"/>
      <c r="B5" s="783"/>
      <c r="C5" s="661"/>
      <c r="D5" s="661"/>
      <c r="E5" s="667"/>
      <c r="F5" s="661"/>
      <c r="G5" s="783" t="s">
        <v>105</v>
      </c>
      <c r="H5" s="783"/>
      <c r="I5" s="783" t="s">
        <v>106</v>
      </c>
      <c r="J5" s="783"/>
      <c r="K5" s="783" t="s">
        <v>107</v>
      </c>
      <c r="L5" s="783"/>
      <c r="M5" s="783" t="s">
        <v>108</v>
      </c>
      <c r="N5" s="783"/>
      <c r="O5" s="784"/>
      <c r="P5" s="784"/>
      <c r="Q5" s="778"/>
      <c r="R5" s="778"/>
      <c r="S5" s="778"/>
      <c r="T5" s="778"/>
      <c r="U5" s="781"/>
    </row>
    <row r="6" spans="1:21" ht="25.5" x14ac:dyDescent="0.25">
      <c r="A6" s="783"/>
      <c r="B6" s="783"/>
      <c r="C6" s="662"/>
      <c r="D6" s="662"/>
      <c r="E6" s="668"/>
      <c r="F6" s="662"/>
      <c r="G6" s="185" t="s">
        <v>109</v>
      </c>
      <c r="H6" s="126" t="s">
        <v>12</v>
      </c>
      <c r="I6" s="185" t="s">
        <v>109</v>
      </c>
      <c r="J6" s="126" t="s">
        <v>12</v>
      </c>
      <c r="K6" s="185" t="s">
        <v>109</v>
      </c>
      <c r="L6" s="126" t="s">
        <v>12</v>
      </c>
      <c r="M6" s="185" t="s">
        <v>109</v>
      </c>
      <c r="N6" s="126" t="s">
        <v>12</v>
      </c>
      <c r="O6" s="185" t="s">
        <v>109</v>
      </c>
      <c r="P6" s="126" t="s">
        <v>12</v>
      </c>
      <c r="Q6" s="779"/>
      <c r="R6" s="779"/>
      <c r="S6" s="779"/>
      <c r="T6" s="779"/>
      <c r="U6" s="782"/>
    </row>
    <row r="7" spans="1:21" ht="15.75" x14ac:dyDescent="0.25">
      <c r="A7" s="843" t="s">
        <v>1355</v>
      </c>
      <c r="B7" s="844"/>
      <c r="C7" s="844"/>
      <c r="D7" s="844"/>
      <c r="E7" s="844"/>
      <c r="F7" s="844"/>
      <c r="G7" s="844"/>
      <c r="H7" s="844"/>
      <c r="I7" s="844"/>
      <c r="J7" s="844"/>
      <c r="K7" s="844"/>
      <c r="L7" s="844"/>
      <c r="M7" s="844"/>
      <c r="N7" s="844"/>
      <c r="O7" s="844"/>
      <c r="P7" s="844"/>
      <c r="Q7" s="844"/>
      <c r="R7" s="844"/>
      <c r="S7" s="844"/>
      <c r="T7" s="844"/>
      <c r="U7" s="845"/>
    </row>
    <row r="8" spans="1:21" ht="15.75" x14ac:dyDescent="0.25">
      <c r="A8" s="846" t="s">
        <v>1459</v>
      </c>
      <c r="B8" s="852" t="s">
        <v>1356</v>
      </c>
      <c r="C8" s="242"/>
      <c r="D8" s="157"/>
      <c r="E8" s="157"/>
      <c r="F8" s="157"/>
      <c r="G8" s="237"/>
      <c r="H8" s="238"/>
      <c r="I8" s="157"/>
      <c r="J8" s="238"/>
      <c r="K8" s="157"/>
      <c r="L8" s="238"/>
      <c r="M8" s="157"/>
      <c r="N8" s="238"/>
      <c r="O8" s="250">
        <f>+G8+I8+K8+M8</f>
        <v>0</v>
      </c>
      <c r="P8" s="250">
        <f>+H8+J8+L8+N8</f>
        <v>0</v>
      </c>
      <c r="Q8" s="157"/>
      <c r="R8" s="157"/>
      <c r="S8" s="157"/>
      <c r="T8" s="157"/>
      <c r="U8" s="157"/>
    </row>
    <row r="9" spans="1:21" s="239" customFormat="1" ht="15.75" x14ac:dyDescent="0.25">
      <c r="A9" s="846"/>
      <c r="B9" s="852"/>
      <c r="C9" s="242"/>
      <c r="D9" s="157"/>
      <c r="E9" s="157"/>
      <c r="F9" s="157"/>
      <c r="G9" s="237"/>
      <c r="H9" s="238"/>
      <c r="I9" s="157"/>
      <c r="J9" s="238"/>
      <c r="K9" s="157"/>
      <c r="L9" s="238"/>
      <c r="M9" s="157"/>
      <c r="N9" s="238"/>
      <c r="O9" s="250">
        <f t="shared" ref="O9:O50" si="0">+G9+I9+K9+M9</f>
        <v>0</v>
      </c>
      <c r="P9" s="250">
        <f t="shared" ref="P9:P50" si="1">+H9+J9+L9+N9</f>
        <v>0</v>
      </c>
      <c r="Q9" s="157"/>
      <c r="R9" s="157"/>
      <c r="S9" s="157"/>
      <c r="T9" s="157"/>
      <c r="U9" s="157"/>
    </row>
    <row r="10" spans="1:21" s="239" customFormat="1" ht="15.75" x14ac:dyDescent="0.25">
      <c r="A10" s="846"/>
      <c r="B10" s="852"/>
      <c r="C10" s="242"/>
      <c r="D10" s="157"/>
      <c r="E10" s="157"/>
      <c r="F10" s="157"/>
      <c r="G10" s="237"/>
      <c r="H10" s="238"/>
      <c r="I10" s="157"/>
      <c r="J10" s="238"/>
      <c r="K10" s="157"/>
      <c r="L10" s="238"/>
      <c r="M10" s="157"/>
      <c r="N10" s="238"/>
      <c r="O10" s="250">
        <f t="shared" si="0"/>
        <v>0</v>
      </c>
      <c r="P10" s="250">
        <f t="shared" si="1"/>
        <v>0</v>
      </c>
      <c r="Q10" s="157"/>
      <c r="R10" s="157"/>
      <c r="S10" s="157"/>
      <c r="T10" s="157"/>
      <c r="U10" s="157"/>
    </row>
    <row r="11" spans="1:21" s="239" customFormat="1" ht="15.75" x14ac:dyDescent="0.25">
      <c r="A11" s="846"/>
      <c r="B11" s="852"/>
      <c r="C11" s="242"/>
      <c r="D11" s="157"/>
      <c r="E11" s="157"/>
      <c r="F11" s="157"/>
      <c r="G11" s="237"/>
      <c r="H11" s="238"/>
      <c r="I11" s="157"/>
      <c r="J11" s="238"/>
      <c r="K11" s="157"/>
      <c r="L11" s="238"/>
      <c r="M11" s="157"/>
      <c r="N11" s="238"/>
      <c r="O11" s="250">
        <f t="shared" si="0"/>
        <v>0</v>
      </c>
      <c r="P11" s="250">
        <f t="shared" si="1"/>
        <v>0</v>
      </c>
      <c r="Q11" s="157"/>
      <c r="R11" s="157"/>
      <c r="S11" s="157"/>
      <c r="T11" s="157"/>
      <c r="U11" s="157"/>
    </row>
    <row r="12" spans="1:21" s="239" customFormat="1" ht="15.75" x14ac:dyDescent="0.25">
      <c r="A12" s="846"/>
      <c r="B12" s="852"/>
      <c r="C12" s="242"/>
      <c r="D12" s="157"/>
      <c r="E12" s="157"/>
      <c r="F12" s="157"/>
      <c r="G12" s="237"/>
      <c r="H12" s="238"/>
      <c r="I12" s="157"/>
      <c r="J12" s="238"/>
      <c r="K12" s="157"/>
      <c r="L12" s="238"/>
      <c r="M12" s="157"/>
      <c r="N12" s="238"/>
      <c r="O12" s="250">
        <f t="shared" si="0"/>
        <v>0</v>
      </c>
      <c r="P12" s="250">
        <f t="shared" si="1"/>
        <v>0</v>
      </c>
      <c r="Q12" s="157"/>
      <c r="R12" s="157"/>
      <c r="S12" s="157"/>
      <c r="T12" s="157"/>
      <c r="U12" s="157"/>
    </row>
    <row r="13" spans="1:21" s="239" customFormat="1" ht="15.75" x14ac:dyDescent="0.25">
      <c r="A13" s="846"/>
      <c r="B13" s="852"/>
      <c r="C13" s="242"/>
      <c r="D13" s="157"/>
      <c r="E13" s="157"/>
      <c r="F13" s="157"/>
      <c r="G13" s="237"/>
      <c r="H13" s="238"/>
      <c r="I13" s="157"/>
      <c r="J13" s="238"/>
      <c r="K13" s="157"/>
      <c r="L13" s="238"/>
      <c r="M13" s="157"/>
      <c r="N13" s="238"/>
      <c r="O13" s="250">
        <f t="shared" si="0"/>
        <v>0</v>
      </c>
      <c r="P13" s="250">
        <f t="shared" si="1"/>
        <v>0</v>
      </c>
      <c r="Q13" s="157"/>
      <c r="R13" s="157"/>
      <c r="S13" s="157"/>
      <c r="T13" s="157"/>
      <c r="U13" s="157"/>
    </row>
    <row r="14" spans="1:21" s="239" customFormat="1" ht="15.75" x14ac:dyDescent="0.25">
      <c r="A14" s="846"/>
      <c r="B14" s="852" t="s">
        <v>1357</v>
      </c>
      <c r="C14" s="242"/>
      <c r="D14" s="157"/>
      <c r="E14" s="157"/>
      <c r="F14" s="157"/>
      <c r="G14" s="237"/>
      <c r="H14" s="238"/>
      <c r="I14" s="157"/>
      <c r="J14" s="238"/>
      <c r="K14" s="157"/>
      <c r="L14" s="238"/>
      <c r="M14" s="157"/>
      <c r="N14" s="238"/>
      <c r="O14" s="250">
        <f t="shared" si="0"/>
        <v>0</v>
      </c>
      <c r="P14" s="250">
        <f t="shared" si="1"/>
        <v>0</v>
      </c>
      <c r="Q14" s="157"/>
      <c r="R14" s="157"/>
      <c r="S14" s="157"/>
      <c r="T14" s="157"/>
      <c r="U14" s="157"/>
    </row>
    <row r="15" spans="1:21" s="239" customFormat="1" ht="15.75" x14ac:dyDescent="0.25">
      <c r="A15" s="846"/>
      <c r="B15" s="852"/>
      <c r="C15" s="242"/>
      <c r="D15" s="157"/>
      <c r="E15" s="157"/>
      <c r="F15" s="157"/>
      <c r="G15" s="237"/>
      <c r="H15" s="238"/>
      <c r="I15" s="157"/>
      <c r="J15" s="238"/>
      <c r="K15" s="157"/>
      <c r="L15" s="238"/>
      <c r="M15" s="157"/>
      <c r="N15" s="238"/>
      <c r="O15" s="250">
        <f t="shared" si="0"/>
        <v>0</v>
      </c>
      <c r="P15" s="250">
        <f t="shared" si="1"/>
        <v>0</v>
      </c>
      <c r="Q15" s="157"/>
      <c r="R15" s="157"/>
      <c r="S15" s="157"/>
      <c r="T15" s="157"/>
      <c r="U15" s="157"/>
    </row>
    <row r="16" spans="1:21" s="239" customFormat="1" ht="15.75" x14ac:dyDescent="0.25">
      <c r="A16" s="846"/>
      <c r="B16" s="852"/>
      <c r="C16" s="242"/>
      <c r="D16" s="157"/>
      <c r="E16" s="157"/>
      <c r="F16" s="157"/>
      <c r="G16" s="237"/>
      <c r="H16" s="238"/>
      <c r="I16" s="157"/>
      <c r="J16" s="238"/>
      <c r="K16" s="157"/>
      <c r="L16" s="238"/>
      <c r="M16" s="157"/>
      <c r="N16" s="238"/>
      <c r="O16" s="250">
        <f t="shared" si="0"/>
        <v>0</v>
      </c>
      <c r="P16" s="250">
        <f t="shared" si="1"/>
        <v>0</v>
      </c>
      <c r="Q16" s="157"/>
      <c r="R16" s="157"/>
      <c r="S16" s="157"/>
      <c r="T16" s="157"/>
      <c r="U16" s="157"/>
    </row>
    <row r="17" spans="1:21" s="239" customFormat="1" ht="15.75" x14ac:dyDescent="0.25">
      <c r="A17" s="846"/>
      <c r="B17" s="852"/>
      <c r="C17" s="242"/>
      <c r="D17" s="157"/>
      <c r="E17" s="157"/>
      <c r="F17" s="157"/>
      <c r="G17" s="237"/>
      <c r="H17" s="238"/>
      <c r="I17" s="157"/>
      <c r="J17" s="238"/>
      <c r="K17" s="157"/>
      <c r="L17" s="238"/>
      <c r="M17" s="157"/>
      <c r="N17" s="238"/>
      <c r="O17" s="250">
        <f t="shared" si="0"/>
        <v>0</v>
      </c>
      <c r="P17" s="250">
        <f t="shared" si="1"/>
        <v>0</v>
      </c>
      <c r="Q17" s="157"/>
      <c r="R17" s="157"/>
      <c r="S17" s="157"/>
      <c r="T17" s="157"/>
      <c r="U17" s="157"/>
    </row>
    <row r="18" spans="1:21" s="239" customFormat="1" ht="15.75" x14ac:dyDescent="0.25">
      <c r="A18" s="846"/>
      <c r="B18" s="852"/>
      <c r="C18" s="242"/>
      <c r="D18" s="157"/>
      <c r="E18" s="157"/>
      <c r="F18" s="157"/>
      <c r="G18" s="237"/>
      <c r="H18" s="238"/>
      <c r="I18" s="157"/>
      <c r="J18" s="238"/>
      <c r="K18" s="157"/>
      <c r="L18" s="238"/>
      <c r="M18" s="157"/>
      <c r="N18" s="238"/>
      <c r="O18" s="250">
        <f t="shared" si="0"/>
        <v>0</v>
      </c>
      <c r="P18" s="250">
        <f t="shared" si="1"/>
        <v>0</v>
      </c>
      <c r="Q18" s="157"/>
      <c r="R18" s="157"/>
      <c r="S18" s="157"/>
      <c r="T18" s="157"/>
      <c r="U18" s="157"/>
    </row>
    <row r="19" spans="1:21" ht="15.75" x14ac:dyDescent="0.25">
      <c r="A19" s="846"/>
      <c r="B19" s="852"/>
      <c r="C19" s="242"/>
      <c r="D19" s="157"/>
      <c r="E19" s="157"/>
      <c r="F19" s="157"/>
      <c r="G19" s="237"/>
      <c r="H19" s="238"/>
      <c r="I19" s="157"/>
      <c r="J19" s="238"/>
      <c r="K19" s="157"/>
      <c r="L19" s="238"/>
      <c r="M19" s="157"/>
      <c r="N19" s="238"/>
      <c r="O19" s="250">
        <f t="shared" si="0"/>
        <v>0</v>
      </c>
      <c r="P19" s="250">
        <f t="shared" si="1"/>
        <v>0</v>
      </c>
      <c r="Q19" s="157"/>
      <c r="R19" s="157"/>
      <c r="S19" s="157"/>
      <c r="T19" s="157"/>
      <c r="U19" s="157"/>
    </row>
    <row r="20" spans="1:21" ht="15.75" x14ac:dyDescent="0.25">
      <c r="A20" s="848" t="s">
        <v>1460</v>
      </c>
      <c r="B20" s="851" t="s">
        <v>1358</v>
      </c>
      <c r="C20" s="157"/>
      <c r="D20" s="157"/>
      <c r="E20" s="184"/>
      <c r="F20" s="157"/>
      <c r="G20" s="237"/>
      <c r="H20" s="238"/>
      <c r="I20" s="157"/>
      <c r="J20" s="238"/>
      <c r="K20" s="157"/>
      <c r="L20" s="238"/>
      <c r="M20" s="157"/>
      <c r="N20" s="238"/>
      <c r="O20" s="250">
        <f t="shared" si="0"/>
        <v>0</v>
      </c>
      <c r="P20" s="250">
        <f t="shared" si="1"/>
        <v>0</v>
      </c>
      <c r="Q20" s="157"/>
      <c r="R20" s="157"/>
      <c r="S20" s="157"/>
      <c r="T20" s="157"/>
      <c r="U20" s="157"/>
    </row>
    <row r="21" spans="1:21" s="239" customFormat="1" ht="15.75" x14ac:dyDescent="0.25">
      <c r="A21" s="849"/>
      <c r="B21" s="851"/>
      <c r="C21" s="157"/>
      <c r="D21" s="157"/>
      <c r="E21" s="184"/>
      <c r="F21" s="157"/>
      <c r="G21" s="237"/>
      <c r="H21" s="238"/>
      <c r="I21" s="157"/>
      <c r="J21" s="238"/>
      <c r="K21" s="157"/>
      <c r="L21" s="238"/>
      <c r="M21" s="157"/>
      <c r="N21" s="238"/>
      <c r="O21" s="250">
        <f t="shared" si="0"/>
        <v>0</v>
      </c>
      <c r="P21" s="250">
        <f t="shared" si="1"/>
        <v>0</v>
      </c>
      <c r="Q21" s="157"/>
      <c r="R21" s="157"/>
      <c r="S21" s="157"/>
      <c r="T21" s="157"/>
      <c r="U21" s="157"/>
    </row>
    <row r="22" spans="1:21" s="239" customFormat="1" ht="15.75" x14ac:dyDescent="0.25">
      <c r="A22" s="849"/>
      <c r="B22" s="851"/>
      <c r="C22" s="157"/>
      <c r="D22" s="157"/>
      <c r="E22" s="184"/>
      <c r="F22" s="157"/>
      <c r="G22" s="237"/>
      <c r="H22" s="238"/>
      <c r="I22" s="157"/>
      <c r="J22" s="238"/>
      <c r="K22" s="157"/>
      <c r="L22" s="238"/>
      <c r="M22" s="157"/>
      <c r="N22" s="238"/>
      <c r="O22" s="250">
        <f t="shared" si="0"/>
        <v>0</v>
      </c>
      <c r="P22" s="250">
        <f t="shared" si="1"/>
        <v>0</v>
      </c>
      <c r="Q22" s="157"/>
      <c r="R22" s="157"/>
      <c r="S22" s="157"/>
      <c r="T22" s="157"/>
      <c r="U22" s="157"/>
    </row>
    <row r="23" spans="1:21" s="239" customFormat="1" ht="15.75" x14ac:dyDescent="0.25">
      <c r="A23" s="849"/>
      <c r="B23" s="851"/>
      <c r="C23" s="157"/>
      <c r="D23" s="157"/>
      <c r="E23" s="184"/>
      <c r="F23" s="157"/>
      <c r="G23" s="237"/>
      <c r="H23" s="238"/>
      <c r="I23" s="157"/>
      <c r="J23" s="238"/>
      <c r="K23" s="157"/>
      <c r="L23" s="238"/>
      <c r="M23" s="157"/>
      <c r="N23" s="238"/>
      <c r="O23" s="250">
        <f t="shared" si="0"/>
        <v>0</v>
      </c>
      <c r="P23" s="250">
        <f t="shared" si="1"/>
        <v>0</v>
      </c>
      <c r="Q23" s="157"/>
      <c r="R23" s="157"/>
      <c r="S23" s="157"/>
      <c r="T23" s="157"/>
      <c r="U23" s="157"/>
    </row>
    <row r="24" spans="1:21" ht="15.75" x14ac:dyDescent="0.25">
      <c r="A24" s="849"/>
      <c r="B24" s="851"/>
      <c r="C24" s="157"/>
      <c r="D24" s="157"/>
      <c r="E24" s="184"/>
      <c r="F24" s="157"/>
      <c r="G24" s="237"/>
      <c r="H24" s="238"/>
      <c r="I24" s="157"/>
      <c r="J24" s="238"/>
      <c r="K24" s="157"/>
      <c r="L24" s="238"/>
      <c r="M24" s="157"/>
      <c r="N24" s="238"/>
      <c r="O24" s="250">
        <f t="shared" si="0"/>
        <v>0</v>
      </c>
      <c r="P24" s="250">
        <f t="shared" si="1"/>
        <v>0</v>
      </c>
      <c r="Q24" s="157"/>
      <c r="R24" s="157"/>
      <c r="S24" s="157"/>
      <c r="T24" s="157"/>
      <c r="U24" s="157"/>
    </row>
    <row r="25" spans="1:21" ht="15.75" x14ac:dyDescent="0.25">
      <c r="A25" s="849"/>
      <c r="B25" s="847" t="s">
        <v>1359</v>
      </c>
      <c r="C25" s="157"/>
      <c r="D25" s="157"/>
      <c r="E25" s="157"/>
      <c r="F25" s="157"/>
      <c r="G25" s="157"/>
      <c r="H25" s="238"/>
      <c r="I25" s="157"/>
      <c r="J25" s="238"/>
      <c r="K25" s="157"/>
      <c r="L25" s="238"/>
      <c r="M25" s="157"/>
      <c r="N25" s="238"/>
      <c r="O25" s="250">
        <f t="shared" si="0"/>
        <v>0</v>
      </c>
      <c r="P25" s="250">
        <f t="shared" si="1"/>
        <v>0</v>
      </c>
      <c r="Q25" s="157"/>
      <c r="R25" s="157"/>
      <c r="S25" s="157"/>
      <c r="T25" s="157"/>
      <c r="U25" s="157"/>
    </row>
    <row r="26" spans="1:21" ht="15.75" x14ac:dyDescent="0.25">
      <c r="A26" s="849"/>
      <c r="B26" s="847"/>
      <c r="C26" s="157"/>
      <c r="D26" s="157"/>
      <c r="E26" s="157"/>
      <c r="F26" s="157"/>
      <c r="G26" s="237"/>
      <c r="H26" s="238"/>
      <c r="I26" s="157"/>
      <c r="J26" s="238"/>
      <c r="K26" s="157"/>
      <c r="L26" s="238"/>
      <c r="M26" s="157"/>
      <c r="N26" s="238"/>
      <c r="O26" s="250">
        <f t="shared" si="0"/>
        <v>0</v>
      </c>
      <c r="P26" s="250">
        <f t="shared" si="1"/>
        <v>0</v>
      </c>
      <c r="Q26" s="157"/>
      <c r="R26" s="157"/>
      <c r="S26" s="157"/>
      <c r="T26" s="157"/>
      <c r="U26" s="157"/>
    </row>
    <row r="27" spans="1:21" ht="15.75" x14ac:dyDescent="0.25">
      <c r="A27" s="849"/>
      <c r="B27" s="847"/>
      <c r="C27" s="157"/>
      <c r="D27" s="157"/>
      <c r="E27" s="157"/>
      <c r="F27" s="157"/>
      <c r="G27" s="157"/>
      <c r="H27" s="238"/>
      <c r="I27" s="157"/>
      <c r="J27" s="238"/>
      <c r="K27" s="157"/>
      <c r="L27" s="238"/>
      <c r="M27" s="157"/>
      <c r="N27" s="238"/>
      <c r="O27" s="250">
        <f t="shared" si="0"/>
        <v>0</v>
      </c>
      <c r="P27" s="250">
        <f t="shared" si="1"/>
        <v>0</v>
      </c>
      <c r="Q27" s="157"/>
      <c r="R27" s="157"/>
      <c r="S27" s="157"/>
      <c r="T27" s="157"/>
      <c r="U27" s="234"/>
    </row>
    <row r="28" spans="1:21" ht="15.75" x14ac:dyDescent="0.25">
      <c r="A28" s="849"/>
      <c r="B28" s="847"/>
      <c r="C28" s="157"/>
      <c r="D28" s="157"/>
      <c r="E28" s="157"/>
      <c r="F28" s="157"/>
      <c r="G28" s="157"/>
      <c r="H28" s="238"/>
      <c r="I28" s="157"/>
      <c r="J28" s="238"/>
      <c r="K28" s="157"/>
      <c r="L28" s="238"/>
      <c r="M28" s="157"/>
      <c r="N28" s="238"/>
      <c r="O28" s="250">
        <f t="shared" si="0"/>
        <v>0</v>
      </c>
      <c r="P28" s="250">
        <f t="shared" si="1"/>
        <v>0</v>
      </c>
      <c r="Q28" s="157"/>
      <c r="R28" s="157"/>
      <c r="S28" s="157"/>
      <c r="T28" s="157"/>
      <c r="U28" s="234"/>
    </row>
    <row r="29" spans="1:21" ht="15.75" x14ac:dyDescent="0.25">
      <c r="A29" s="849"/>
      <c r="B29" s="847"/>
      <c r="C29" s="157"/>
      <c r="D29" s="157"/>
      <c r="E29" s="157"/>
      <c r="F29" s="157"/>
      <c r="G29" s="157"/>
      <c r="H29" s="238"/>
      <c r="I29" s="157"/>
      <c r="J29" s="238"/>
      <c r="K29" s="157"/>
      <c r="L29" s="238"/>
      <c r="M29" s="157"/>
      <c r="N29" s="238"/>
      <c r="O29" s="250">
        <f t="shared" si="0"/>
        <v>0</v>
      </c>
      <c r="P29" s="250">
        <f t="shared" si="1"/>
        <v>0</v>
      </c>
      <c r="Q29" s="157"/>
      <c r="R29" s="157"/>
      <c r="S29" s="157"/>
      <c r="T29" s="157"/>
      <c r="U29" s="234"/>
    </row>
    <row r="30" spans="1:21" ht="15.75" x14ac:dyDescent="0.25">
      <c r="A30" s="849"/>
      <c r="B30" s="847"/>
      <c r="C30" s="157"/>
      <c r="D30" s="157"/>
      <c r="E30" s="157"/>
      <c r="F30" s="157"/>
      <c r="G30" s="157"/>
      <c r="H30" s="238"/>
      <c r="I30" s="157"/>
      <c r="J30" s="238"/>
      <c r="K30" s="157"/>
      <c r="L30" s="238"/>
      <c r="M30" s="157"/>
      <c r="N30" s="238"/>
      <c r="O30" s="250">
        <f t="shared" si="0"/>
        <v>0</v>
      </c>
      <c r="P30" s="250">
        <f t="shared" si="1"/>
        <v>0</v>
      </c>
      <c r="Q30" s="157"/>
      <c r="R30" s="157"/>
      <c r="S30" s="157"/>
      <c r="T30" s="157"/>
      <c r="U30" s="234"/>
    </row>
    <row r="31" spans="1:21" ht="15.75" x14ac:dyDescent="0.25">
      <c r="A31" s="849"/>
      <c r="B31" s="847" t="s">
        <v>1360</v>
      </c>
      <c r="C31" s="157"/>
      <c r="D31" s="157"/>
      <c r="E31" s="157"/>
      <c r="F31" s="157"/>
      <c r="G31" s="157"/>
      <c r="H31" s="238"/>
      <c r="I31" s="157"/>
      <c r="J31" s="238"/>
      <c r="K31" s="157"/>
      <c r="L31" s="238"/>
      <c r="M31" s="157"/>
      <c r="N31" s="238"/>
      <c r="O31" s="250">
        <f t="shared" si="0"/>
        <v>0</v>
      </c>
      <c r="P31" s="250">
        <f t="shared" si="1"/>
        <v>0</v>
      </c>
      <c r="Q31" s="157"/>
      <c r="R31" s="157"/>
      <c r="S31" s="157"/>
      <c r="T31" s="157"/>
      <c r="U31" s="234"/>
    </row>
    <row r="32" spans="1:21" ht="15.75" x14ac:dyDescent="0.25">
      <c r="A32" s="849"/>
      <c r="B32" s="847"/>
      <c r="C32" s="241"/>
      <c r="D32" s="186"/>
      <c r="E32" s="186"/>
      <c r="F32" s="186"/>
      <c r="G32" s="157"/>
      <c r="H32" s="238"/>
      <c r="I32" s="157"/>
      <c r="J32" s="238"/>
      <c r="K32" s="157"/>
      <c r="L32" s="238"/>
      <c r="M32" s="157"/>
      <c r="N32" s="238"/>
      <c r="O32" s="250">
        <f t="shared" si="0"/>
        <v>0</v>
      </c>
      <c r="P32" s="250">
        <f t="shared" si="1"/>
        <v>0</v>
      </c>
      <c r="Q32" s="157"/>
      <c r="R32" s="157"/>
      <c r="S32" s="157"/>
      <c r="T32" s="157"/>
      <c r="U32" s="234"/>
    </row>
    <row r="33" spans="1:21" ht="15.75" x14ac:dyDescent="0.25">
      <c r="A33" s="849"/>
      <c r="B33" s="847"/>
      <c r="C33" s="241"/>
      <c r="D33" s="186"/>
      <c r="E33" s="186"/>
      <c r="F33" s="186"/>
      <c r="G33" s="157"/>
      <c r="H33" s="238"/>
      <c r="I33" s="157"/>
      <c r="J33" s="238"/>
      <c r="K33" s="157"/>
      <c r="L33" s="238"/>
      <c r="M33" s="157"/>
      <c r="N33" s="238"/>
      <c r="O33" s="250">
        <f t="shared" si="0"/>
        <v>0</v>
      </c>
      <c r="P33" s="250">
        <f t="shared" si="1"/>
        <v>0</v>
      </c>
      <c r="Q33" s="157"/>
      <c r="R33" s="157"/>
      <c r="S33" s="157"/>
      <c r="T33" s="157"/>
      <c r="U33" s="234"/>
    </row>
    <row r="34" spans="1:21" ht="15.75" x14ac:dyDescent="0.25">
      <c r="A34" s="849"/>
      <c r="B34" s="847"/>
      <c r="C34" s="241"/>
      <c r="D34" s="186"/>
      <c r="E34" s="183"/>
      <c r="F34" s="186"/>
      <c r="G34" s="157"/>
      <c r="H34" s="238"/>
      <c r="I34" s="157"/>
      <c r="J34" s="238"/>
      <c r="K34" s="157"/>
      <c r="L34" s="238"/>
      <c r="M34" s="157"/>
      <c r="N34" s="238"/>
      <c r="O34" s="250">
        <f t="shared" si="0"/>
        <v>0</v>
      </c>
      <c r="P34" s="250">
        <f t="shared" si="1"/>
        <v>0</v>
      </c>
      <c r="Q34" s="157"/>
      <c r="R34" s="157"/>
      <c r="S34" s="157"/>
      <c r="T34" s="157"/>
      <c r="U34" s="234"/>
    </row>
    <row r="35" spans="1:21" s="239" customFormat="1" ht="15.75" x14ac:dyDescent="0.25">
      <c r="A35" s="849"/>
      <c r="B35" s="847"/>
      <c r="C35" s="241"/>
      <c r="D35" s="186"/>
      <c r="E35" s="183"/>
      <c r="F35" s="186"/>
      <c r="G35" s="157"/>
      <c r="H35" s="238"/>
      <c r="I35" s="157"/>
      <c r="J35" s="238"/>
      <c r="K35" s="157"/>
      <c r="L35" s="238"/>
      <c r="M35" s="157"/>
      <c r="N35" s="238"/>
      <c r="O35" s="250">
        <f t="shared" si="0"/>
        <v>0</v>
      </c>
      <c r="P35" s="250">
        <f t="shared" si="1"/>
        <v>0</v>
      </c>
      <c r="Q35" s="157"/>
      <c r="R35" s="157"/>
      <c r="S35" s="157"/>
      <c r="T35" s="157"/>
      <c r="U35" s="234"/>
    </row>
    <row r="36" spans="1:21" s="239" customFormat="1" ht="15.75" x14ac:dyDescent="0.25">
      <c r="A36" s="849"/>
      <c r="B36" s="847" t="s">
        <v>1361</v>
      </c>
      <c r="C36" s="241"/>
      <c r="D36" s="186"/>
      <c r="E36" s="183"/>
      <c r="F36" s="186"/>
      <c r="G36" s="157"/>
      <c r="H36" s="238"/>
      <c r="I36" s="157"/>
      <c r="J36" s="238"/>
      <c r="K36" s="157"/>
      <c r="L36" s="238"/>
      <c r="M36" s="157"/>
      <c r="N36" s="238"/>
      <c r="O36" s="250">
        <f t="shared" si="0"/>
        <v>0</v>
      </c>
      <c r="P36" s="250">
        <f t="shared" si="1"/>
        <v>0</v>
      </c>
      <c r="Q36" s="157"/>
      <c r="R36" s="157"/>
      <c r="S36" s="157"/>
      <c r="T36" s="157"/>
      <c r="U36" s="234"/>
    </row>
    <row r="37" spans="1:21" s="239" customFormat="1" ht="15.75" x14ac:dyDescent="0.25">
      <c r="A37" s="849"/>
      <c r="B37" s="847"/>
      <c r="C37" s="241"/>
      <c r="D37" s="186"/>
      <c r="E37" s="183"/>
      <c r="F37" s="186"/>
      <c r="G37" s="157"/>
      <c r="H37" s="238"/>
      <c r="I37" s="157"/>
      <c r="J37" s="238"/>
      <c r="K37" s="157"/>
      <c r="L37" s="238"/>
      <c r="M37" s="157"/>
      <c r="N37" s="238"/>
      <c r="O37" s="250">
        <f t="shared" si="0"/>
        <v>0</v>
      </c>
      <c r="P37" s="250">
        <f t="shared" si="1"/>
        <v>0</v>
      </c>
      <c r="Q37" s="157"/>
      <c r="R37" s="157"/>
      <c r="S37" s="157"/>
      <c r="T37" s="157"/>
      <c r="U37" s="234"/>
    </row>
    <row r="38" spans="1:21" s="239" customFormat="1" ht="15.75" x14ac:dyDescent="0.25">
      <c r="A38" s="849"/>
      <c r="B38" s="847"/>
      <c r="C38" s="241"/>
      <c r="D38" s="186"/>
      <c r="E38" s="183"/>
      <c r="F38" s="186"/>
      <c r="G38" s="157"/>
      <c r="H38" s="238"/>
      <c r="I38" s="157"/>
      <c r="J38" s="238"/>
      <c r="K38" s="157"/>
      <c r="L38" s="238"/>
      <c r="M38" s="157"/>
      <c r="N38" s="238"/>
      <c r="O38" s="250">
        <f t="shared" si="0"/>
        <v>0</v>
      </c>
      <c r="P38" s="250">
        <f t="shared" si="1"/>
        <v>0</v>
      </c>
      <c r="Q38" s="157"/>
      <c r="R38" s="157"/>
      <c r="S38" s="157"/>
      <c r="T38" s="157"/>
      <c r="U38" s="234"/>
    </row>
    <row r="39" spans="1:21" s="239" customFormat="1" ht="15.75" x14ac:dyDescent="0.25">
      <c r="A39" s="849"/>
      <c r="B39" s="847"/>
      <c r="C39" s="241"/>
      <c r="D39" s="186"/>
      <c r="E39" s="183"/>
      <c r="F39" s="186"/>
      <c r="G39" s="157"/>
      <c r="H39" s="238"/>
      <c r="I39" s="157"/>
      <c r="J39" s="238"/>
      <c r="K39" s="157"/>
      <c r="L39" s="238"/>
      <c r="M39" s="157"/>
      <c r="N39" s="238"/>
      <c r="O39" s="250">
        <f t="shared" si="0"/>
        <v>0</v>
      </c>
      <c r="P39" s="250">
        <f t="shared" si="1"/>
        <v>0</v>
      </c>
      <c r="Q39" s="157"/>
      <c r="R39" s="157"/>
      <c r="S39" s="157"/>
      <c r="T39" s="157"/>
      <c r="U39" s="234"/>
    </row>
    <row r="40" spans="1:21" s="239" customFormat="1" ht="15.75" x14ac:dyDescent="0.25">
      <c r="A40" s="849"/>
      <c r="B40" s="847"/>
      <c r="C40" s="241"/>
      <c r="D40" s="186"/>
      <c r="E40" s="183"/>
      <c r="F40" s="186"/>
      <c r="G40" s="157"/>
      <c r="H40" s="238"/>
      <c r="I40" s="157"/>
      <c r="J40" s="238"/>
      <c r="K40" s="157"/>
      <c r="L40" s="238"/>
      <c r="M40" s="157"/>
      <c r="N40" s="238"/>
      <c r="O40" s="250">
        <f t="shared" si="0"/>
        <v>0</v>
      </c>
      <c r="P40" s="250">
        <f t="shared" si="1"/>
        <v>0</v>
      </c>
      <c r="Q40" s="157"/>
      <c r="R40" s="157"/>
      <c r="S40" s="157"/>
      <c r="T40" s="157"/>
      <c r="U40" s="234"/>
    </row>
    <row r="41" spans="1:21" s="239" customFormat="1" ht="15.75" x14ac:dyDescent="0.25">
      <c r="A41" s="849"/>
      <c r="B41" s="847" t="s">
        <v>1362</v>
      </c>
      <c r="C41" s="241"/>
      <c r="D41" s="186"/>
      <c r="E41" s="183"/>
      <c r="F41" s="186"/>
      <c r="G41" s="157"/>
      <c r="H41" s="238"/>
      <c r="I41" s="157"/>
      <c r="J41" s="238"/>
      <c r="K41" s="157"/>
      <c r="L41" s="238"/>
      <c r="M41" s="157"/>
      <c r="N41" s="238"/>
      <c r="O41" s="250">
        <f t="shared" si="0"/>
        <v>0</v>
      </c>
      <c r="P41" s="250">
        <f t="shared" si="1"/>
        <v>0</v>
      </c>
      <c r="Q41" s="157"/>
      <c r="R41" s="157"/>
      <c r="S41" s="157"/>
      <c r="T41" s="157"/>
      <c r="U41" s="234"/>
    </row>
    <row r="42" spans="1:21" s="239" customFormat="1" ht="15.75" x14ac:dyDescent="0.25">
      <c r="A42" s="849"/>
      <c r="B42" s="847"/>
      <c r="C42" s="241"/>
      <c r="D42" s="186"/>
      <c r="E42" s="183"/>
      <c r="F42" s="186"/>
      <c r="G42" s="157"/>
      <c r="H42" s="238"/>
      <c r="I42" s="157"/>
      <c r="J42" s="238"/>
      <c r="K42" s="157"/>
      <c r="L42" s="238"/>
      <c r="M42" s="157"/>
      <c r="N42" s="238"/>
      <c r="O42" s="250">
        <f t="shared" si="0"/>
        <v>0</v>
      </c>
      <c r="P42" s="250">
        <f t="shared" si="1"/>
        <v>0</v>
      </c>
      <c r="Q42" s="157"/>
      <c r="R42" s="157"/>
      <c r="S42" s="157"/>
      <c r="T42" s="157"/>
      <c r="U42" s="234"/>
    </row>
    <row r="43" spans="1:21" s="239" customFormat="1" ht="15.75" x14ac:dyDescent="0.25">
      <c r="A43" s="849"/>
      <c r="B43" s="847"/>
      <c r="C43" s="241"/>
      <c r="D43" s="186"/>
      <c r="E43" s="183"/>
      <c r="F43" s="186"/>
      <c r="G43" s="157"/>
      <c r="H43" s="238"/>
      <c r="I43" s="157"/>
      <c r="J43" s="238"/>
      <c r="K43" s="157"/>
      <c r="L43" s="238"/>
      <c r="M43" s="157"/>
      <c r="N43" s="238"/>
      <c r="O43" s="250">
        <f t="shared" si="0"/>
        <v>0</v>
      </c>
      <c r="P43" s="250">
        <f t="shared" si="1"/>
        <v>0</v>
      </c>
      <c r="Q43" s="157"/>
      <c r="R43" s="157"/>
      <c r="S43" s="157"/>
      <c r="T43" s="157"/>
      <c r="U43" s="234"/>
    </row>
    <row r="44" spans="1:21" s="239" customFormat="1" ht="15.75" x14ac:dyDescent="0.25">
      <c r="A44" s="849"/>
      <c r="B44" s="847"/>
      <c r="C44" s="241"/>
      <c r="D44" s="186"/>
      <c r="E44" s="183"/>
      <c r="F44" s="186"/>
      <c r="G44" s="157"/>
      <c r="H44" s="238"/>
      <c r="I44" s="157"/>
      <c r="J44" s="238"/>
      <c r="K44" s="157"/>
      <c r="L44" s="238"/>
      <c r="M44" s="157"/>
      <c r="N44" s="238"/>
      <c r="O44" s="250">
        <f t="shared" si="0"/>
        <v>0</v>
      </c>
      <c r="P44" s="250">
        <f t="shared" si="1"/>
        <v>0</v>
      </c>
      <c r="Q44" s="157"/>
      <c r="R44" s="157"/>
      <c r="S44" s="157"/>
      <c r="T44" s="157"/>
      <c r="U44" s="234"/>
    </row>
    <row r="45" spans="1:21" s="239" customFormat="1" ht="15.75" x14ac:dyDescent="0.25">
      <c r="A45" s="849"/>
      <c r="B45" s="847"/>
      <c r="C45" s="241"/>
      <c r="D45" s="186"/>
      <c r="E45" s="183"/>
      <c r="F45" s="186"/>
      <c r="G45" s="157"/>
      <c r="H45" s="238"/>
      <c r="I45" s="157"/>
      <c r="J45" s="238"/>
      <c r="K45" s="157"/>
      <c r="L45" s="238"/>
      <c r="M45" s="157"/>
      <c r="N45" s="238"/>
      <c r="O45" s="250">
        <f t="shared" si="0"/>
        <v>0</v>
      </c>
      <c r="P45" s="250">
        <f t="shared" si="1"/>
        <v>0</v>
      </c>
      <c r="Q45" s="157"/>
      <c r="R45" s="157"/>
      <c r="S45" s="157"/>
      <c r="T45" s="157"/>
      <c r="U45" s="234"/>
    </row>
    <row r="46" spans="1:21" s="239" customFormat="1" ht="15.75" x14ac:dyDescent="0.25">
      <c r="A46" s="849"/>
      <c r="B46" s="847" t="s">
        <v>1461</v>
      </c>
      <c r="C46" s="241"/>
      <c r="D46" s="186"/>
      <c r="E46" s="183"/>
      <c r="F46" s="186"/>
      <c r="G46" s="157"/>
      <c r="H46" s="238"/>
      <c r="I46" s="157"/>
      <c r="J46" s="238"/>
      <c r="K46" s="157"/>
      <c r="L46" s="238"/>
      <c r="M46" s="157"/>
      <c r="N46" s="238"/>
      <c r="O46" s="250">
        <f t="shared" si="0"/>
        <v>0</v>
      </c>
      <c r="P46" s="250">
        <f t="shared" si="1"/>
        <v>0</v>
      </c>
      <c r="Q46" s="157"/>
      <c r="R46" s="157"/>
      <c r="S46" s="157"/>
      <c r="T46" s="157"/>
      <c r="U46" s="234"/>
    </row>
    <row r="47" spans="1:21" s="239" customFormat="1" ht="15.75" x14ac:dyDescent="0.25">
      <c r="A47" s="849"/>
      <c r="B47" s="847"/>
      <c r="C47" s="241"/>
      <c r="D47" s="186"/>
      <c r="E47" s="183"/>
      <c r="F47" s="186"/>
      <c r="G47" s="157"/>
      <c r="H47" s="238"/>
      <c r="I47" s="157"/>
      <c r="J47" s="238"/>
      <c r="K47" s="157"/>
      <c r="L47" s="238"/>
      <c r="M47" s="157"/>
      <c r="N47" s="238"/>
      <c r="O47" s="250">
        <f t="shared" si="0"/>
        <v>0</v>
      </c>
      <c r="P47" s="250">
        <f t="shared" si="1"/>
        <v>0</v>
      </c>
      <c r="Q47" s="157"/>
      <c r="R47" s="157"/>
      <c r="S47" s="157"/>
      <c r="T47" s="157"/>
      <c r="U47" s="234"/>
    </row>
    <row r="48" spans="1:21" s="239" customFormat="1" ht="15.75" x14ac:dyDescent="0.25">
      <c r="A48" s="849"/>
      <c r="B48" s="847"/>
      <c r="C48" s="241"/>
      <c r="D48" s="186"/>
      <c r="E48" s="183"/>
      <c r="F48" s="186"/>
      <c r="G48" s="157"/>
      <c r="H48" s="238"/>
      <c r="I48" s="157"/>
      <c r="J48" s="238"/>
      <c r="K48" s="157"/>
      <c r="L48" s="238"/>
      <c r="M48" s="157"/>
      <c r="N48" s="238"/>
      <c r="O48" s="250">
        <f t="shared" si="0"/>
        <v>0</v>
      </c>
      <c r="P48" s="250">
        <f t="shared" si="1"/>
        <v>0</v>
      </c>
      <c r="Q48" s="157"/>
      <c r="R48" s="157"/>
      <c r="S48" s="157"/>
      <c r="T48" s="157"/>
      <c r="U48" s="234"/>
    </row>
    <row r="49" spans="1:21" s="239" customFormat="1" ht="15.75" x14ac:dyDescent="0.25">
      <c r="A49" s="849"/>
      <c r="B49" s="847"/>
      <c r="C49" s="241"/>
      <c r="D49" s="186"/>
      <c r="E49" s="183"/>
      <c r="F49" s="186"/>
      <c r="G49" s="157"/>
      <c r="H49" s="238"/>
      <c r="I49" s="157"/>
      <c r="J49" s="238"/>
      <c r="K49" s="157"/>
      <c r="L49" s="238"/>
      <c r="M49" s="157"/>
      <c r="N49" s="238"/>
      <c r="O49" s="250">
        <f t="shared" si="0"/>
        <v>0</v>
      </c>
      <c r="P49" s="250">
        <f t="shared" si="1"/>
        <v>0</v>
      </c>
      <c r="Q49" s="157"/>
      <c r="R49" s="157"/>
      <c r="S49" s="157"/>
      <c r="T49" s="157"/>
      <c r="U49" s="234"/>
    </row>
    <row r="50" spans="1:21" ht="15.75" x14ac:dyDescent="0.25">
      <c r="A50" s="850"/>
      <c r="B50" s="847"/>
      <c r="C50" s="241"/>
      <c r="D50" s="186"/>
      <c r="E50" s="183"/>
      <c r="F50" s="186"/>
      <c r="G50" s="157"/>
      <c r="H50" s="238"/>
      <c r="I50" s="157"/>
      <c r="J50" s="238"/>
      <c r="K50" s="157"/>
      <c r="L50" s="238"/>
      <c r="M50" s="157"/>
      <c r="N50" s="238"/>
      <c r="O50" s="250">
        <f t="shared" si="0"/>
        <v>0</v>
      </c>
      <c r="P50" s="250">
        <f t="shared" si="1"/>
        <v>0</v>
      </c>
      <c r="Q50" s="157"/>
      <c r="R50" s="157"/>
      <c r="S50" s="157"/>
      <c r="T50" s="157"/>
      <c r="U50" s="234"/>
    </row>
    <row r="51" spans="1:21" ht="15.75" x14ac:dyDescent="0.25">
      <c r="A51" s="838" t="s">
        <v>1363</v>
      </c>
      <c r="B51" s="839"/>
      <c r="C51" s="839"/>
      <c r="D51" s="839"/>
      <c r="E51" s="839"/>
      <c r="F51" s="840"/>
      <c r="G51" s="148">
        <f t="shared" ref="G51:P51" si="2">SUM(G8:G27)</f>
        <v>0</v>
      </c>
      <c r="H51" s="154">
        <f t="shared" si="2"/>
        <v>0</v>
      </c>
      <c r="I51" s="148">
        <f t="shared" si="2"/>
        <v>0</v>
      </c>
      <c r="J51" s="154">
        <f t="shared" si="2"/>
        <v>0</v>
      </c>
      <c r="K51" s="148">
        <f t="shared" si="2"/>
        <v>0</v>
      </c>
      <c r="L51" s="154">
        <f t="shared" si="2"/>
        <v>0</v>
      </c>
      <c r="M51" s="148">
        <f t="shared" si="2"/>
        <v>0</v>
      </c>
      <c r="N51" s="154">
        <f t="shared" si="2"/>
        <v>0</v>
      </c>
      <c r="O51" s="154">
        <f t="shared" si="2"/>
        <v>0</v>
      </c>
      <c r="P51" s="154">
        <f t="shared" si="2"/>
        <v>0</v>
      </c>
      <c r="Q51" s="149"/>
      <c r="R51" s="149"/>
      <c r="S51" s="149"/>
      <c r="T51" s="149"/>
      <c r="U51" s="158"/>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opLeftCell="G1" zoomScaleNormal="100" workbookViewId="0">
      <pane ySplit="8" topLeftCell="A9" activePane="bottomLeft" state="frozen"/>
      <selection activeCell="K7" sqref="K7"/>
      <selection pane="bottomLeft" activeCell="N9" sqref="N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127" customWidth="1"/>
    <col min="9" max="9" width="14.28515625" customWidth="1"/>
    <col min="10" max="10" width="14.28515625" style="127" customWidth="1"/>
    <col min="11" max="11" width="14.28515625" customWidth="1"/>
    <col min="12" max="12" width="14.28515625" style="127" customWidth="1"/>
    <col min="13" max="13" width="14.28515625" customWidth="1"/>
    <col min="14" max="14" width="14.28515625" style="127" customWidth="1"/>
    <col min="15" max="15" width="15.28515625" customWidth="1"/>
    <col min="16" max="16" width="18.28515625" style="127" customWidth="1"/>
    <col min="17" max="20" width="14.140625" customWidth="1"/>
    <col min="21" max="21" width="17" customWidth="1"/>
  </cols>
  <sheetData>
    <row r="1" spans="1:27" ht="24.75" customHeight="1" x14ac:dyDescent="0.25">
      <c r="E1" s="853" t="s">
        <v>1373</v>
      </c>
      <c r="F1" s="853"/>
      <c r="G1" s="853"/>
      <c r="H1" s="853"/>
      <c r="I1" s="853"/>
      <c r="J1" s="853"/>
      <c r="K1" s="853"/>
      <c r="L1" s="853"/>
      <c r="M1" s="165"/>
      <c r="N1" s="165"/>
      <c r="O1" s="165"/>
      <c r="P1" s="165"/>
      <c r="Q1" s="165"/>
      <c r="R1" s="165"/>
      <c r="S1" s="165"/>
      <c r="T1" s="165"/>
      <c r="U1" s="165"/>
      <c r="V1" s="165"/>
      <c r="W1" s="165"/>
      <c r="X1" s="165"/>
      <c r="Y1" s="165"/>
      <c r="Z1" s="165"/>
      <c r="AA1" s="165"/>
    </row>
    <row r="2" spans="1:27" ht="18.75" x14ac:dyDescent="0.25">
      <c r="A2" s="189" t="s">
        <v>1372</v>
      </c>
      <c r="G2" s="165"/>
      <c r="I2" s="165"/>
      <c r="J2" s="165"/>
      <c r="K2" s="165"/>
      <c r="L2" s="165"/>
      <c r="M2" s="165"/>
      <c r="N2" s="165"/>
      <c r="O2" s="165"/>
      <c r="P2" s="165"/>
      <c r="Q2" s="165"/>
      <c r="R2" s="165"/>
      <c r="S2" s="165"/>
      <c r="T2" s="165"/>
      <c r="U2" s="165"/>
      <c r="V2" s="165"/>
      <c r="W2" s="165"/>
      <c r="X2" s="165"/>
      <c r="Y2" s="165"/>
      <c r="Z2" s="165"/>
      <c r="AA2" s="165"/>
    </row>
    <row r="3" spans="1:27" s="239" customFormat="1" ht="18.75" x14ac:dyDescent="0.25">
      <c r="A3" s="189" t="s">
        <v>1462</v>
      </c>
      <c r="G3" s="165"/>
      <c r="H3" s="127"/>
      <c r="I3" s="165"/>
      <c r="J3" s="165"/>
      <c r="K3" s="165"/>
      <c r="L3" s="165"/>
      <c r="M3" s="165"/>
      <c r="N3" s="165"/>
      <c r="O3" s="165"/>
      <c r="P3" s="165"/>
      <c r="Q3" s="165"/>
      <c r="R3" s="165"/>
      <c r="S3" s="165"/>
      <c r="T3" s="165"/>
      <c r="U3" s="165"/>
      <c r="V3" s="165"/>
      <c r="W3" s="165"/>
      <c r="X3" s="165"/>
      <c r="Y3" s="165"/>
      <c r="Z3" s="165"/>
      <c r="AA3" s="165"/>
    </row>
    <row r="4" spans="1:27" s="239" customFormat="1" ht="18.75" x14ac:dyDescent="0.25">
      <c r="A4" s="189" t="s">
        <v>1463</v>
      </c>
      <c r="G4" s="165"/>
      <c r="H4" s="127"/>
      <c r="I4" s="165"/>
      <c r="J4" s="165"/>
      <c r="K4" s="165"/>
      <c r="L4" s="165"/>
      <c r="M4" s="165"/>
      <c r="N4" s="165"/>
      <c r="O4" s="165"/>
      <c r="P4" s="165"/>
      <c r="Q4" s="165"/>
      <c r="R4" s="165"/>
      <c r="S4" s="165"/>
      <c r="T4" s="165"/>
      <c r="U4" s="165"/>
      <c r="V4" s="165"/>
      <c r="W4" s="165"/>
      <c r="X4" s="165"/>
      <c r="Y4" s="165"/>
      <c r="Z4" s="165"/>
      <c r="AA4" s="165"/>
    </row>
    <row r="5" spans="1:27" ht="18.75" customHeight="1" x14ac:dyDescent="0.25">
      <c r="A5" s="854" t="s">
        <v>1464</v>
      </c>
      <c r="B5" s="855"/>
      <c r="C5" s="855"/>
      <c r="D5" s="855"/>
      <c r="E5" s="855"/>
      <c r="F5" s="855"/>
      <c r="G5" s="855"/>
      <c r="H5" s="855"/>
      <c r="I5" s="855"/>
      <c r="J5" s="855"/>
      <c r="K5" s="855"/>
      <c r="L5" s="855"/>
      <c r="M5" s="855"/>
      <c r="N5" s="855"/>
      <c r="O5" s="855"/>
      <c r="P5" s="855"/>
      <c r="Q5" s="855"/>
      <c r="R5" s="855"/>
      <c r="S5" s="855"/>
      <c r="T5" s="855"/>
      <c r="U5" s="855"/>
    </row>
    <row r="6" spans="1:27" ht="15" customHeight="1" x14ac:dyDescent="0.25">
      <c r="A6" s="783" t="s">
        <v>98</v>
      </c>
      <c r="B6" s="777" t="s">
        <v>113</v>
      </c>
      <c r="C6" s="660" t="s">
        <v>87</v>
      </c>
      <c r="D6" s="660" t="s">
        <v>88</v>
      </c>
      <c r="E6" s="666" t="s">
        <v>395</v>
      </c>
      <c r="F6" s="660" t="s">
        <v>89</v>
      </c>
      <c r="G6" s="783" t="s">
        <v>101</v>
      </c>
      <c r="H6" s="783"/>
      <c r="I6" s="783"/>
      <c r="J6" s="783"/>
      <c r="K6" s="783"/>
      <c r="L6" s="783"/>
      <c r="M6" s="783"/>
      <c r="N6" s="783"/>
      <c r="O6" s="784" t="s">
        <v>102</v>
      </c>
      <c r="P6" s="784"/>
      <c r="Q6" s="777" t="s">
        <v>103</v>
      </c>
      <c r="R6" s="777" t="s">
        <v>104</v>
      </c>
      <c r="S6" s="777" t="s">
        <v>111</v>
      </c>
      <c r="T6" s="777" t="s">
        <v>110</v>
      </c>
      <c r="U6" s="780" t="s">
        <v>90</v>
      </c>
    </row>
    <row r="7" spans="1:27" ht="15" customHeight="1" x14ac:dyDescent="0.25">
      <c r="A7" s="783"/>
      <c r="B7" s="778"/>
      <c r="C7" s="661"/>
      <c r="D7" s="661"/>
      <c r="E7" s="667"/>
      <c r="F7" s="661"/>
      <c r="G7" s="783" t="s">
        <v>105</v>
      </c>
      <c r="H7" s="783"/>
      <c r="I7" s="783" t="s">
        <v>106</v>
      </c>
      <c r="J7" s="783"/>
      <c r="K7" s="783" t="s">
        <v>107</v>
      </c>
      <c r="L7" s="783"/>
      <c r="M7" s="783" t="s">
        <v>108</v>
      </c>
      <c r="N7" s="783"/>
      <c r="O7" s="784"/>
      <c r="P7" s="784"/>
      <c r="Q7" s="778"/>
      <c r="R7" s="778"/>
      <c r="S7" s="778"/>
      <c r="T7" s="778"/>
      <c r="U7" s="781"/>
    </row>
    <row r="8" spans="1:27" ht="25.5" x14ac:dyDescent="0.25">
      <c r="A8" s="783"/>
      <c r="B8" s="779"/>
      <c r="C8" s="662"/>
      <c r="D8" s="662"/>
      <c r="E8" s="668"/>
      <c r="F8" s="662"/>
      <c r="G8" s="71" t="s">
        <v>109</v>
      </c>
      <c r="H8" s="126" t="s">
        <v>12</v>
      </c>
      <c r="I8" s="71" t="s">
        <v>109</v>
      </c>
      <c r="J8" s="126" t="s">
        <v>12</v>
      </c>
      <c r="K8" s="71" t="s">
        <v>109</v>
      </c>
      <c r="L8" s="126" t="s">
        <v>12</v>
      </c>
      <c r="M8" s="71" t="s">
        <v>109</v>
      </c>
      <c r="N8" s="126" t="s">
        <v>12</v>
      </c>
      <c r="O8" s="71" t="s">
        <v>109</v>
      </c>
      <c r="P8" s="126" t="s">
        <v>12</v>
      </c>
      <c r="Q8" s="779"/>
      <c r="R8" s="779"/>
      <c r="S8" s="779"/>
      <c r="T8" s="779"/>
      <c r="U8" s="782"/>
    </row>
    <row r="9" spans="1:27" ht="15.75" x14ac:dyDescent="0.25">
      <c r="A9" s="826" t="s">
        <v>1466</v>
      </c>
      <c r="B9" s="826" t="s">
        <v>1465</v>
      </c>
      <c r="C9" s="192"/>
      <c r="D9" s="192"/>
      <c r="E9" s="192"/>
      <c r="F9" s="192"/>
      <c r="G9" s="231"/>
      <c r="H9" s="232"/>
      <c r="I9" s="231"/>
      <c r="J9" s="232"/>
      <c r="K9" s="231"/>
      <c r="L9" s="232"/>
      <c r="M9" s="231"/>
      <c r="N9" s="232"/>
      <c r="O9" s="252">
        <f>+G9+I9+K9+M9</f>
        <v>0</v>
      </c>
      <c r="P9" s="252">
        <f>+H9+J9+L9+N9</f>
        <v>0</v>
      </c>
      <c r="Q9" s="192"/>
      <c r="R9" s="192"/>
      <c r="S9" s="192"/>
      <c r="T9" s="192"/>
      <c r="U9" s="192"/>
    </row>
    <row r="10" spans="1:27" s="239" customFormat="1" ht="15.75" x14ac:dyDescent="0.25">
      <c r="A10" s="826"/>
      <c r="B10" s="826"/>
      <c r="C10" s="192"/>
      <c r="D10" s="192"/>
      <c r="E10" s="192"/>
      <c r="F10" s="192"/>
      <c r="G10" s="231"/>
      <c r="H10" s="232"/>
      <c r="I10" s="231"/>
      <c r="J10" s="232"/>
      <c r="K10" s="231"/>
      <c r="L10" s="232"/>
      <c r="M10" s="231"/>
      <c r="N10" s="232"/>
      <c r="O10" s="252">
        <f t="shared" ref="O10:O27" si="0">+G10+I10+K10+M10</f>
        <v>0</v>
      </c>
      <c r="P10" s="252">
        <f t="shared" ref="P10:P27" si="1">+H10+J10+L10+N10</f>
        <v>0</v>
      </c>
      <c r="Q10" s="192"/>
      <c r="R10" s="192"/>
      <c r="S10" s="192"/>
      <c r="T10" s="192"/>
      <c r="U10" s="192"/>
    </row>
    <row r="11" spans="1:27" s="239" customFormat="1" ht="15.75" x14ac:dyDescent="0.25">
      <c r="A11" s="826"/>
      <c r="B11" s="826"/>
      <c r="C11" s="192"/>
      <c r="D11" s="192"/>
      <c r="E11" s="192"/>
      <c r="F11" s="192"/>
      <c r="G11" s="231"/>
      <c r="H11" s="232"/>
      <c r="I11" s="231"/>
      <c r="J11" s="232"/>
      <c r="K11" s="231"/>
      <c r="L11" s="232"/>
      <c r="M11" s="231"/>
      <c r="N11" s="232"/>
      <c r="O11" s="252">
        <f t="shared" si="0"/>
        <v>0</v>
      </c>
      <c r="P11" s="252">
        <f t="shared" si="1"/>
        <v>0</v>
      </c>
      <c r="Q11" s="192"/>
      <c r="R11" s="192"/>
      <c r="S11" s="192"/>
      <c r="T11" s="192"/>
      <c r="U11" s="192"/>
    </row>
    <row r="12" spans="1:27" s="239" customFormat="1" ht="15.75" x14ac:dyDescent="0.25">
      <c r="A12" s="826"/>
      <c r="B12" s="826"/>
      <c r="C12" s="192"/>
      <c r="D12" s="192"/>
      <c r="E12" s="192"/>
      <c r="F12" s="192"/>
      <c r="G12" s="231"/>
      <c r="H12" s="232"/>
      <c r="I12" s="231"/>
      <c r="J12" s="232"/>
      <c r="K12" s="231"/>
      <c r="L12" s="232"/>
      <c r="M12" s="231"/>
      <c r="N12" s="232"/>
      <c r="O12" s="252">
        <f t="shared" si="0"/>
        <v>0</v>
      </c>
      <c r="P12" s="252">
        <f t="shared" si="1"/>
        <v>0</v>
      </c>
      <c r="Q12" s="192"/>
      <c r="R12" s="192"/>
      <c r="S12" s="192"/>
      <c r="T12" s="192"/>
      <c r="U12" s="192"/>
    </row>
    <row r="13" spans="1:27" s="239" customFormat="1" ht="15.75" x14ac:dyDescent="0.25">
      <c r="A13" s="826"/>
      <c r="B13" s="826"/>
      <c r="C13" s="192"/>
      <c r="D13" s="192"/>
      <c r="E13" s="192"/>
      <c r="F13" s="192"/>
      <c r="G13" s="231"/>
      <c r="H13" s="232"/>
      <c r="I13" s="231"/>
      <c r="J13" s="232"/>
      <c r="K13" s="231"/>
      <c r="L13" s="232"/>
      <c r="M13" s="231"/>
      <c r="N13" s="232"/>
      <c r="O13" s="252">
        <f t="shared" si="0"/>
        <v>0</v>
      </c>
      <c r="P13" s="252">
        <f t="shared" si="1"/>
        <v>0</v>
      </c>
      <c r="Q13" s="192"/>
      <c r="R13" s="192"/>
      <c r="S13" s="192"/>
      <c r="T13" s="192"/>
      <c r="U13" s="192"/>
    </row>
    <row r="14" spans="1:27" s="239" customFormat="1" ht="15.75" x14ac:dyDescent="0.25">
      <c r="A14" s="826"/>
      <c r="B14" s="826"/>
      <c r="C14" s="192"/>
      <c r="D14" s="192"/>
      <c r="E14" s="192"/>
      <c r="F14" s="192"/>
      <c r="G14" s="231"/>
      <c r="H14" s="232"/>
      <c r="I14" s="231"/>
      <c r="J14" s="232"/>
      <c r="K14" s="231"/>
      <c r="L14" s="232"/>
      <c r="M14" s="231"/>
      <c r="N14" s="232"/>
      <c r="O14" s="252">
        <f t="shared" si="0"/>
        <v>0</v>
      </c>
      <c r="P14" s="252">
        <f t="shared" si="1"/>
        <v>0</v>
      </c>
      <c r="Q14" s="192"/>
      <c r="R14" s="192"/>
      <c r="S14" s="192"/>
      <c r="T14" s="192"/>
      <c r="U14" s="192"/>
    </row>
    <row r="15" spans="1:27" ht="15.75" x14ac:dyDescent="0.25">
      <c r="A15" s="826"/>
      <c r="B15" s="826"/>
      <c r="C15" s="192"/>
      <c r="D15" s="192"/>
      <c r="E15" s="192"/>
      <c r="F15" s="192"/>
      <c r="G15" s="231"/>
      <c r="H15" s="232"/>
      <c r="I15" s="231"/>
      <c r="J15" s="232"/>
      <c r="K15" s="231"/>
      <c r="L15" s="232"/>
      <c r="M15" s="231"/>
      <c r="N15" s="232"/>
      <c r="O15" s="252">
        <f t="shared" si="0"/>
        <v>0</v>
      </c>
      <c r="P15" s="252">
        <f t="shared" si="1"/>
        <v>0</v>
      </c>
      <c r="Q15" s="192"/>
      <c r="R15" s="192"/>
      <c r="S15" s="192"/>
      <c r="T15" s="192"/>
      <c r="U15" s="192"/>
    </row>
    <row r="16" spans="1:27" s="239" customFormat="1" ht="15.75" x14ac:dyDescent="0.25">
      <c r="A16" s="676" t="s">
        <v>1468</v>
      </c>
      <c r="B16" s="676" t="s">
        <v>120</v>
      </c>
      <c r="C16" s="192"/>
      <c r="D16" s="192"/>
      <c r="E16" s="192"/>
      <c r="F16" s="192"/>
      <c r="G16" s="231"/>
      <c r="H16" s="232"/>
      <c r="I16" s="231"/>
      <c r="J16" s="232"/>
      <c r="K16" s="231"/>
      <c r="L16" s="232"/>
      <c r="M16" s="231"/>
      <c r="N16" s="232"/>
      <c r="O16" s="252">
        <f t="shared" si="0"/>
        <v>0</v>
      </c>
      <c r="P16" s="252">
        <f t="shared" si="1"/>
        <v>0</v>
      </c>
      <c r="Q16" s="192"/>
      <c r="R16" s="192"/>
      <c r="S16" s="192"/>
      <c r="T16" s="192"/>
      <c r="U16" s="192"/>
    </row>
    <row r="17" spans="1:21" s="239" customFormat="1" ht="15.75" x14ac:dyDescent="0.25">
      <c r="A17" s="677"/>
      <c r="B17" s="677"/>
      <c r="C17" s="192"/>
      <c r="D17" s="192"/>
      <c r="E17" s="192"/>
      <c r="F17" s="192"/>
      <c r="G17" s="231"/>
      <c r="H17" s="232"/>
      <c r="I17" s="231"/>
      <c r="J17" s="232"/>
      <c r="K17" s="231"/>
      <c r="L17" s="232"/>
      <c r="M17" s="231"/>
      <c r="N17" s="232"/>
      <c r="O17" s="252">
        <f t="shared" si="0"/>
        <v>0</v>
      </c>
      <c r="P17" s="252">
        <f t="shared" si="1"/>
        <v>0</v>
      </c>
      <c r="Q17" s="192"/>
      <c r="R17" s="192"/>
      <c r="S17" s="192"/>
      <c r="T17" s="192"/>
      <c r="U17" s="192"/>
    </row>
    <row r="18" spans="1:21" s="239" customFormat="1" ht="15.75" x14ac:dyDescent="0.25">
      <c r="A18" s="677"/>
      <c r="B18" s="677"/>
      <c r="C18" s="192"/>
      <c r="D18" s="192"/>
      <c r="E18" s="192"/>
      <c r="F18" s="192"/>
      <c r="G18" s="231"/>
      <c r="H18" s="232"/>
      <c r="I18" s="231"/>
      <c r="J18" s="232"/>
      <c r="K18" s="231"/>
      <c r="L18" s="232"/>
      <c r="M18" s="231"/>
      <c r="N18" s="232"/>
      <c r="O18" s="252">
        <f t="shared" si="0"/>
        <v>0</v>
      </c>
      <c r="P18" s="252">
        <f t="shared" si="1"/>
        <v>0</v>
      </c>
      <c r="Q18" s="192"/>
      <c r="R18" s="192"/>
      <c r="S18" s="192"/>
      <c r="T18" s="192"/>
      <c r="U18" s="192"/>
    </row>
    <row r="19" spans="1:21" s="239" customFormat="1" ht="15.75" x14ac:dyDescent="0.25">
      <c r="A19" s="677"/>
      <c r="B19" s="677"/>
      <c r="C19" s="192"/>
      <c r="D19" s="192"/>
      <c r="E19" s="192"/>
      <c r="F19" s="192"/>
      <c r="G19" s="231"/>
      <c r="H19" s="232"/>
      <c r="I19" s="231"/>
      <c r="J19" s="232"/>
      <c r="K19" s="231"/>
      <c r="L19" s="232"/>
      <c r="M19" s="231"/>
      <c r="N19" s="232"/>
      <c r="O19" s="252">
        <f t="shared" si="0"/>
        <v>0</v>
      </c>
      <c r="P19" s="252">
        <f t="shared" si="1"/>
        <v>0</v>
      </c>
      <c r="Q19" s="192"/>
      <c r="R19" s="192"/>
      <c r="S19" s="192"/>
      <c r="T19" s="192"/>
      <c r="U19" s="192"/>
    </row>
    <row r="20" spans="1:21" s="239" customFormat="1" ht="15.75" x14ac:dyDescent="0.25">
      <c r="A20" s="677"/>
      <c r="B20" s="677"/>
      <c r="C20" s="192"/>
      <c r="D20" s="192"/>
      <c r="E20" s="192"/>
      <c r="F20" s="192"/>
      <c r="G20" s="231"/>
      <c r="H20" s="232"/>
      <c r="I20" s="231"/>
      <c r="J20" s="232"/>
      <c r="K20" s="231"/>
      <c r="L20" s="232"/>
      <c r="M20" s="231"/>
      <c r="N20" s="232"/>
      <c r="O20" s="252">
        <f t="shared" si="0"/>
        <v>0</v>
      </c>
      <c r="P20" s="252">
        <f t="shared" si="1"/>
        <v>0</v>
      </c>
      <c r="Q20" s="192"/>
      <c r="R20" s="192"/>
      <c r="S20" s="192"/>
      <c r="T20" s="192"/>
      <c r="U20" s="192"/>
    </row>
    <row r="21" spans="1:21" s="239" customFormat="1" ht="15.75" x14ac:dyDescent="0.25">
      <c r="A21" s="678"/>
      <c r="B21" s="678"/>
      <c r="C21" s="192"/>
      <c r="D21" s="192"/>
      <c r="E21" s="192"/>
      <c r="F21" s="192"/>
      <c r="G21" s="231"/>
      <c r="H21" s="232"/>
      <c r="I21" s="231"/>
      <c r="J21" s="232"/>
      <c r="K21" s="231"/>
      <c r="L21" s="232"/>
      <c r="M21" s="231"/>
      <c r="N21" s="232"/>
      <c r="O21" s="252">
        <f t="shared" si="0"/>
        <v>0</v>
      </c>
      <c r="P21" s="252">
        <f t="shared" si="1"/>
        <v>0</v>
      </c>
      <c r="Q21" s="192"/>
      <c r="R21" s="192"/>
      <c r="S21" s="192"/>
      <c r="T21" s="192"/>
      <c r="U21" s="192"/>
    </row>
    <row r="22" spans="1:21" s="239" customFormat="1" ht="15.75" x14ac:dyDescent="0.25">
      <c r="A22" s="826" t="s">
        <v>1469</v>
      </c>
      <c r="B22" s="676"/>
      <c r="C22" s="192"/>
      <c r="D22" s="192"/>
      <c r="E22" s="192"/>
      <c r="F22" s="192"/>
      <c r="G22" s="231"/>
      <c r="H22" s="232"/>
      <c r="I22" s="231"/>
      <c r="J22" s="232"/>
      <c r="K22" s="231"/>
      <c r="L22" s="232"/>
      <c r="M22" s="231"/>
      <c r="N22" s="232"/>
      <c r="O22" s="252">
        <f t="shared" si="0"/>
        <v>0</v>
      </c>
      <c r="P22" s="252">
        <f t="shared" si="1"/>
        <v>0</v>
      </c>
      <c r="Q22" s="192"/>
      <c r="R22" s="192"/>
      <c r="S22" s="192"/>
      <c r="T22" s="192"/>
      <c r="U22" s="192"/>
    </row>
    <row r="23" spans="1:21" s="239" customFormat="1" ht="15.75" x14ac:dyDescent="0.25">
      <c r="A23" s="826"/>
      <c r="B23" s="677"/>
      <c r="C23" s="192"/>
      <c r="D23" s="192"/>
      <c r="E23" s="192"/>
      <c r="F23" s="192"/>
      <c r="G23" s="231"/>
      <c r="H23" s="232"/>
      <c r="I23" s="231"/>
      <c r="J23" s="232"/>
      <c r="K23" s="231"/>
      <c r="L23" s="232"/>
      <c r="M23" s="231"/>
      <c r="N23" s="232"/>
      <c r="O23" s="252">
        <f t="shared" si="0"/>
        <v>0</v>
      </c>
      <c r="P23" s="252">
        <f t="shared" si="1"/>
        <v>0</v>
      </c>
      <c r="Q23" s="192"/>
      <c r="R23" s="192"/>
      <c r="S23" s="192"/>
      <c r="T23" s="192"/>
      <c r="U23" s="192"/>
    </row>
    <row r="24" spans="1:21" s="239" customFormat="1" ht="15.75" x14ac:dyDescent="0.25">
      <c r="A24" s="826"/>
      <c r="B24" s="677"/>
      <c r="C24" s="192"/>
      <c r="D24" s="192"/>
      <c r="E24" s="192"/>
      <c r="F24" s="192"/>
      <c r="G24" s="231"/>
      <c r="H24" s="232"/>
      <c r="I24" s="231"/>
      <c r="J24" s="232"/>
      <c r="K24" s="231"/>
      <c r="L24" s="232"/>
      <c r="M24" s="231"/>
      <c r="N24" s="232"/>
      <c r="O24" s="252">
        <f t="shared" si="0"/>
        <v>0</v>
      </c>
      <c r="P24" s="252">
        <f t="shared" si="1"/>
        <v>0</v>
      </c>
      <c r="Q24" s="192"/>
      <c r="R24" s="192"/>
      <c r="S24" s="192"/>
      <c r="T24" s="192"/>
      <c r="U24" s="192"/>
    </row>
    <row r="25" spans="1:21" s="239" customFormat="1" ht="15.75" x14ac:dyDescent="0.25">
      <c r="A25" s="826"/>
      <c r="B25" s="677"/>
      <c r="C25" s="192"/>
      <c r="D25" s="192"/>
      <c r="E25" s="192"/>
      <c r="F25" s="192"/>
      <c r="G25" s="231"/>
      <c r="H25" s="232"/>
      <c r="I25" s="231"/>
      <c r="J25" s="232"/>
      <c r="K25" s="231"/>
      <c r="L25" s="232"/>
      <c r="M25" s="231"/>
      <c r="N25" s="232"/>
      <c r="O25" s="252">
        <f t="shared" si="0"/>
        <v>0</v>
      </c>
      <c r="P25" s="252">
        <f t="shared" si="1"/>
        <v>0</v>
      </c>
      <c r="Q25" s="192"/>
      <c r="R25" s="192"/>
      <c r="S25" s="192"/>
      <c r="T25" s="192"/>
      <c r="U25" s="192"/>
    </row>
    <row r="26" spans="1:21" s="239" customFormat="1" ht="15.75" x14ac:dyDescent="0.25">
      <c r="A26" s="826"/>
      <c r="B26" s="677"/>
      <c r="C26" s="192"/>
      <c r="D26" s="192"/>
      <c r="E26" s="192"/>
      <c r="F26" s="192"/>
      <c r="G26" s="231"/>
      <c r="H26" s="232"/>
      <c r="I26" s="231"/>
      <c r="J26" s="232"/>
      <c r="K26" s="231"/>
      <c r="L26" s="232"/>
      <c r="M26" s="231"/>
      <c r="N26" s="232"/>
      <c r="O26" s="252">
        <f t="shared" si="0"/>
        <v>0</v>
      </c>
      <c r="P26" s="252">
        <f t="shared" si="1"/>
        <v>0</v>
      </c>
      <c r="Q26" s="192"/>
      <c r="R26" s="192"/>
      <c r="S26" s="192"/>
      <c r="T26" s="192"/>
      <c r="U26" s="192"/>
    </row>
    <row r="27" spans="1:21" ht="15.75" x14ac:dyDescent="0.25">
      <c r="A27" s="826"/>
      <c r="B27" s="678"/>
      <c r="C27" s="192"/>
      <c r="D27" s="192"/>
      <c r="E27" s="192"/>
      <c r="F27" s="192"/>
      <c r="G27" s="192"/>
      <c r="H27" s="232"/>
      <c r="I27" s="192"/>
      <c r="J27" s="232"/>
      <c r="K27" s="192"/>
      <c r="L27" s="232"/>
      <c r="M27" s="192"/>
      <c r="N27" s="232"/>
      <c r="O27" s="252">
        <f t="shared" si="0"/>
        <v>0</v>
      </c>
      <c r="P27" s="252">
        <f t="shared" si="1"/>
        <v>0</v>
      </c>
      <c r="Q27" s="192"/>
      <c r="R27" s="66"/>
      <c r="S27" s="192"/>
      <c r="T27" s="192"/>
      <c r="U27" s="192"/>
    </row>
    <row r="28" spans="1:21" ht="15.75" x14ac:dyDescent="0.25">
      <c r="A28" s="169"/>
      <c r="B28" s="170"/>
      <c r="C28" s="170"/>
      <c r="D28" s="169" t="s">
        <v>1467</v>
      </c>
      <c r="E28" s="170"/>
      <c r="F28" s="171"/>
      <c r="G28" s="254">
        <f t="shared" ref="G28:P28" si="2">SUM(G9:G27)</f>
        <v>0</v>
      </c>
      <c r="H28" s="162">
        <f t="shared" si="2"/>
        <v>0</v>
      </c>
      <c r="I28" s="254">
        <f t="shared" si="2"/>
        <v>0</v>
      </c>
      <c r="J28" s="162">
        <f t="shared" si="2"/>
        <v>0</v>
      </c>
      <c r="K28" s="254">
        <f t="shared" si="2"/>
        <v>0</v>
      </c>
      <c r="L28" s="162">
        <f t="shared" si="2"/>
        <v>0</v>
      </c>
      <c r="M28" s="254">
        <f t="shared" si="2"/>
        <v>0</v>
      </c>
      <c r="N28" s="162">
        <f t="shared" si="2"/>
        <v>0</v>
      </c>
      <c r="O28" s="162">
        <f t="shared" si="2"/>
        <v>0</v>
      </c>
      <c r="P28" s="128">
        <f t="shared" si="2"/>
        <v>0</v>
      </c>
      <c r="Q28" s="65"/>
      <c r="R28" s="65"/>
      <c r="S28" s="65"/>
      <c r="T28" s="65"/>
      <c r="U28" s="65"/>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2014-10-15T17:03:06Z</dcterms:modified>
</cp:coreProperties>
</file>