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45" yWindow="-15" windowWidth="10290" windowHeight="8115" tabRatio="811" firstSheet="1" activeTab="1"/>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state="hidden" r:id="rId6"/>
    <sheet name="4. EQUIPO TECNOLÓGICOS" sheetId="10" state="hidden" r:id="rId7"/>
    <sheet name="5. ACTIVIDADES ESPECIALES" sheetId="12" r:id="rId8"/>
    <sheet name="6. Becas" sheetId="40" state="hidden" r:id="rId9"/>
    <sheet name="7. Infraestructura" sheetId="42" r:id="rId10"/>
    <sheet name="8. Venta de Servicios" sheetId="43" state="hidden" r:id="rId11"/>
    <sheet name="Desarrollo e Innov. Curricular" sheetId="28" r:id="rId12"/>
    <sheet name="Investigación Científica" sheetId="21" r:id="rId13"/>
    <sheet name="Vinculación Univ. Sociedad" sheetId="22" r:id="rId14"/>
    <sheet name="Docencia y Profesorado Universi" sheetId="29" r:id="rId15"/>
    <sheet name="Estudiantes y Graduados" sheetId="30" r:id="rId16"/>
    <sheet name="Gestión del Conocimiento" sheetId="23" r:id="rId17"/>
    <sheet name="Lo Esencial de la Reforma Univ." sheetId="45" r:id="rId18"/>
    <sheet name="Aseguramiento de la Calidad" sheetId="33" r:id="rId19"/>
    <sheet name="Cultura de Innovación Insti..." sheetId="47" r:id="rId20"/>
    <sheet name="Posgrado" sheetId="48" r:id="rId21"/>
    <sheet name="Gestion Administrativa" sheetId="24" r:id="rId22"/>
    <sheet name="Gestión del Talento Humano" sheetId="44" r:id="rId23"/>
    <sheet name="Gestión Académica" sheetId="31" r:id="rId24"/>
    <sheet name="Internacionalización de la E.S." sheetId="46" r:id="rId25"/>
    <sheet name="Gobernabilidad y Procesos..." sheetId="34" state="hidden" r:id="rId26"/>
  </sheets>
  <externalReferences>
    <externalReference r:id="rId27"/>
    <externalReference r:id="rId28"/>
    <externalReference r:id="rId29"/>
    <externalReference r:id="rId30"/>
    <externalReference r:id="rId31"/>
  </externalReferences>
  <definedNames>
    <definedName name="_xlnm._FilterDatabase" localSheetId="3" hidden="1">'1. TALLERES SEMINARIOS'!$D$9:$D$368</definedName>
    <definedName name="_xlnm._FilterDatabase" localSheetId="4" hidden="1">'2. CONTRATACION DE PERSONAL'!$D$8:$D$369</definedName>
    <definedName name="_xlnm._FilterDatabase" localSheetId="7" hidden="1">'5. ACTIVIDADES ESPECIALES'!$D$7:$D$557</definedName>
    <definedName name="_xlnm._FilterDatabase" localSheetId="0" hidden="1">'CME VACIO'!$B$7:$AJ$18</definedName>
    <definedName name="_xlnm._FilterDatabase" localSheetId="2" hidden="1">Presupuesto!$B$11:$AP$566</definedName>
    <definedName name="_xlnm.Print_Area" localSheetId="0">'CME VACIO'!$A$1:$AK$32</definedName>
    <definedName name="_xlnm.Print_Titles" localSheetId="0">'CME VACIO'!$1:$9</definedName>
    <definedName name="_xlnm.Print_Titles" localSheetId="11">'Desarrollo e Innov. Curricular'!$5:$7</definedName>
    <definedName name="_xlnm.Print_Titles" localSheetId="12">'Investigación Científica'!#REF!</definedName>
    <definedName name="_xlnm.Print_Titles" localSheetId="13">'Vinculación Univ. Sociedad'!#REF!</definedName>
  </definedNames>
  <calcPr calcId="145621"/>
</workbook>
</file>

<file path=xl/calcChain.xml><?xml version="1.0" encoding="utf-8"?>
<calcChain xmlns="http://schemas.openxmlformats.org/spreadsheetml/2006/main">
  <c r="F9" i="27" l="1"/>
  <c r="F8" i="27"/>
  <c r="Y565" i="38"/>
  <c r="X565" i="38"/>
  <c r="W565" i="38"/>
  <c r="V565" i="38"/>
  <c r="U565" i="38"/>
  <c r="T565" i="38"/>
  <c r="S565" i="38"/>
  <c r="R565" i="38"/>
  <c r="Q565" i="38"/>
  <c r="P565" i="38"/>
  <c r="O565" i="38"/>
  <c r="N565" i="38"/>
  <c r="M565" i="38"/>
  <c r="L565" i="38"/>
  <c r="K565" i="38"/>
  <c r="Y564" i="38"/>
  <c r="X564" i="38"/>
  <c r="W564" i="38"/>
  <c r="V564" i="38"/>
  <c r="U564" i="38"/>
  <c r="T564" i="38"/>
  <c r="S564" i="38"/>
  <c r="R564" i="38"/>
  <c r="Q564" i="38"/>
  <c r="P564" i="38"/>
  <c r="O564" i="38"/>
  <c r="N564" i="38"/>
  <c r="M564" i="38"/>
  <c r="L564" i="38"/>
  <c r="K564" i="38"/>
  <c r="Y563" i="38"/>
  <c r="X563" i="38"/>
  <c r="W563" i="38"/>
  <c r="V563" i="38"/>
  <c r="U563" i="38"/>
  <c r="T563" i="38"/>
  <c r="S563" i="38"/>
  <c r="R563" i="38"/>
  <c r="Q563" i="38"/>
  <c r="P563" i="38"/>
  <c r="O563" i="38"/>
  <c r="N563" i="38"/>
  <c r="M563" i="38"/>
  <c r="L563" i="38"/>
  <c r="K563" i="38"/>
  <c r="Y562" i="38"/>
  <c r="X562" i="38"/>
  <c r="W562" i="38"/>
  <c r="V562" i="38"/>
  <c r="U562" i="38"/>
  <c r="T562" i="38"/>
  <c r="S562" i="38"/>
  <c r="R562" i="38"/>
  <c r="Q562" i="38"/>
  <c r="P562" i="38"/>
  <c r="O562" i="38"/>
  <c r="N562" i="38"/>
  <c r="M562" i="38"/>
  <c r="L562" i="38"/>
  <c r="K562" i="38"/>
  <c r="Y561" i="38"/>
  <c r="X561" i="38"/>
  <c r="W561" i="38"/>
  <c r="V561" i="38"/>
  <c r="U561" i="38"/>
  <c r="T561" i="38"/>
  <c r="S561" i="38"/>
  <c r="R561" i="38"/>
  <c r="Q561" i="38"/>
  <c r="P561" i="38"/>
  <c r="O561" i="38"/>
  <c r="N561" i="38"/>
  <c r="M561" i="38"/>
  <c r="L561" i="38"/>
  <c r="K561" i="38"/>
  <c r="Y559" i="38"/>
  <c r="X559" i="38"/>
  <c r="W559" i="38"/>
  <c r="V559" i="38"/>
  <c r="U559" i="38"/>
  <c r="T559" i="38"/>
  <c r="S559" i="38"/>
  <c r="R559" i="38"/>
  <c r="Q559" i="38"/>
  <c r="P559" i="38"/>
  <c r="O559" i="38"/>
  <c r="N559" i="38"/>
  <c r="M559" i="38"/>
  <c r="L559" i="38"/>
  <c r="K559" i="38"/>
  <c r="Y558" i="38"/>
  <c r="X558" i="38"/>
  <c r="W558" i="38"/>
  <c r="V558" i="38"/>
  <c r="U558" i="38"/>
  <c r="T558" i="38"/>
  <c r="S558" i="38"/>
  <c r="R558" i="38"/>
  <c r="Q558" i="38"/>
  <c r="P558" i="38"/>
  <c r="O558" i="38"/>
  <c r="N558" i="38"/>
  <c r="M558" i="38"/>
  <c r="L558" i="38"/>
  <c r="K558" i="38"/>
  <c r="Y557" i="38"/>
  <c r="X557" i="38"/>
  <c r="W557" i="38"/>
  <c r="V557" i="38"/>
  <c r="U557" i="38"/>
  <c r="T557" i="38"/>
  <c r="S557" i="38"/>
  <c r="R557" i="38"/>
  <c r="Q557" i="38"/>
  <c r="P557" i="38"/>
  <c r="O557" i="38"/>
  <c r="N557" i="38"/>
  <c r="M557" i="38"/>
  <c r="L557" i="38"/>
  <c r="K557" i="38"/>
  <c r="Y556" i="38"/>
  <c r="X556" i="38"/>
  <c r="W556" i="38"/>
  <c r="V556" i="38"/>
  <c r="U556" i="38"/>
  <c r="T556" i="38"/>
  <c r="S556" i="38"/>
  <c r="R556" i="38"/>
  <c r="Q556" i="38"/>
  <c r="P556" i="38"/>
  <c r="O556" i="38"/>
  <c r="N556" i="38"/>
  <c r="M556" i="38"/>
  <c r="L556" i="38"/>
  <c r="K556" i="38"/>
  <c r="Y555" i="38"/>
  <c r="X555" i="38"/>
  <c r="W555" i="38"/>
  <c r="V555" i="38"/>
  <c r="U555" i="38"/>
  <c r="T555" i="38"/>
  <c r="S555" i="38"/>
  <c r="R555" i="38"/>
  <c r="Q555" i="38"/>
  <c r="P555" i="38"/>
  <c r="O555" i="38"/>
  <c r="N555" i="38"/>
  <c r="M555" i="38"/>
  <c r="L555" i="38"/>
  <c r="K555" i="38"/>
  <c r="Y554" i="38"/>
  <c r="X554" i="38"/>
  <c r="W554" i="38"/>
  <c r="V554" i="38"/>
  <c r="U554" i="38"/>
  <c r="T554" i="38"/>
  <c r="S554" i="38"/>
  <c r="R554" i="38"/>
  <c r="Q554" i="38"/>
  <c r="P554" i="38"/>
  <c r="O554" i="38"/>
  <c r="N554" i="38"/>
  <c r="M554" i="38"/>
  <c r="L554" i="38"/>
  <c r="K554" i="38"/>
  <c r="Y553" i="38"/>
  <c r="X553" i="38"/>
  <c r="W553" i="38"/>
  <c r="V553" i="38"/>
  <c r="U553" i="38"/>
  <c r="T553" i="38"/>
  <c r="S553" i="38"/>
  <c r="R553" i="38"/>
  <c r="Q553" i="38"/>
  <c r="P553" i="38"/>
  <c r="O553" i="38"/>
  <c r="N553" i="38"/>
  <c r="M553" i="38"/>
  <c r="L553" i="38"/>
  <c r="K553" i="38"/>
  <c r="Y552" i="38"/>
  <c r="X552" i="38"/>
  <c r="W552" i="38"/>
  <c r="V552" i="38"/>
  <c r="U552" i="38"/>
  <c r="T552" i="38"/>
  <c r="S552" i="38"/>
  <c r="R552" i="38"/>
  <c r="Q552" i="38"/>
  <c r="P552" i="38"/>
  <c r="O552" i="38"/>
  <c r="N552" i="38"/>
  <c r="M552" i="38"/>
  <c r="L552" i="38"/>
  <c r="K552" i="38"/>
  <c r="Y551" i="38"/>
  <c r="X551" i="38"/>
  <c r="W551" i="38"/>
  <c r="V551" i="38"/>
  <c r="U551" i="38"/>
  <c r="T551" i="38"/>
  <c r="S551" i="38"/>
  <c r="R551" i="38"/>
  <c r="Q551" i="38"/>
  <c r="P551" i="38"/>
  <c r="O551" i="38"/>
  <c r="N551" i="38"/>
  <c r="M551" i="38"/>
  <c r="L551" i="38"/>
  <c r="K551" i="38"/>
  <c r="Y550" i="38"/>
  <c r="X550" i="38"/>
  <c r="W550" i="38"/>
  <c r="V550" i="38"/>
  <c r="U550" i="38"/>
  <c r="T550" i="38"/>
  <c r="S550" i="38"/>
  <c r="R550" i="38"/>
  <c r="Q550" i="38"/>
  <c r="P550" i="38"/>
  <c r="O550" i="38"/>
  <c r="N550" i="38"/>
  <c r="M550" i="38"/>
  <c r="L550" i="38"/>
  <c r="K550" i="38"/>
  <c r="Y549" i="38"/>
  <c r="X549" i="38"/>
  <c r="W549" i="38"/>
  <c r="V549" i="38"/>
  <c r="U549" i="38"/>
  <c r="T549" i="38"/>
  <c r="S549" i="38"/>
  <c r="R549" i="38"/>
  <c r="Q549" i="38"/>
  <c r="P549" i="38"/>
  <c r="O549" i="38"/>
  <c r="N549" i="38"/>
  <c r="M549" i="38"/>
  <c r="L549" i="38"/>
  <c r="K549" i="38"/>
  <c r="Y548" i="38"/>
  <c r="X548" i="38"/>
  <c r="W548" i="38"/>
  <c r="V548" i="38"/>
  <c r="U548" i="38"/>
  <c r="T548" i="38"/>
  <c r="S548" i="38"/>
  <c r="R548" i="38"/>
  <c r="Q548" i="38"/>
  <c r="P548" i="38"/>
  <c r="O548" i="38"/>
  <c r="N548" i="38"/>
  <c r="M548" i="38"/>
  <c r="L548" i="38"/>
  <c r="K548" i="38"/>
  <c r="Y547" i="38"/>
  <c r="X547" i="38"/>
  <c r="W547" i="38"/>
  <c r="V547" i="38"/>
  <c r="U547" i="38"/>
  <c r="T547" i="38"/>
  <c r="S547" i="38"/>
  <c r="R547" i="38"/>
  <c r="Q547" i="38"/>
  <c r="P547" i="38"/>
  <c r="O547" i="38"/>
  <c r="N547" i="38"/>
  <c r="M547" i="38"/>
  <c r="L547" i="38"/>
  <c r="K547" i="38"/>
  <c r="Y546" i="38"/>
  <c r="X546" i="38"/>
  <c r="W546" i="38"/>
  <c r="V546" i="38"/>
  <c r="U546" i="38"/>
  <c r="T546" i="38"/>
  <c r="S546" i="38"/>
  <c r="R546" i="38"/>
  <c r="Q546" i="38"/>
  <c r="P546" i="38"/>
  <c r="O546" i="38"/>
  <c r="N546" i="38"/>
  <c r="M546" i="38"/>
  <c r="L546" i="38"/>
  <c r="K546" i="38"/>
  <c r="Y545" i="38"/>
  <c r="X545" i="38"/>
  <c r="W545" i="38"/>
  <c r="V545" i="38"/>
  <c r="U545" i="38"/>
  <c r="T545" i="38"/>
  <c r="S545" i="38"/>
  <c r="R545" i="38"/>
  <c r="Q545" i="38"/>
  <c r="P545" i="38"/>
  <c r="O545" i="38"/>
  <c r="N545" i="38"/>
  <c r="M545" i="38"/>
  <c r="L545" i="38"/>
  <c r="K545" i="38"/>
  <c r="Y544" i="38"/>
  <c r="X544" i="38"/>
  <c r="W544" i="38"/>
  <c r="V544" i="38"/>
  <c r="U544" i="38"/>
  <c r="T544" i="38"/>
  <c r="S544" i="38"/>
  <c r="R544" i="38"/>
  <c r="Q544" i="38"/>
  <c r="P544" i="38"/>
  <c r="O544" i="38"/>
  <c r="N544" i="38"/>
  <c r="M544" i="38"/>
  <c r="L544" i="38"/>
  <c r="K544" i="38"/>
  <c r="Y543" i="38"/>
  <c r="X543" i="38"/>
  <c r="W543" i="38"/>
  <c r="V543" i="38"/>
  <c r="U543" i="38"/>
  <c r="T543" i="38"/>
  <c r="S543" i="38"/>
  <c r="R543" i="38"/>
  <c r="Q543" i="38"/>
  <c r="P543" i="38"/>
  <c r="O543" i="38"/>
  <c r="N543" i="38"/>
  <c r="M543" i="38"/>
  <c r="L543" i="38"/>
  <c r="K543" i="38"/>
  <c r="Y542" i="38"/>
  <c r="X542" i="38"/>
  <c r="W542" i="38"/>
  <c r="V542" i="38"/>
  <c r="U542" i="38"/>
  <c r="T542" i="38"/>
  <c r="S542" i="38"/>
  <c r="R542" i="38"/>
  <c r="Q542" i="38"/>
  <c r="P542" i="38"/>
  <c r="O542" i="38"/>
  <c r="N542" i="38"/>
  <c r="M542" i="38"/>
  <c r="L542" i="38"/>
  <c r="K542" i="38"/>
  <c r="Y540" i="38"/>
  <c r="X540" i="38"/>
  <c r="W540" i="38"/>
  <c r="V540" i="38"/>
  <c r="U540" i="38"/>
  <c r="T540" i="38"/>
  <c r="S540" i="38"/>
  <c r="R540" i="38"/>
  <c r="Q540" i="38"/>
  <c r="P540" i="38"/>
  <c r="O540" i="38"/>
  <c r="N540" i="38"/>
  <c r="M540" i="38"/>
  <c r="L540" i="38"/>
  <c r="K540" i="38"/>
  <c r="Y539" i="38"/>
  <c r="X539" i="38"/>
  <c r="W539" i="38"/>
  <c r="V539" i="38"/>
  <c r="U539" i="38"/>
  <c r="T539" i="38"/>
  <c r="S539" i="38"/>
  <c r="R539" i="38"/>
  <c r="Q539" i="38"/>
  <c r="P539" i="38"/>
  <c r="O539" i="38"/>
  <c r="N539" i="38"/>
  <c r="M539" i="38"/>
  <c r="L539" i="38"/>
  <c r="K539" i="38"/>
  <c r="Y538" i="38"/>
  <c r="X538" i="38"/>
  <c r="W538" i="38"/>
  <c r="V538" i="38"/>
  <c r="U538" i="38"/>
  <c r="T538" i="38"/>
  <c r="S538" i="38"/>
  <c r="R538" i="38"/>
  <c r="Q538" i="38"/>
  <c r="P538" i="38"/>
  <c r="O538" i="38"/>
  <c r="N538" i="38"/>
  <c r="M538" i="38"/>
  <c r="L538" i="38"/>
  <c r="K538" i="38"/>
  <c r="Y537" i="38"/>
  <c r="X537" i="38"/>
  <c r="W537" i="38"/>
  <c r="V537" i="38"/>
  <c r="U537" i="38"/>
  <c r="T537" i="38"/>
  <c r="S537" i="38"/>
  <c r="R537" i="38"/>
  <c r="Q537" i="38"/>
  <c r="P537" i="38"/>
  <c r="O537" i="38"/>
  <c r="N537" i="38"/>
  <c r="M537" i="38"/>
  <c r="L537" i="38"/>
  <c r="K537" i="38"/>
  <c r="Y536" i="38"/>
  <c r="X536" i="38"/>
  <c r="W536" i="38"/>
  <c r="V536" i="38"/>
  <c r="U536" i="38"/>
  <c r="T536" i="38"/>
  <c r="S536" i="38"/>
  <c r="R536" i="38"/>
  <c r="Q536" i="38"/>
  <c r="P536" i="38"/>
  <c r="O536" i="38"/>
  <c r="N536" i="38"/>
  <c r="M536" i="38"/>
  <c r="L536" i="38"/>
  <c r="K536" i="38"/>
  <c r="Y535" i="38"/>
  <c r="X535" i="38"/>
  <c r="W535" i="38"/>
  <c r="V535" i="38"/>
  <c r="U535" i="38"/>
  <c r="T535" i="38"/>
  <c r="S535" i="38"/>
  <c r="R535" i="38"/>
  <c r="Q535" i="38"/>
  <c r="P535" i="38"/>
  <c r="O535" i="38"/>
  <c r="N535" i="38"/>
  <c r="M535" i="38"/>
  <c r="L535" i="38"/>
  <c r="K535" i="38"/>
  <c r="Y534" i="38"/>
  <c r="X534" i="38"/>
  <c r="W534" i="38"/>
  <c r="V534" i="38"/>
  <c r="U534" i="38"/>
  <c r="T534" i="38"/>
  <c r="S534" i="38"/>
  <c r="R534" i="38"/>
  <c r="Q534" i="38"/>
  <c r="P534" i="38"/>
  <c r="O534" i="38"/>
  <c r="N534" i="38"/>
  <c r="M534" i="38"/>
  <c r="L534" i="38"/>
  <c r="K534" i="38"/>
  <c r="Y533" i="38"/>
  <c r="X533" i="38"/>
  <c r="W533" i="38"/>
  <c r="V533" i="38"/>
  <c r="U533" i="38"/>
  <c r="T533" i="38"/>
  <c r="S533" i="38"/>
  <c r="R533" i="38"/>
  <c r="Q533" i="38"/>
  <c r="P533" i="38"/>
  <c r="O533" i="38"/>
  <c r="N533" i="38"/>
  <c r="M533" i="38"/>
  <c r="L533" i="38"/>
  <c r="K533" i="38"/>
  <c r="Y532" i="38"/>
  <c r="X532" i="38"/>
  <c r="W532" i="38"/>
  <c r="V532" i="38"/>
  <c r="U532" i="38"/>
  <c r="T532" i="38"/>
  <c r="S532" i="38"/>
  <c r="R532" i="38"/>
  <c r="Q532" i="38"/>
  <c r="P532" i="38"/>
  <c r="O532" i="38"/>
  <c r="N532" i="38"/>
  <c r="M532" i="38"/>
  <c r="L532" i="38"/>
  <c r="K532" i="38"/>
  <c r="Y531" i="38"/>
  <c r="X531" i="38"/>
  <c r="W531" i="38"/>
  <c r="V531" i="38"/>
  <c r="U531" i="38"/>
  <c r="T531" i="38"/>
  <c r="S531" i="38"/>
  <c r="R531" i="38"/>
  <c r="Q531" i="38"/>
  <c r="P531" i="38"/>
  <c r="O531" i="38"/>
  <c r="N531" i="38"/>
  <c r="M531" i="38"/>
  <c r="L531" i="38"/>
  <c r="K531" i="38"/>
  <c r="Y530" i="38"/>
  <c r="X530" i="38"/>
  <c r="W530" i="38"/>
  <c r="V530" i="38"/>
  <c r="U530" i="38"/>
  <c r="T530" i="38"/>
  <c r="S530" i="38"/>
  <c r="R530" i="38"/>
  <c r="Q530" i="38"/>
  <c r="P530" i="38"/>
  <c r="O530" i="38"/>
  <c r="N530" i="38"/>
  <c r="M530" i="38"/>
  <c r="L530" i="38"/>
  <c r="K530" i="38"/>
  <c r="Y529" i="38"/>
  <c r="X529" i="38"/>
  <c r="W529" i="38"/>
  <c r="V529" i="38"/>
  <c r="U529" i="38"/>
  <c r="T529" i="38"/>
  <c r="S529" i="38"/>
  <c r="R529" i="38"/>
  <c r="Q529" i="38"/>
  <c r="P529" i="38"/>
  <c r="O529" i="38"/>
  <c r="N529" i="38"/>
  <c r="M529" i="38"/>
  <c r="L529" i="38"/>
  <c r="K529" i="38"/>
  <c r="Y528" i="38"/>
  <c r="X528" i="38"/>
  <c r="W528" i="38"/>
  <c r="V528" i="38"/>
  <c r="U528" i="38"/>
  <c r="T528" i="38"/>
  <c r="S528" i="38"/>
  <c r="R528" i="38"/>
  <c r="Q528" i="38"/>
  <c r="P528" i="38"/>
  <c r="O528" i="38"/>
  <c r="N528" i="38"/>
  <c r="M528" i="38"/>
  <c r="L528" i="38"/>
  <c r="K528" i="38"/>
  <c r="Y525" i="38"/>
  <c r="X525" i="38"/>
  <c r="W525" i="38"/>
  <c r="V525" i="38"/>
  <c r="U525" i="38"/>
  <c r="T525" i="38"/>
  <c r="S525" i="38"/>
  <c r="R525" i="38"/>
  <c r="Q525" i="38"/>
  <c r="P525" i="38"/>
  <c r="O525" i="38"/>
  <c r="N525" i="38"/>
  <c r="M525" i="38"/>
  <c r="L525" i="38"/>
  <c r="K525" i="38"/>
  <c r="Y524" i="38"/>
  <c r="X524" i="38"/>
  <c r="W524" i="38"/>
  <c r="V524" i="38"/>
  <c r="U524" i="38"/>
  <c r="T524" i="38"/>
  <c r="S524" i="38"/>
  <c r="R524" i="38"/>
  <c r="Q524" i="38"/>
  <c r="P524" i="38"/>
  <c r="O524" i="38"/>
  <c r="N524" i="38"/>
  <c r="M524" i="38"/>
  <c r="L524" i="38"/>
  <c r="K524" i="38"/>
  <c r="Y523" i="38"/>
  <c r="X523" i="38"/>
  <c r="W523" i="38"/>
  <c r="V523" i="38"/>
  <c r="U523" i="38"/>
  <c r="T523" i="38"/>
  <c r="S523" i="38"/>
  <c r="R523" i="38"/>
  <c r="Q523" i="38"/>
  <c r="P523" i="38"/>
  <c r="O523" i="38"/>
  <c r="N523" i="38"/>
  <c r="M523" i="38"/>
  <c r="L523" i="38"/>
  <c r="K523" i="38"/>
  <c r="Y522" i="38"/>
  <c r="X522" i="38"/>
  <c r="W522" i="38"/>
  <c r="V522" i="38"/>
  <c r="U522" i="38"/>
  <c r="T522" i="38"/>
  <c r="S522" i="38"/>
  <c r="R522" i="38"/>
  <c r="Q522" i="38"/>
  <c r="P522" i="38"/>
  <c r="O522" i="38"/>
  <c r="N522" i="38"/>
  <c r="M522" i="38"/>
  <c r="L522" i="38"/>
  <c r="K522" i="38"/>
  <c r="Y521" i="38"/>
  <c r="X521" i="38"/>
  <c r="W521" i="38"/>
  <c r="V521" i="38"/>
  <c r="U521" i="38"/>
  <c r="T521" i="38"/>
  <c r="S521" i="38"/>
  <c r="R521" i="38"/>
  <c r="Q521" i="38"/>
  <c r="P521" i="38"/>
  <c r="O521" i="38"/>
  <c r="N521" i="38"/>
  <c r="M521" i="38"/>
  <c r="L521" i="38"/>
  <c r="K521" i="38"/>
  <c r="Y520" i="38"/>
  <c r="X520" i="38"/>
  <c r="W520" i="38"/>
  <c r="V520" i="38"/>
  <c r="U520" i="38"/>
  <c r="T520" i="38"/>
  <c r="S520" i="38"/>
  <c r="R520" i="38"/>
  <c r="Q520" i="38"/>
  <c r="P520" i="38"/>
  <c r="O520" i="38"/>
  <c r="N520" i="38"/>
  <c r="M520" i="38"/>
  <c r="L520" i="38"/>
  <c r="K520" i="38"/>
  <c r="Y519" i="38"/>
  <c r="X519" i="38"/>
  <c r="W519" i="38"/>
  <c r="V519" i="38"/>
  <c r="U519" i="38"/>
  <c r="T519" i="38"/>
  <c r="S519" i="38"/>
  <c r="R519" i="38"/>
  <c r="Q519" i="38"/>
  <c r="P519" i="38"/>
  <c r="O519" i="38"/>
  <c r="N519" i="38"/>
  <c r="M519" i="38"/>
  <c r="L519" i="38"/>
  <c r="K519" i="38"/>
  <c r="Y518" i="38"/>
  <c r="X518" i="38"/>
  <c r="W518" i="38"/>
  <c r="V518" i="38"/>
  <c r="U518" i="38"/>
  <c r="T518" i="38"/>
  <c r="S518" i="38"/>
  <c r="R518" i="38"/>
  <c r="Q518" i="38"/>
  <c r="P518" i="38"/>
  <c r="O518" i="38"/>
  <c r="N518" i="38"/>
  <c r="M518" i="38"/>
  <c r="L518" i="38"/>
  <c r="K518" i="38"/>
  <c r="Y517" i="38"/>
  <c r="X517" i="38"/>
  <c r="W517" i="38"/>
  <c r="V517" i="38"/>
  <c r="U517" i="38"/>
  <c r="T517" i="38"/>
  <c r="S517" i="38"/>
  <c r="R517" i="38"/>
  <c r="Q517" i="38"/>
  <c r="P517" i="38"/>
  <c r="O517" i="38"/>
  <c r="N517" i="38"/>
  <c r="M517" i="38"/>
  <c r="L517" i="38"/>
  <c r="K517" i="38"/>
  <c r="Y516" i="38"/>
  <c r="X516" i="38"/>
  <c r="W516" i="38"/>
  <c r="V516" i="38"/>
  <c r="U516" i="38"/>
  <c r="T516" i="38"/>
  <c r="S516" i="38"/>
  <c r="R516" i="38"/>
  <c r="Q516" i="38"/>
  <c r="P516" i="38"/>
  <c r="O516" i="38"/>
  <c r="N516" i="38"/>
  <c r="M516" i="38"/>
  <c r="L516" i="38"/>
  <c r="K516" i="38"/>
  <c r="Y515" i="38"/>
  <c r="X515" i="38"/>
  <c r="W515" i="38"/>
  <c r="V515" i="38"/>
  <c r="U515" i="38"/>
  <c r="T515" i="38"/>
  <c r="S515" i="38"/>
  <c r="R515" i="38"/>
  <c r="Q515" i="38"/>
  <c r="P515" i="38"/>
  <c r="O515" i="38"/>
  <c r="N515" i="38"/>
  <c r="M515" i="38"/>
  <c r="L515" i="38"/>
  <c r="K515" i="38"/>
  <c r="Y514" i="38"/>
  <c r="X514" i="38"/>
  <c r="W514" i="38"/>
  <c r="V514" i="38"/>
  <c r="U514" i="38"/>
  <c r="T514" i="38"/>
  <c r="S514" i="38"/>
  <c r="R514" i="38"/>
  <c r="Q514" i="38"/>
  <c r="P514" i="38"/>
  <c r="O514" i="38"/>
  <c r="N514" i="38"/>
  <c r="M514" i="38"/>
  <c r="L514" i="38"/>
  <c r="K514" i="38"/>
  <c r="Y513" i="38"/>
  <c r="X513" i="38"/>
  <c r="W513" i="38"/>
  <c r="V513" i="38"/>
  <c r="U513" i="38"/>
  <c r="T513" i="38"/>
  <c r="S513" i="38"/>
  <c r="R513" i="38"/>
  <c r="Q513" i="38"/>
  <c r="P513" i="38"/>
  <c r="O513" i="38"/>
  <c r="N513" i="38"/>
  <c r="M513" i="38"/>
  <c r="L513" i="38"/>
  <c r="K513" i="38"/>
  <c r="Y512" i="38"/>
  <c r="X512" i="38"/>
  <c r="W512" i="38"/>
  <c r="V512" i="38"/>
  <c r="U512" i="38"/>
  <c r="T512" i="38"/>
  <c r="S512" i="38"/>
  <c r="R512" i="38"/>
  <c r="Q512" i="38"/>
  <c r="P512" i="38"/>
  <c r="O512" i="38"/>
  <c r="N512" i="38"/>
  <c r="M512" i="38"/>
  <c r="L512" i="38"/>
  <c r="K512" i="38"/>
  <c r="Y511" i="38"/>
  <c r="X511" i="38"/>
  <c r="W511" i="38"/>
  <c r="V511" i="38"/>
  <c r="U511" i="38"/>
  <c r="T511" i="38"/>
  <c r="S511" i="38"/>
  <c r="R511" i="38"/>
  <c r="Q511" i="38"/>
  <c r="P511" i="38"/>
  <c r="O511" i="38"/>
  <c r="N511" i="38"/>
  <c r="M511" i="38"/>
  <c r="L511" i="38"/>
  <c r="K511" i="38"/>
  <c r="Y510" i="38"/>
  <c r="X510" i="38"/>
  <c r="W510" i="38"/>
  <c r="V510" i="38"/>
  <c r="U510" i="38"/>
  <c r="T510" i="38"/>
  <c r="S510" i="38"/>
  <c r="R510" i="38"/>
  <c r="Q510" i="38"/>
  <c r="P510" i="38"/>
  <c r="O510" i="38"/>
  <c r="N510" i="38"/>
  <c r="M510" i="38"/>
  <c r="L510" i="38"/>
  <c r="K510" i="38"/>
  <c r="Y508" i="38"/>
  <c r="X508" i="38"/>
  <c r="W508" i="38"/>
  <c r="V508" i="38"/>
  <c r="U508" i="38"/>
  <c r="T508" i="38"/>
  <c r="S508" i="38"/>
  <c r="R508" i="38"/>
  <c r="Q508" i="38"/>
  <c r="P508" i="38"/>
  <c r="O508" i="38"/>
  <c r="N508" i="38"/>
  <c r="M508" i="38"/>
  <c r="L508" i="38"/>
  <c r="K508" i="38"/>
  <c r="Y507" i="38"/>
  <c r="X507" i="38"/>
  <c r="W507" i="38"/>
  <c r="V507" i="38"/>
  <c r="U507" i="38"/>
  <c r="T507" i="38"/>
  <c r="S507" i="38"/>
  <c r="R507" i="38"/>
  <c r="Q507" i="38"/>
  <c r="P507" i="38"/>
  <c r="O507" i="38"/>
  <c r="N507" i="38"/>
  <c r="M507" i="38"/>
  <c r="L507" i="38"/>
  <c r="K507" i="38"/>
  <c r="Y506" i="38"/>
  <c r="X506" i="38"/>
  <c r="W506" i="38"/>
  <c r="V506" i="38"/>
  <c r="U506" i="38"/>
  <c r="T506" i="38"/>
  <c r="S506" i="38"/>
  <c r="R506" i="38"/>
  <c r="Q506" i="38"/>
  <c r="P506" i="38"/>
  <c r="O506" i="38"/>
  <c r="N506" i="38"/>
  <c r="M506" i="38"/>
  <c r="L506" i="38"/>
  <c r="K506" i="38"/>
  <c r="Y505" i="38"/>
  <c r="X505" i="38"/>
  <c r="W505" i="38"/>
  <c r="V505" i="38"/>
  <c r="U505" i="38"/>
  <c r="T505" i="38"/>
  <c r="S505" i="38"/>
  <c r="R505" i="38"/>
  <c r="Q505" i="38"/>
  <c r="P505" i="38"/>
  <c r="O505" i="38"/>
  <c r="N505" i="38"/>
  <c r="M505" i="38"/>
  <c r="L505" i="38"/>
  <c r="K505" i="38"/>
  <c r="Y504" i="38"/>
  <c r="X504" i="38"/>
  <c r="W504" i="38"/>
  <c r="V504" i="38"/>
  <c r="U504" i="38"/>
  <c r="T504" i="38"/>
  <c r="S504" i="38"/>
  <c r="R504" i="38"/>
  <c r="Q504" i="38"/>
  <c r="P504" i="38"/>
  <c r="O504" i="38"/>
  <c r="N504" i="38"/>
  <c r="M504" i="38"/>
  <c r="L504" i="38"/>
  <c r="K504" i="38"/>
  <c r="Y503" i="38"/>
  <c r="X503" i="38"/>
  <c r="W503" i="38"/>
  <c r="V503" i="38"/>
  <c r="U503" i="38"/>
  <c r="T503" i="38"/>
  <c r="S503" i="38"/>
  <c r="R503" i="38"/>
  <c r="Q503" i="38"/>
  <c r="P503" i="38"/>
  <c r="O503" i="38"/>
  <c r="N503" i="38"/>
  <c r="M503" i="38"/>
  <c r="L503" i="38"/>
  <c r="K503" i="38"/>
  <c r="Y502" i="38"/>
  <c r="X502" i="38"/>
  <c r="W502" i="38"/>
  <c r="V502" i="38"/>
  <c r="U502" i="38"/>
  <c r="T502" i="38"/>
  <c r="S502" i="38"/>
  <c r="R502" i="38"/>
  <c r="Q502" i="38"/>
  <c r="P502" i="38"/>
  <c r="O502" i="38"/>
  <c r="N502" i="38"/>
  <c r="M502" i="38"/>
  <c r="L502" i="38"/>
  <c r="K502" i="38"/>
  <c r="Y501" i="38"/>
  <c r="X501" i="38"/>
  <c r="W501" i="38"/>
  <c r="V501" i="38"/>
  <c r="U501" i="38"/>
  <c r="T501" i="38"/>
  <c r="S501" i="38"/>
  <c r="R501" i="38"/>
  <c r="Q501" i="38"/>
  <c r="P501" i="38"/>
  <c r="O501" i="38"/>
  <c r="N501" i="38"/>
  <c r="M501" i="38"/>
  <c r="L501" i="38"/>
  <c r="K501" i="38"/>
  <c r="Y498" i="38"/>
  <c r="X498" i="38"/>
  <c r="W498" i="38"/>
  <c r="V498" i="38"/>
  <c r="U498" i="38"/>
  <c r="T498" i="38"/>
  <c r="S498" i="38"/>
  <c r="R498" i="38"/>
  <c r="Q498" i="38"/>
  <c r="P498" i="38"/>
  <c r="O498" i="38"/>
  <c r="N498" i="38"/>
  <c r="M498" i="38"/>
  <c r="L498" i="38"/>
  <c r="K498" i="38"/>
  <c r="Y497" i="38"/>
  <c r="X497" i="38"/>
  <c r="W497" i="38"/>
  <c r="V497" i="38"/>
  <c r="U497" i="38"/>
  <c r="T497" i="38"/>
  <c r="S497" i="38"/>
  <c r="R497" i="38"/>
  <c r="Q497" i="38"/>
  <c r="P497" i="38"/>
  <c r="O497" i="38"/>
  <c r="N497" i="38"/>
  <c r="M497" i="38"/>
  <c r="L497" i="38"/>
  <c r="K497" i="38"/>
  <c r="Y496" i="38"/>
  <c r="X496" i="38"/>
  <c r="W496" i="38"/>
  <c r="V496" i="38"/>
  <c r="U496" i="38"/>
  <c r="T496" i="38"/>
  <c r="S496" i="38"/>
  <c r="R496" i="38"/>
  <c r="Q496" i="38"/>
  <c r="P496" i="38"/>
  <c r="O496" i="38"/>
  <c r="N496" i="38"/>
  <c r="M496" i="38"/>
  <c r="L496" i="38"/>
  <c r="K496" i="38"/>
  <c r="Y495" i="38"/>
  <c r="X495" i="38"/>
  <c r="W495" i="38"/>
  <c r="V495" i="38"/>
  <c r="U495" i="38"/>
  <c r="T495" i="38"/>
  <c r="S495" i="38"/>
  <c r="R495" i="38"/>
  <c r="Q495" i="38"/>
  <c r="P495" i="38"/>
  <c r="O495" i="38"/>
  <c r="N495" i="38"/>
  <c r="M495" i="38"/>
  <c r="L495" i="38"/>
  <c r="K495" i="38"/>
  <c r="Y494" i="38"/>
  <c r="X494" i="38"/>
  <c r="W494" i="38"/>
  <c r="V494" i="38"/>
  <c r="U494" i="38"/>
  <c r="T494" i="38"/>
  <c r="S494" i="38"/>
  <c r="R494" i="38"/>
  <c r="Q494" i="38"/>
  <c r="P494" i="38"/>
  <c r="O494" i="38"/>
  <c r="N494" i="38"/>
  <c r="M494" i="38"/>
  <c r="L494" i="38"/>
  <c r="K494" i="38"/>
  <c r="Y493" i="38"/>
  <c r="X493" i="38"/>
  <c r="W493" i="38"/>
  <c r="V493" i="38"/>
  <c r="U493" i="38"/>
  <c r="T493" i="38"/>
  <c r="S493" i="38"/>
  <c r="R493" i="38"/>
  <c r="Q493" i="38"/>
  <c r="P493" i="38"/>
  <c r="O493" i="38"/>
  <c r="N493" i="38"/>
  <c r="M493" i="38"/>
  <c r="L493" i="38"/>
  <c r="K493" i="38"/>
  <c r="Y492" i="38"/>
  <c r="X492" i="38"/>
  <c r="W492" i="38"/>
  <c r="V492" i="38"/>
  <c r="U492" i="38"/>
  <c r="T492" i="38"/>
  <c r="S492" i="38"/>
  <c r="R492" i="38"/>
  <c r="Q492" i="38"/>
  <c r="P492" i="38"/>
  <c r="O492" i="38"/>
  <c r="N492" i="38"/>
  <c r="M492" i="38"/>
  <c r="L492" i="38"/>
  <c r="K492" i="38"/>
  <c r="Y491" i="38"/>
  <c r="X491" i="38"/>
  <c r="W491" i="38"/>
  <c r="V491" i="38"/>
  <c r="U491" i="38"/>
  <c r="T491" i="38"/>
  <c r="S491" i="38"/>
  <c r="R491" i="38"/>
  <c r="Q491" i="38"/>
  <c r="P491" i="38"/>
  <c r="O491" i="38"/>
  <c r="N491" i="38"/>
  <c r="M491" i="38"/>
  <c r="L491" i="38"/>
  <c r="K491" i="38"/>
  <c r="Y490" i="38"/>
  <c r="X490" i="38"/>
  <c r="W490" i="38"/>
  <c r="V490" i="38"/>
  <c r="U490" i="38"/>
  <c r="T490" i="38"/>
  <c r="S490" i="38"/>
  <c r="R490" i="38"/>
  <c r="Q490" i="38"/>
  <c r="P490" i="38"/>
  <c r="O490" i="38"/>
  <c r="N490" i="38"/>
  <c r="M490" i="38"/>
  <c r="L490" i="38"/>
  <c r="K490" i="38"/>
  <c r="Y488" i="38"/>
  <c r="X488" i="38"/>
  <c r="W488" i="38"/>
  <c r="V488" i="38"/>
  <c r="U488" i="38"/>
  <c r="T488" i="38"/>
  <c r="S488" i="38"/>
  <c r="R488" i="38"/>
  <c r="Q488" i="38"/>
  <c r="P488" i="38"/>
  <c r="O488" i="38"/>
  <c r="N488" i="38"/>
  <c r="M488" i="38"/>
  <c r="L488" i="38"/>
  <c r="K488" i="38"/>
  <c r="Y487" i="38"/>
  <c r="X487" i="38"/>
  <c r="W487" i="38"/>
  <c r="V487" i="38"/>
  <c r="U487" i="38"/>
  <c r="T487" i="38"/>
  <c r="S487" i="38"/>
  <c r="R487" i="38"/>
  <c r="Q487" i="38"/>
  <c r="P487" i="38"/>
  <c r="O487" i="38"/>
  <c r="N487" i="38"/>
  <c r="M487" i="38"/>
  <c r="L487" i="38"/>
  <c r="K487" i="38"/>
  <c r="Y486" i="38"/>
  <c r="X486" i="38"/>
  <c r="W486" i="38"/>
  <c r="V486" i="38"/>
  <c r="U486" i="38"/>
  <c r="T486" i="38"/>
  <c r="S486" i="38"/>
  <c r="R486" i="38"/>
  <c r="Q486" i="38"/>
  <c r="P486" i="38"/>
  <c r="O486" i="38"/>
  <c r="N486" i="38"/>
  <c r="M486" i="38"/>
  <c r="L486" i="38"/>
  <c r="K486" i="38"/>
  <c r="Y484" i="38"/>
  <c r="X484" i="38"/>
  <c r="W484" i="38"/>
  <c r="V484" i="38"/>
  <c r="U484" i="38"/>
  <c r="T484" i="38"/>
  <c r="S484" i="38"/>
  <c r="R484" i="38"/>
  <c r="Q484" i="38"/>
  <c r="P484" i="38"/>
  <c r="O484" i="38"/>
  <c r="N484" i="38"/>
  <c r="M484" i="38"/>
  <c r="L484" i="38"/>
  <c r="K484" i="38"/>
  <c r="Y483" i="38"/>
  <c r="X483" i="38"/>
  <c r="W483" i="38"/>
  <c r="V483" i="38"/>
  <c r="U483" i="38"/>
  <c r="T483" i="38"/>
  <c r="S483" i="38"/>
  <c r="R483" i="38"/>
  <c r="Q483" i="38"/>
  <c r="P483" i="38"/>
  <c r="O483" i="38"/>
  <c r="N483" i="38"/>
  <c r="M483" i="38"/>
  <c r="L483" i="38"/>
  <c r="K483" i="38"/>
  <c r="Y482" i="38"/>
  <c r="X482" i="38"/>
  <c r="W482" i="38"/>
  <c r="V482" i="38"/>
  <c r="U482" i="38"/>
  <c r="T482" i="38"/>
  <c r="S482" i="38"/>
  <c r="R482" i="38"/>
  <c r="Q482" i="38"/>
  <c r="P482" i="38"/>
  <c r="O482" i="38"/>
  <c r="N482" i="38"/>
  <c r="M482" i="38"/>
  <c r="L482" i="38"/>
  <c r="K482" i="38"/>
  <c r="Y481" i="38"/>
  <c r="X481" i="38"/>
  <c r="W481" i="38"/>
  <c r="V481" i="38"/>
  <c r="U481" i="38"/>
  <c r="T481" i="38"/>
  <c r="S481" i="38"/>
  <c r="R481" i="38"/>
  <c r="Q481" i="38"/>
  <c r="P481" i="38"/>
  <c r="O481" i="38"/>
  <c r="N481" i="38"/>
  <c r="M481" i="38"/>
  <c r="L481" i="38"/>
  <c r="K481" i="38"/>
  <c r="Y480" i="38"/>
  <c r="X480" i="38"/>
  <c r="W480" i="38"/>
  <c r="V480" i="38"/>
  <c r="U480" i="38"/>
  <c r="T480" i="38"/>
  <c r="S480" i="38"/>
  <c r="R480" i="38"/>
  <c r="Q480" i="38"/>
  <c r="P480" i="38"/>
  <c r="O480" i="38"/>
  <c r="N480" i="38"/>
  <c r="M480" i="38"/>
  <c r="L480" i="38"/>
  <c r="K480" i="38"/>
  <c r="Y479" i="38"/>
  <c r="X479" i="38"/>
  <c r="W479" i="38"/>
  <c r="V479" i="38"/>
  <c r="U479" i="38"/>
  <c r="T479" i="38"/>
  <c r="S479" i="38"/>
  <c r="R479" i="38"/>
  <c r="Q479" i="38"/>
  <c r="P479" i="38"/>
  <c r="O479" i="38"/>
  <c r="N479" i="38"/>
  <c r="M479" i="38"/>
  <c r="L479" i="38"/>
  <c r="K479" i="38"/>
  <c r="Y478" i="38"/>
  <c r="X478" i="38"/>
  <c r="W478" i="38"/>
  <c r="V478" i="38"/>
  <c r="U478" i="38"/>
  <c r="T478" i="38"/>
  <c r="S478" i="38"/>
  <c r="R478" i="38"/>
  <c r="Q478" i="38"/>
  <c r="P478" i="38"/>
  <c r="O478" i="38"/>
  <c r="N478" i="38"/>
  <c r="M478" i="38"/>
  <c r="L478" i="38"/>
  <c r="K478" i="38"/>
  <c r="Y477" i="38"/>
  <c r="X477" i="38"/>
  <c r="W477" i="38"/>
  <c r="V477" i="38"/>
  <c r="U477" i="38"/>
  <c r="T477" i="38"/>
  <c r="S477" i="38"/>
  <c r="R477" i="38"/>
  <c r="Q477" i="38"/>
  <c r="P477" i="38"/>
  <c r="O477" i="38"/>
  <c r="N477" i="38"/>
  <c r="M477" i="38"/>
  <c r="L477" i="38"/>
  <c r="K477" i="38"/>
  <c r="Y476" i="38"/>
  <c r="X476" i="38"/>
  <c r="W476" i="38"/>
  <c r="V476" i="38"/>
  <c r="U476" i="38"/>
  <c r="T476" i="38"/>
  <c r="S476" i="38"/>
  <c r="R476" i="38"/>
  <c r="Q476" i="38"/>
  <c r="P476" i="38"/>
  <c r="O476" i="38"/>
  <c r="N476" i="38"/>
  <c r="M476" i="38"/>
  <c r="L476" i="38"/>
  <c r="K476" i="38"/>
  <c r="Y475" i="38"/>
  <c r="X475" i="38"/>
  <c r="W475" i="38"/>
  <c r="V475" i="38"/>
  <c r="U475" i="38"/>
  <c r="T475" i="38"/>
  <c r="S475" i="38"/>
  <c r="R475" i="38"/>
  <c r="Q475" i="38"/>
  <c r="P475" i="38"/>
  <c r="O475" i="38"/>
  <c r="N475" i="38"/>
  <c r="M475" i="38"/>
  <c r="L475" i="38"/>
  <c r="K475" i="38"/>
  <c r="Y474" i="38"/>
  <c r="X474" i="38"/>
  <c r="W474" i="38"/>
  <c r="V474" i="38"/>
  <c r="U474" i="38"/>
  <c r="T474" i="38"/>
  <c r="S474" i="38"/>
  <c r="R474" i="38"/>
  <c r="Q474" i="38"/>
  <c r="P474" i="38"/>
  <c r="O474" i="38"/>
  <c r="N474" i="38"/>
  <c r="M474" i="38"/>
  <c r="L474" i="38"/>
  <c r="K474" i="38"/>
  <c r="Y473" i="38"/>
  <c r="X473" i="38"/>
  <c r="W473" i="38"/>
  <c r="V473" i="38"/>
  <c r="U473" i="38"/>
  <c r="T473" i="38"/>
  <c r="S473" i="38"/>
  <c r="R473" i="38"/>
  <c r="Q473" i="38"/>
  <c r="P473" i="38"/>
  <c r="O473" i="38"/>
  <c r="N473" i="38"/>
  <c r="M473" i="38"/>
  <c r="L473" i="38"/>
  <c r="K473" i="38"/>
  <c r="Y472" i="38"/>
  <c r="X472" i="38"/>
  <c r="W472" i="38"/>
  <c r="V472" i="38"/>
  <c r="U472" i="38"/>
  <c r="T472" i="38"/>
  <c r="S472" i="38"/>
  <c r="R472" i="38"/>
  <c r="Q472" i="38"/>
  <c r="P472" i="38"/>
  <c r="O472" i="38"/>
  <c r="N472" i="38"/>
  <c r="M472" i="38"/>
  <c r="L472" i="38"/>
  <c r="K472" i="38"/>
  <c r="Y471" i="38"/>
  <c r="X471" i="38"/>
  <c r="W471" i="38"/>
  <c r="V471" i="38"/>
  <c r="U471" i="38"/>
  <c r="T471" i="38"/>
  <c r="S471" i="38"/>
  <c r="R471" i="38"/>
  <c r="Q471" i="38"/>
  <c r="P471" i="38"/>
  <c r="O471" i="38"/>
  <c r="N471" i="38"/>
  <c r="M471" i="38"/>
  <c r="L471" i="38"/>
  <c r="K471" i="38"/>
  <c r="Y470" i="38"/>
  <c r="X470" i="38"/>
  <c r="W470" i="38"/>
  <c r="V470" i="38"/>
  <c r="U470" i="38"/>
  <c r="T470" i="38"/>
  <c r="S470" i="38"/>
  <c r="R470" i="38"/>
  <c r="Q470" i="38"/>
  <c r="P470" i="38"/>
  <c r="O470" i="38"/>
  <c r="N470" i="38"/>
  <c r="M470" i="38"/>
  <c r="L470" i="38"/>
  <c r="K470" i="38"/>
  <c r="Y469" i="38"/>
  <c r="X469" i="38"/>
  <c r="W469" i="38"/>
  <c r="V469" i="38"/>
  <c r="U469" i="38"/>
  <c r="T469" i="38"/>
  <c r="S469" i="38"/>
  <c r="R469" i="38"/>
  <c r="Q469" i="38"/>
  <c r="P469" i="38"/>
  <c r="O469" i="38"/>
  <c r="N469" i="38"/>
  <c r="M469" i="38"/>
  <c r="L469" i="38"/>
  <c r="K469" i="38"/>
  <c r="Y468" i="38"/>
  <c r="X468" i="38"/>
  <c r="W468" i="38"/>
  <c r="V468" i="38"/>
  <c r="U468" i="38"/>
  <c r="T468" i="38"/>
  <c r="S468" i="38"/>
  <c r="R468" i="38"/>
  <c r="Q468" i="38"/>
  <c r="P468" i="38"/>
  <c r="O468" i="38"/>
  <c r="N468" i="38"/>
  <c r="M468" i="38"/>
  <c r="L468" i="38"/>
  <c r="K468" i="38"/>
  <c r="Y466" i="38"/>
  <c r="X466" i="38"/>
  <c r="W466" i="38"/>
  <c r="V466" i="38"/>
  <c r="U466" i="38"/>
  <c r="T466" i="38"/>
  <c r="S466" i="38"/>
  <c r="R466" i="38"/>
  <c r="Q466" i="38"/>
  <c r="P466" i="38"/>
  <c r="O466" i="38"/>
  <c r="N466" i="38"/>
  <c r="M466" i="38"/>
  <c r="L466" i="38"/>
  <c r="K466" i="38"/>
  <c r="Y465" i="38"/>
  <c r="X465" i="38"/>
  <c r="W465" i="38"/>
  <c r="V465" i="38"/>
  <c r="U465" i="38"/>
  <c r="T465" i="38"/>
  <c r="S465" i="38"/>
  <c r="R465" i="38"/>
  <c r="Q465" i="38"/>
  <c r="P465" i="38"/>
  <c r="O465" i="38"/>
  <c r="N465" i="38"/>
  <c r="M465" i="38"/>
  <c r="L465" i="38"/>
  <c r="K465" i="38"/>
  <c r="Y464" i="38"/>
  <c r="X464" i="38"/>
  <c r="W464" i="38"/>
  <c r="V464" i="38"/>
  <c r="U464" i="38"/>
  <c r="T464" i="38"/>
  <c r="S464" i="38"/>
  <c r="R464" i="38"/>
  <c r="Q464" i="38"/>
  <c r="P464" i="38"/>
  <c r="O464" i="38"/>
  <c r="N464" i="38"/>
  <c r="M464" i="38"/>
  <c r="L464" i="38"/>
  <c r="K464" i="38"/>
  <c r="Y463" i="38"/>
  <c r="X463" i="38"/>
  <c r="W463" i="38"/>
  <c r="V463" i="38"/>
  <c r="U463" i="38"/>
  <c r="T463" i="38"/>
  <c r="S463" i="38"/>
  <c r="R463" i="38"/>
  <c r="Q463" i="38"/>
  <c r="P463" i="38"/>
  <c r="O463" i="38"/>
  <c r="N463" i="38"/>
  <c r="M463" i="38"/>
  <c r="L463" i="38"/>
  <c r="K463" i="38"/>
  <c r="Y462" i="38"/>
  <c r="X462" i="38"/>
  <c r="W462" i="38"/>
  <c r="V462" i="38"/>
  <c r="U462" i="38"/>
  <c r="T462" i="38"/>
  <c r="S462" i="38"/>
  <c r="R462" i="38"/>
  <c r="Q462" i="38"/>
  <c r="P462" i="38"/>
  <c r="O462" i="38"/>
  <c r="N462" i="38"/>
  <c r="M462" i="38"/>
  <c r="L462" i="38"/>
  <c r="K462" i="38"/>
  <c r="Y461" i="38"/>
  <c r="X461" i="38"/>
  <c r="W461" i="38"/>
  <c r="V461" i="38"/>
  <c r="U461" i="38"/>
  <c r="T461" i="38"/>
  <c r="S461" i="38"/>
  <c r="R461" i="38"/>
  <c r="Q461" i="38"/>
  <c r="P461" i="38"/>
  <c r="O461" i="38"/>
  <c r="N461" i="38"/>
  <c r="M461" i="38"/>
  <c r="L461" i="38"/>
  <c r="K461" i="38"/>
  <c r="Y460" i="38"/>
  <c r="X460" i="38"/>
  <c r="W460" i="38"/>
  <c r="V460" i="38"/>
  <c r="U460" i="38"/>
  <c r="T460" i="38"/>
  <c r="S460" i="38"/>
  <c r="R460" i="38"/>
  <c r="Q460" i="38"/>
  <c r="P460" i="38"/>
  <c r="O460" i="38"/>
  <c r="N460" i="38"/>
  <c r="M460" i="38"/>
  <c r="L460" i="38"/>
  <c r="K460" i="38"/>
  <c r="Y458" i="38"/>
  <c r="X458" i="38"/>
  <c r="W458" i="38"/>
  <c r="V458" i="38"/>
  <c r="U458" i="38"/>
  <c r="T458" i="38"/>
  <c r="S458" i="38"/>
  <c r="R458" i="38"/>
  <c r="Q458" i="38"/>
  <c r="P458" i="38"/>
  <c r="O458" i="38"/>
  <c r="N458" i="38"/>
  <c r="M458" i="38"/>
  <c r="L458" i="38"/>
  <c r="K458" i="38"/>
  <c r="Y457" i="38"/>
  <c r="X457" i="38"/>
  <c r="W457" i="38"/>
  <c r="V457" i="38"/>
  <c r="U457" i="38"/>
  <c r="T457" i="38"/>
  <c r="S457" i="38"/>
  <c r="R457" i="38"/>
  <c r="Q457" i="38"/>
  <c r="P457" i="38"/>
  <c r="O457" i="38"/>
  <c r="N457" i="38"/>
  <c r="M457" i="38"/>
  <c r="L457" i="38"/>
  <c r="K457" i="38"/>
  <c r="Y456" i="38"/>
  <c r="X456" i="38"/>
  <c r="W456" i="38"/>
  <c r="V456" i="38"/>
  <c r="U456" i="38"/>
  <c r="T456" i="38"/>
  <c r="S456" i="38"/>
  <c r="R456" i="38"/>
  <c r="Q456" i="38"/>
  <c r="P456" i="38"/>
  <c r="O456" i="38"/>
  <c r="N456" i="38"/>
  <c r="M456" i="38"/>
  <c r="L456" i="38"/>
  <c r="K456" i="38"/>
  <c r="Y455" i="38"/>
  <c r="X455" i="38"/>
  <c r="W455" i="38"/>
  <c r="V455" i="38"/>
  <c r="U455" i="38"/>
  <c r="T455" i="38"/>
  <c r="S455" i="38"/>
  <c r="R455" i="38"/>
  <c r="Q455" i="38"/>
  <c r="P455" i="38"/>
  <c r="O455" i="38"/>
  <c r="N455" i="38"/>
  <c r="M455" i="38"/>
  <c r="L455" i="38"/>
  <c r="K455" i="38"/>
  <c r="Y454" i="38"/>
  <c r="X454" i="38"/>
  <c r="W454" i="38"/>
  <c r="V454" i="38"/>
  <c r="U454" i="38"/>
  <c r="T454" i="38"/>
  <c r="S454" i="38"/>
  <c r="R454" i="38"/>
  <c r="Q454" i="38"/>
  <c r="P454" i="38"/>
  <c r="O454" i="38"/>
  <c r="N454" i="38"/>
  <c r="M454" i="38"/>
  <c r="L454" i="38"/>
  <c r="K454" i="38"/>
  <c r="Y453" i="38"/>
  <c r="X453" i="38"/>
  <c r="W453" i="38"/>
  <c r="V453" i="38"/>
  <c r="U453" i="38"/>
  <c r="T453" i="38"/>
  <c r="S453" i="38"/>
  <c r="R453" i="38"/>
  <c r="Q453" i="38"/>
  <c r="P453" i="38"/>
  <c r="O453" i="38"/>
  <c r="N453" i="38"/>
  <c r="M453" i="38"/>
  <c r="L453" i="38"/>
  <c r="K453" i="38"/>
  <c r="Y452" i="38"/>
  <c r="X452" i="38"/>
  <c r="W452" i="38"/>
  <c r="V452" i="38"/>
  <c r="U452" i="38"/>
  <c r="T452" i="38"/>
  <c r="S452" i="38"/>
  <c r="R452" i="38"/>
  <c r="Q452" i="38"/>
  <c r="P452" i="38"/>
  <c r="O452" i="38"/>
  <c r="N452" i="38"/>
  <c r="M452" i="38"/>
  <c r="L452" i="38"/>
  <c r="K452" i="38"/>
  <c r="Y451" i="38"/>
  <c r="X451" i="38"/>
  <c r="W451" i="38"/>
  <c r="V451" i="38"/>
  <c r="U451" i="38"/>
  <c r="T451" i="38"/>
  <c r="S451" i="38"/>
  <c r="R451" i="38"/>
  <c r="Q451" i="38"/>
  <c r="P451" i="38"/>
  <c r="O451" i="38"/>
  <c r="N451" i="38"/>
  <c r="M451" i="38"/>
  <c r="L451" i="38"/>
  <c r="K451" i="38"/>
  <c r="Y450" i="38"/>
  <c r="X450" i="38"/>
  <c r="W450" i="38"/>
  <c r="V450" i="38"/>
  <c r="U450" i="38"/>
  <c r="T450" i="38"/>
  <c r="S450" i="38"/>
  <c r="R450" i="38"/>
  <c r="Q450" i="38"/>
  <c r="P450" i="38"/>
  <c r="O450" i="38"/>
  <c r="N450" i="38"/>
  <c r="M450" i="38"/>
  <c r="L450" i="38"/>
  <c r="K450" i="38"/>
  <c r="Y449" i="38"/>
  <c r="X449" i="38"/>
  <c r="W449" i="38"/>
  <c r="V449" i="38"/>
  <c r="U449" i="38"/>
  <c r="T449" i="38"/>
  <c r="S449" i="38"/>
  <c r="R449" i="38"/>
  <c r="Q449" i="38"/>
  <c r="P449" i="38"/>
  <c r="O449" i="38"/>
  <c r="N449" i="38"/>
  <c r="M449" i="38"/>
  <c r="L449" i="38"/>
  <c r="K449" i="38"/>
  <c r="Y448" i="38"/>
  <c r="X448" i="38"/>
  <c r="W448" i="38"/>
  <c r="V448" i="38"/>
  <c r="U448" i="38"/>
  <c r="T448" i="38"/>
  <c r="S448" i="38"/>
  <c r="R448" i="38"/>
  <c r="Q448" i="38"/>
  <c r="P448" i="38"/>
  <c r="O448" i="38"/>
  <c r="N448" i="38"/>
  <c r="M448" i="38"/>
  <c r="L448" i="38"/>
  <c r="K448" i="38"/>
  <c r="Y447" i="38"/>
  <c r="X447" i="38"/>
  <c r="W447" i="38"/>
  <c r="V447" i="38"/>
  <c r="U447" i="38"/>
  <c r="T447" i="38"/>
  <c r="S447" i="38"/>
  <c r="R447" i="38"/>
  <c r="Q447" i="38"/>
  <c r="P447" i="38"/>
  <c r="O447" i="38"/>
  <c r="N447" i="38"/>
  <c r="M447" i="38"/>
  <c r="L447" i="38"/>
  <c r="K447" i="38"/>
  <c r="Y446" i="38"/>
  <c r="X446" i="38"/>
  <c r="W446" i="38"/>
  <c r="V446" i="38"/>
  <c r="U446" i="38"/>
  <c r="T446" i="38"/>
  <c r="S446" i="38"/>
  <c r="R446" i="38"/>
  <c r="Q446" i="38"/>
  <c r="P446" i="38"/>
  <c r="O446" i="38"/>
  <c r="N446" i="38"/>
  <c r="M446" i="38"/>
  <c r="L446" i="38"/>
  <c r="K446" i="38"/>
  <c r="Y445" i="38"/>
  <c r="X445" i="38"/>
  <c r="W445" i="38"/>
  <c r="V445" i="38"/>
  <c r="U445" i="38"/>
  <c r="T445" i="38"/>
  <c r="S445" i="38"/>
  <c r="R445" i="38"/>
  <c r="Q445" i="38"/>
  <c r="P445" i="38"/>
  <c r="O445" i="38"/>
  <c r="N445" i="38"/>
  <c r="M445" i="38"/>
  <c r="L445" i="38"/>
  <c r="K445" i="38"/>
  <c r="Y444" i="38"/>
  <c r="X444" i="38"/>
  <c r="W444" i="38"/>
  <c r="V444" i="38"/>
  <c r="U444" i="38"/>
  <c r="T444" i="38"/>
  <c r="S444" i="38"/>
  <c r="R444" i="38"/>
  <c r="Q444" i="38"/>
  <c r="P444" i="38"/>
  <c r="O444" i="38"/>
  <c r="N444" i="38"/>
  <c r="M444" i="38"/>
  <c r="L444" i="38"/>
  <c r="K444" i="38"/>
  <c r="Y443" i="38"/>
  <c r="X443" i="38"/>
  <c r="W443" i="38"/>
  <c r="V443" i="38"/>
  <c r="U443" i="38"/>
  <c r="T443" i="38"/>
  <c r="S443" i="38"/>
  <c r="R443" i="38"/>
  <c r="Q443" i="38"/>
  <c r="P443" i="38"/>
  <c r="O443" i="38"/>
  <c r="N443" i="38"/>
  <c r="M443" i="38"/>
  <c r="L443" i="38"/>
  <c r="K443" i="38"/>
  <c r="Y442" i="38"/>
  <c r="X442" i="38"/>
  <c r="W442" i="38"/>
  <c r="V442" i="38"/>
  <c r="U442" i="38"/>
  <c r="T442" i="38"/>
  <c r="S442" i="38"/>
  <c r="R442" i="38"/>
  <c r="Q442" i="38"/>
  <c r="P442" i="38"/>
  <c r="O442" i="38"/>
  <c r="N442" i="38"/>
  <c r="M442" i="38"/>
  <c r="L442" i="38"/>
  <c r="K442" i="38"/>
  <c r="Y441" i="38"/>
  <c r="X441" i="38"/>
  <c r="W441" i="38"/>
  <c r="V441" i="38"/>
  <c r="U441" i="38"/>
  <c r="T441" i="38"/>
  <c r="S441" i="38"/>
  <c r="R441" i="38"/>
  <c r="Q441" i="38"/>
  <c r="P441" i="38"/>
  <c r="O441" i="38"/>
  <c r="N441" i="38"/>
  <c r="M441" i="38"/>
  <c r="L441" i="38"/>
  <c r="K441" i="38"/>
  <c r="Y440" i="38"/>
  <c r="X440" i="38"/>
  <c r="W440" i="38"/>
  <c r="V440" i="38"/>
  <c r="U440" i="38"/>
  <c r="T440" i="38"/>
  <c r="S440" i="38"/>
  <c r="R440" i="38"/>
  <c r="Q440" i="38"/>
  <c r="P440" i="38"/>
  <c r="O440" i="38"/>
  <c r="N440" i="38"/>
  <c r="M440" i="38"/>
  <c r="L440" i="38"/>
  <c r="K440" i="38"/>
  <c r="Y439" i="38"/>
  <c r="X439" i="38"/>
  <c r="W439" i="38"/>
  <c r="V439" i="38"/>
  <c r="U439" i="38"/>
  <c r="T439" i="38"/>
  <c r="S439" i="38"/>
  <c r="R439" i="38"/>
  <c r="Q439" i="38"/>
  <c r="P439" i="38"/>
  <c r="O439" i="38"/>
  <c r="N439" i="38"/>
  <c r="M439" i="38"/>
  <c r="L439" i="38"/>
  <c r="K439" i="38"/>
  <c r="Y438" i="38"/>
  <c r="X438" i="38"/>
  <c r="W438" i="38"/>
  <c r="V438" i="38"/>
  <c r="U438" i="38"/>
  <c r="T438" i="38"/>
  <c r="S438" i="38"/>
  <c r="R438" i="38"/>
  <c r="Q438" i="38"/>
  <c r="P438" i="38"/>
  <c r="O438" i="38"/>
  <c r="N438" i="38"/>
  <c r="M438" i="38"/>
  <c r="L438" i="38"/>
  <c r="K438" i="38"/>
  <c r="Y437" i="38"/>
  <c r="X437" i="38"/>
  <c r="W437" i="38"/>
  <c r="V437" i="38"/>
  <c r="U437" i="38"/>
  <c r="T437" i="38"/>
  <c r="S437" i="38"/>
  <c r="R437" i="38"/>
  <c r="Q437" i="38"/>
  <c r="P437" i="38"/>
  <c r="O437" i="38"/>
  <c r="N437" i="38"/>
  <c r="M437" i="38"/>
  <c r="L437" i="38"/>
  <c r="K437" i="38"/>
  <c r="Y436" i="38"/>
  <c r="X436" i="38"/>
  <c r="W436" i="38"/>
  <c r="V436" i="38"/>
  <c r="U436" i="38"/>
  <c r="T436" i="38"/>
  <c r="S436" i="38"/>
  <c r="R436" i="38"/>
  <c r="Q436" i="38"/>
  <c r="P436" i="38"/>
  <c r="O436" i="38"/>
  <c r="N436" i="38"/>
  <c r="M436" i="38"/>
  <c r="L436" i="38"/>
  <c r="K436" i="38"/>
  <c r="Y435" i="38"/>
  <c r="X435" i="38"/>
  <c r="W435" i="38"/>
  <c r="V435" i="38"/>
  <c r="U435" i="38"/>
  <c r="T435" i="38"/>
  <c r="S435" i="38"/>
  <c r="R435" i="38"/>
  <c r="Q435" i="38"/>
  <c r="P435" i="38"/>
  <c r="O435" i="38"/>
  <c r="N435" i="38"/>
  <c r="M435" i="38"/>
  <c r="L435" i="38"/>
  <c r="K435" i="38"/>
  <c r="Y434" i="38"/>
  <c r="X434" i="38"/>
  <c r="W434" i="38"/>
  <c r="V434" i="38"/>
  <c r="U434" i="38"/>
  <c r="T434" i="38"/>
  <c r="S434" i="38"/>
  <c r="R434" i="38"/>
  <c r="Q434" i="38"/>
  <c r="P434" i="38"/>
  <c r="O434" i="38"/>
  <c r="N434" i="38"/>
  <c r="M434" i="38"/>
  <c r="L434" i="38"/>
  <c r="K434" i="38"/>
  <c r="Y433" i="38"/>
  <c r="X433" i="38"/>
  <c r="W433" i="38"/>
  <c r="V433" i="38"/>
  <c r="U433" i="38"/>
  <c r="T433" i="38"/>
  <c r="S433" i="38"/>
  <c r="R433" i="38"/>
  <c r="Q433" i="38"/>
  <c r="P433" i="38"/>
  <c r="O433" i="38"/>
  <c r="N433" i="38"/>
  <c r="M433" i="38"/>
  <c r="L433" i="38"/>
  <c r="K433" i="38"/>
  <c r="Y432" i="38"/>
  <c r="X432" i="38"/>
  <c r="W432" i="38"/>
  <c r="V432" i="38"/>
  <c r="U432" i="38"/>
  <c r="T432" i="38"/>
  <c r="S432" i="38"/>
  <c r="R432" i="38"/>
  <c r="Q432" i="38"/>
  <c r="P432" i="38"/>
  <c r="O432" i="38"/>
  <c r="N432" i="38"/>
  <c r="M432" i="38"/>
  <c r="L432" i="38"/>
  <c r="K432" i="38"/>
  <c r="Y431" i="38"/>
  <c r="X431" i="38"/>
  <c r="W431" i="38"/>
  <c r="V431" i="38"/>
  <c r="U431" i="38"/>
  <c r="T431" i="38"/>
  <c r="S431" i="38"/>
  <c r="R431" i="38"/>
  <c r="Q431" i="38"/>
  <c r="P431" i="38"/>
  <c r="O431" i="38"/>
  <c r="N431" i="38"/>
  <c r="M431" i="38"/>
  <c r="L431" i="38"/>
  <c r="K431" i="38"/>
  <c r="Y430" i="38"/>
  <c r="X430" i="38"/>
  <c r="W430" i="38"/>
  <c r="V430" i="38"/>
  <c r="U430" i="38"/>
  <c r="T430" i="38"/>
  <c r="S430" i="38"/>
  <c r="R430" i="38"/>
  <c r="Q430" i="38"/>
  <c r="P430" i="38"/>
  <c r="O430" i="38"/>
  <c r="N430" i="38"/>
  <c r="M430" i="38"/>
  <c r="L430" i="38"/>
  <c r="K430" i="38"/>
  <c r="Y429" i="38"/>
  <c r="X429" i="38"/>
  <c r="W429" i="38"/>
  <c r="V429" i="38"/>
  <c r="U429" i="38"/>
  <c r="T429" i="38"/>
  <c r="S429" i="38"/>
  <c r="R429" i="38"/>
  <c r="Q429" i="38"/>
  <c r="P429" i="38"/>
  <c r="O429" i="38"/>
  <c r="N429" i="38"/>
  <c r="M429" i="38"/>
  <c r="L429" i="38"/>
  <c r="K429" i="38"/>
  <c r="Y428" i="38"/>
  <c r="X428" i="38"/>
  <c r="W428" i="38"/>
  <c r="V428" i="38"/>
  <c r="U428" i="38"/>
  <c r="T428" i="38"/>
  <c r="S428" i="38"/>
  <c r="R428" i="38"/>
  <c r="Q428" i="38"/>
  <c r="P428" i="38"/>
  <c r="O428" i="38"/>
  <c r="N428" i="38"/>
  <c r="M428" i="38"/>
  <c r="L428" i="38"/>
  <c r="K428" i="38"/>
  <c r="Y427" i="38"/>
  <c r="X427" i="38"/>
  <c r="W427" i="38"/>
  <c r="V427" i="38"/>
  <c r="U427" i="38"/>
  <c r="T427" i="38"/>
  <c r="S427" i="38"/>
  <c r="R427" i="38"/>
  <c r="Q427" i="38"/>
  <c r="P427" i="38"/>
  <c r="O427" i="38"/>
  <c r="N427" i="38"/>
  <c r="M427" i="38"/>
  <c r="L427" i="38"/>
  <c r="K427" i="38"/>
  <c r="Y426" i="38"/>
  <c r="X426" i="38"/>
  <c r="W426" i="38"/>
  <c r="V426" i="38"/>
  <c r="U426" i="38"/>
  <c r="T426" i="38"/>
  <c r="S426" i="38"/>
  <c r="R426" i="38"/>
  <c r="Q426" i="38"/>
  <c r="P426" i="38"/>
  <c r="O426" i="38"/>
  <c r="N426" i="38"/>
  <c r="M426" i="38"/>
  <c r="L426" i="38"/>
  <c r="K426" i="38"/>
  <c r="Y425" i="38"/>
  <c r="X425" i="38"/>
  <c r="W425" i="38"/>
  <c r="V425" i="38"/>
  <c r="U425" i="38"/>
  <c r="T425" i="38"/>
  <c r="S425" i="38"/>
  <c r="R425" i="38"/>
  <c r="Q425" i="38"/>
  <c r="P425" i="38"/>
  <c r="O425" i="38"/>
  <c r="N425" i="38"/>
  <c r="M425" i="38"/>
  <c r="L425" i="38"/>
  <c r="K425" i="38"/>
  <c r="Y424" i="38"/>
  <c r="X424" i="38"/>
  <c r="W424" i="38"/>
  <c r="V424" i="38"/>
  <c r="U424" i="38"/>
  <c r="T424" i="38"/>
  <c r="S424" i="38"/>
  <c r="R424" i="38"/>
  <c r="Q424" i="38"/>
  <c r="P424" i="38"/>
  <c r="O424" i="38"/>
  <c r="N424" i="38"/>
  <c r="M424" i="38"/>
  <c r="L424" i="38"/>
  <c r="K424" i="38"/>
  <c r="Y423" i="38"/>
  <c r="X423" i="38"/>
  <c r="W423" i="38"/>
  <c r="V423" i="38"/>
  <c r="U423" i="38"/>
  <c r="T423" i="38"/>
  <c r="S423" i="38"/>
  <c r="R423" i="38"/>
  <c r="Q423" i="38"/>
  <c r="P423" i="38"/>
  <c r="O423" i="38"/>
  <c r="N423" i="38"/>
  <c r="M423" i="38"/>
  <c r="L423" i="38"/>
  <c r="K423" i="38"/>
  <c r="Y422" i="38"/>
  <c r="X422" i="38"/>
  <c r="W422" i="38"/>
  <c r="V422" i="38"/>
  <c r="U422" i="38"/>
  <c r="T422" i="38"/>
  <c r="S422" i="38"/>
  <c r="R422" i="38"/>
  <c r="Q422" i="38"/>
  <c r="P422" i="38"/>
  <c r="O422" i="38"/>
  <c r="N422" i="38"/>
  <c r="M422" i="38"/>
  <c r="L422" i="38"/>
  <c r="K422" i="38"/>
  <c r="Y421" i="38"/>
  <c r="X421" i="38"/>
  <c r="W421" i="38"/>
  <c r="V421" i="38"/>
  <c r="U421" i="38"/>
  <c r="T421" i="38"/>
  <c r="S421" i="38"/>
  <c r="R421" i="38"/>
  <c r="Q421" i="38"/>
  <c r="P421" i="38"/>
  <c r="O421" i="38"/>
  <c r="N421" i="38"/>
  <c r="M421" i="38"/>
  <c r="L421" i="38"/>
  <c r="K421" i="38"/>
  <c r="Y420" i="38"/>
  <c r="X420" i="38"/>
  <c r="W420" i="38"/>
  <c r="V420" i="38"/>
  <c r="U420" i="38"/>
  <c r="T420" i="38"/>
  <c r="S420" i="38"/>
  <c r="R420" i="38"/>
  <c r="Q420" i="38"/>
  <c r="P420" i="38"/>
  <c r="O420" i="38"/>
  <c r="N420" i="38"/>
  <c r="M420" i="38"/>
  <c r="L420" i="38"/>
  <c r="K420" i="38"/>
  <c r="Y419" i="38"/>
  <c r="X419" i="38"/>
  <c r="W419" i="38"/>
  <c r="V419" i="38"/>
  <c r="U419" i="38"/>
  <c r="T419" i="38"/>
  <c r="S419" i="38"/>
  <c r="R419" i="38"/>
  <c r="Q419" i="38"/>
  <c r="P419" i="38"/>
  <c r="O419" i="38"/>
  <c r="N419" i="38"/>
  <c r="M419" i="38"/>
  <c r="L419" i="38"/>
  <c r="K419" i="38"/>
  <c r="Y418" i="38"/>
  <c r="X418" i="38"/>
  <c r="W418" i="38"/>
  <c r="V418" i="38"/>
  <c r="U418" i="38"/>
  <c r="T418" i="38"/>
  <c r="S418" i="38"/>
  <c r="R418" i="38"/>
  <c r="Q418" i="38"/>
  <c r="P418" i="38"/>
  <c r="O418" i="38"/>
  <c r="N418" i="38"/>
  <c r="M418" i="38"/>
  <c r="L418" i="38"/>
  <c r="K418" i="38"/>
  <c r="Y417" i="38"/>
  <c r="X417" i="38"/>
  <c r="W417" i="38"/>
  <c r="V417" i="38"/>
  <c r="U417" i="38"/>
  <c r="T417" i="38"/>
  <c r="S417" i="38"/>
  <c r="R417" i="38"/>
  <c r="Q417" i="38"/>
  <c r="P417" i="38"/>
  <c r="O417" i="38"/>
  <c r="N417" i="38"/>
  <c r="M417" i="38"/>
  <c r="L417" i="38"/>
  <c r="K417" i="38"/>
  <c r="Y416" i="38"/>
  <c r="X416" i="38"/>
  <c r="W416" i="38"/>
  <c r="V416" i="38"/>
  <c r="U416" i="38"/>
  <c r="T416" i="38"/>
  <c r="S416" i="38"/>
  <c r="R416" i="38"/>
  <c r="Q416" i="38"/>
  <c r="P416" i="38"/>
  <c r="O416" i="38"/>
  <c r="N416" i="38"/>
  <c r="M416" i="38"/>
  <c r="L416" i="38"/>
  <c r="K416" i="38"/>
  <c r="Y415" i="38"/>
  <c r="X415" i="38"/>
  <c r="W415" i="38"/>
  <c r="V415" i="38"/>
  <c r="U415" i="38"/>
  <c r="T415" i="38"/>
  <c r="S415" i="38"/>
  <c r="R415" i="38"/>
  <c r="Q415" i="38"/>
  <c r="P415" i="38"/>
  <c r="O415" i="38"/>
  <c r="N415" i="38"/>
  <c r="M415" i="38"/>
  <c r="L415" i="38"/>
  <c r="K415" i="38"/>
  <c r="Y414" i="38"/>
  <c r="X414" i="38"/>
  <c r="W414" i="38"/>
  <c r="V414" i="38"/>
  <c r="U414" i="38"/>
  <c r="T414" i="38"/>
  <c r="S414" i="38"/>
  <c r="R414" i="38"/>
  <c r="Q414" i="38"/>
  <c r="P414" i="38"/>
  <c r="O414" i="38"/>
  <c r="N414" i="38"/>
  <c r="M414" i="38"/>
  <c r="L414" i="38"/>
  <c r="K414" i="38"/>
  <c r="Y413" i="38"/>
  <c r="X413" i="38"/>
  <c r="W413" i="38"/>
  <c r="V413" i="38"/>
  <c r="U413" i="38"/>
  <c r="T413" i="38"/>
  <c r="S413" i="38"/>
  <c r="R413" i="38"/>
  <c r="Q413" i="38"/>
  <c r="P413" i="38"/>
  <c r="O413" i="38"/>
  <c r="N413" i="38"/>
  <c r="M413" i="38"/>
  <c r="L413" i="38"/>
  <c r="K413" i="38"/>
  <c r="Y412" i="38"/>
  <c r="X412" i="38"/>
  <c r="W412" i="38"/>
  <c r="V412" i="38"/>
  <c r="U412" i="38"/>
  <c r="T412" i="38"/>
  <c r="S412" i="38"/>
  <c r="R412" i="38"/>
  <c r="Q412" i="38"/>
  <c r="P412" i="38"/>
  <c r="O412" i="38"/>
  <c r="N412" i="38"/>
  <c r="M412" i="38"/>
  <c r="L412" i="38"/>
  <c r="K412" i="38"/>
  <c r="Y411" i="38"/>
  <c r="X411" i="38"/>
  <c r="W411" i="38"/>
  <c r="V411" i="38"/>
  <c r="U411" i="38"/>
  <c r="T411" i="38"/>
  <c r="S411" i="38"/>
  <c r="R411" i="38"/>
  <c r="Q411" i="38"/>
  <c r="P411" i="38"/>
  <c r="O411" i="38"/>
  <c r="N411" i="38"/>
  <c r="M411" i="38"/>
  <c r="L411" i="38"/>
  <c r="K411" i="38"/>
  <c r="Y410" i="38"/>
  <c r="X410" i="38"/>
  <c r="W410" i="38"/>
  <c r="V410" i="38"/>
  <c r="U410" i="38"/>
  <c r="T410" i="38"/>
  <c r="S410" i="38"/>
  <c r="R410" i="38"/>
  <c r="Q410" i="38"/>
  <c r="P410" i="38"/>
  <c r="O410" i="38"/>
  <c r="N410" i="38"/>
  <c r="M410" i="38"/>
  <c r="L410" i="38"/>
  <c r="K410" i="38"/>
  <c r="Y409" i="38"/>
  <c r="X409" i="38"/>
  <c r="W409" i="38"/>
  <c r="V409" i="38"/>
  <c r="U409" i="38"/>
  <c r="T409" i="38"/>
  <c r="S409" i="38"/>
  <c r="R409" i="38"/>
  <c r="Q409" i="38"/>
  <c r="P409" i="38"/>
  <c r="O409" i="38"/>
  <c r="N409" i="38"/>
  <c r="M409" i="38"/>
  <c r="L409" i="38"/>
  <c r="K409" i="38"/>
  <c r="Y408" i="38"/>
  <c r="X408" i="38"/>
  <c r="W408" i="38"/>
  <c r="V408" i="38"/>
  <c r="U408" i="38"/>
  <c r="T408" i="38"/>
  <c r="S408" i="38"/>
  <c r="R408" i="38"/>
  <c r="Q408" i="38"/>
  <c r="P408" i="38"/>
  <c r="O408" i="38"/>
  <c r="N408" i="38"/>
  <c r="M408" i="38"/>
  <c r="L408" i="38"/>
  <c r="K408" i="38"/>
  <c r="Y407" i="38"/>
  <c r="X407" i="38"/>
  <c r="W407" i="38"/>
  <c r="V407" i="38"/>
  <c r="U407" i="38"/>
  <c r="T407" i="38"/>
  <c r="S407" i="38"/>
  <c r="R407" i="38"/>
  <c r="Q407" i="38"/>
  <c r="P407" i="38"/>
  <c r="O407" i="38"/>
  <c r="N407" i="38"/>
  <c r="M407" i="38"/>
  <c r="L407" i="38"/>
  <c r="K407" i="38"/>
  <c r="Y406" i="38"/>
  <c r="X406" i="38"/>
  <c r="W406" i="38"/>
  <c r="V406" i="38"/>
  <c r="U406" i="38"/>
  <c r="T406" i="38"/>
  <c r="S406" i="38"/>
  <c r="R406" i="38"/>
  <c r="Q406" i="38"/>
  <c r="P406" i="38"/>
  <c r="O406" i="38"/>
  <c r="N406" i="38"/>
  <c r="M406" i="38"/>
  <c r="L406" i="38"/>
  <c r="K406" i="38"/>
  <c r="Y405" i="38"/>
  <c r="X405" i="38"/>
  <c r="W405" i="38"/>
  <c r="V405" i="38"/>
  <c r="U405" i="38"/>
  <c r="T405" i="38"/>
  <c r="S405" i="38"/>
  <c r="R405" i="38"/>
  <c r="Q405" i="38"/>
  <c r="P405" i="38"/>
  <c r="O405" i="38"/>
  <c r="N405" i="38"/>
  <c r="M405" i="38"/>
  <c r="L405" i="38"/>
  <c r="K405" i="38"/>
  <c r="Y404" i="38"/>
  <c r="X404" i="38"/>
  <c r="W404" i="38"/>
  <c r="V404" i="38"/>
  <c r="U404" i="38"/>
  <c r="T404" i="38"/>
  <c r="S404" i="38"/>
  <c r="R404" i="38"/>
  <c r="Q404" i="38"/>
  <c r="P404" i="38"/>
  <c r="O404" i="38"/>
  <c r="N404" i="38"/>
  <c r="M404" i="38"/>
  <c r="L404" i="38"/>
  <c r="K404" i="38"/>
  <c r="Y403" i="38"/>
  <c r="X403" i="38"/>
  <c r="W403" i="38"/>
  <c r="V403" i="38"/>
  <c r="U403" i="38"/>
  <c r="T403" i="38"/>
  <c r="S403" i="38"/>
  <c r="R403" i="38"/>
  <c r="Q403" i="38"/>
  <c r="P403" i="38"/>
  <c r="O403" i="38"/>
  <c r="N403" i="38"/>
  <c r="M403" i="38"/>
  <c r="L403" i="38"/>
  <c r="K403" i="38"/>
  <c r="Y402" i="38"/>
  <c r="X402" i="38"/>
  <c r="W402" i="38"/>
  <c r="V402" i="38"/>
  <c r="U402" i="38"/>
  <c r="T402" i="38"/>
  <c r="S402" i="38"/>
  <c r="R402" i="38"/>
  <c r="Q402" i="38"/>
  <c r="P402" i="38"/>
  <c r="O402" i="38"/>
  <c r="N402" i="38"/>
  <c r="M402" i="38"/>
  <c r="L402" i="38"/>
  <c r="K402" i="38"/>
  <c r="Y401" i="38"/>
  <c r="X401" i="38"/>
  <c r="W401" i="38"/>
  <c r="V401" i="38"/>
  <c r="U401" i="38"/>
  <c r="T401" i="38"/>
  <c r="S401" i="38"/>
  <c r="R401" i="38"/>
  <c r="Q401" i="38"/>
  <c r="P401" i="38"/>
  <c r="O401" i="38"/>
  <c r="N401" i="38"/>
  <c r="M401" i="38"/>
  <c r="L401" i="38"/>
  <c r="K401" i="38"/>
  <c r="Y400" i="38"/>
  <c r="X400" i="38"/>
  <c r="W400" i="38"/>
  <c r="V400" i="38"/>
  <c r="U400" i="38"/>
  <c r="T400" i="38"/>
  <c r="S400" i="38"/>
  <c r="R400" i="38"/>
  <c r="Q400" i="38"/>
  <c r="P400" i="38"/>
  <c r="O400" i="38"/>
  <c r="N400" i="38"/>
  <c r="M400" i="38"/>
  <c r="L400" i="38"/>
  <c r="K400" i="38"/>
  <c r="Y399" i="38"/>
  <c r="X399" i="38"/>
  <c r="W399" i="38"/>
  <c r="V399" i="38"/>
  <c r="U399" i="38"/>
  <c r="T399" i="38"/>
  <c r="S399" i="38"/>
  <c r="R399" i="38"/>
  <c r="Q399" i="38"/>
  <c r="P399" i="38"/>
  <c r="O399" i="38"/>
  <c r="N399" i="38"/>
  <c r="M399" i="38"/>
  <c r="L399" i="38"/>
  <c r="K399" i="38"/>
  <c r="Z560" i="38"/>
  <c r="AA560" i="38"/>
  <c r="AB560" i="38"/>
  <c r="AC560" i="38"/>
  <c r="AD560" i="38"/>
  <c r="AE560" i="38"/>
  <c r="AF560" i="38"/>
  <c r="AG560" i="38"/>
  <c r="AH560" i="38"/>
  <c r="AI560" i="38"/>
  <c r="AJ560" i="38"/>
  <c r="AK560" i="38"/>
  <c r="AL560" i="38"/>
  <c r="AM560" i="38"/>
  <c r="AN560" i="38"/>
  <c r="AO560" i="38"/>
  <c r="AP560" i="38"/>
  <c r="Z541" i="38"/>
  <c r="AA541" i="38"/>
  <c r="AB541" i="38"/>
  <c r="AC541" i="38"/>
  <c r="AC526" i="38" s="1"/>
  <c r="AD541" i="38"/>
  <c r="AE541" i="38"/>
  <c r="AF541" i="38"/>
  <c r="AG541" i="38"/>
  <c r="AG526" i="38" s="1"/>
  <c r="AH541" i="38"/>
  <c r="AI541" i="38"/>
  <c r="AJ541" i="38"/>
  <c r="AK541" i="38"/>
  <c r="AK526" i="38" s="1"/>
  <c r="AL541" i="38"/>
  <c r="AM541" i="38"/>
  <c r="AN541" i="38"/>
  <c r="AO541" i="38"/>
  <c r="AO526" i="38" s="1"/>
  <c r="AP541" i="38"/>
  <c r="Z526" i="38"/>
  <c r="AD526" i="38"/>
  <c r="AH526" i="38"/>
  <c r="AL526" i="38"/>
  <c r="AP526" i="38"/>
  <c r="Z527" i="38"/>
  <c r="AA527" i="38"/>
  <c r="AA526" i="38" s="1"/>
  <c r="AB527" i="38"/>
  <c r="AC527" i="38"/>
  <c r="AD527" i="38"/>
  <c r="AE527" i="38"/>
  <c r="AE526" i="38" s="1"/>
  <c r="AF527" i="38"/>
  <c r="AG527" i="38"/>
  <c r="AH527" i="38"/>
  <c r="AI527" i="38"/>
  <c r="AI526" i="38" s="1"/>
  <c r="AJ527" i="38"/>
  <c r="AK527" i="38"/>
  <c r="AL527" i="38"/>
  <c r="AM527" i="38"/>
  <c r="AM526" i="38" s="1"/>
  <c r="AN527" i="38"/>
  <c r="AO527" i="38"/>
  <c r="AP527" i="38"/>
  <c r="Z509" i="38"/>
  <c r="AA509" i="38"/>
  <c r="AB509" i="38"/>
  <c r="AC509" i="38"/>
  <c r="AC499" i="38" s="1"/>
  <c r="AD509" i="38"/>
  <c r="AE509" i="38"/>
  <c r="AF509" i="38"/>
  <c r="AG509" i="38"/>
  <c r="AG499" i="38" s="1"/>
  <c r="AH509" i="38"/>
  <c r="AI509" i="38"/>
  <c r="AJ509" i="38"/>
  <c r="AK509" i="38"/>
  <c r="AK499" i="38" s="1"/>
  <c r="AL509" i="38"/>
  <c r="AM509" i="38"/>
  <c r="AN509" i="38"/>
  <c r="AO509" i="38"/>
  <c r="AO499" i="38" s="1"/>
  <c r="AP509" i="38"/>
  <c r="Z499" i="38"/>
  <c r="AD499" i="38"/>
  <c r="AH499" i="38"/>
  <c r="AL499" i="38"/>
  <c r="AP499" i="38"/>
  <c r="Z500" i="38"/>
  <c r="AA500" i="38"/>
  <c r="AA499" i="38" s="1"/>
  <c r="AB500" i="38"/>
  <c r="AC500" i="38"/>
  <c r="AD500" i="38"/>
  <c r="AE500" i="38"/>
  <c r="AE499" i="38" s="1"/>
  <c r="AF500" i="38"/>
  <c r="AG500" i="38"/>
  <c r="AH500" i="38"/>
  <c r="AI500" i="38"/>
  <c r="AI499" i="38" s="1"/>
  <c r="AJ500" i="38"/>
  <c r="AK500" i="38"/>
  <c r="AL500" i="38"/>
  <c r="AM500" i="38"/>
  <c r="AM499" i="38" s="1"/>
  <c r="AN500" i="38"/>
  <c r="AO500" i="38"/>
  <c r="AP500" i="38"/>
  <c r="Z489" i="38"/>
  <c r="AA489" i="38"/>
  <c r="AB489" i="38"/>
  <c r="AC489" i="38"/>
  <c r="AD489" i="38"/>
  <c r="AE489" i="38"/>
  <c r="AF489" i="38"/>
  <c r="AG489" i="38"/>
  <c r="AH489" i="38"/>
  <c r="AI489" i="38"/>
  <c r="AJ489" i="38"/>
  <c r="AK489" i="38"/>
  <c r="AL489" i="38"/>
  <c r="AM489" i="38"/>
  <c r="AN489" i="38"/>
  <c r="AO489" i="38"/>
  <c r="AP489" i="38"/>
  <c r="Z485" i="38"/>
  <c r="AA485" i="38"/>
  <c r="AB485" i="38"/>
  <c r="AC485" i="38"/>
  <c r="AD485" i="38"/>
  <c r="AE485" i="38"/>
  <c r="AF485" i="38"/>
  <c r="AG485" i="38"/>
  <c r="AH485" i="38"/>
  <c r="AI485" i="38"/>
  <c r="AJ485" i="38"/>
  <c r="AK485" i="38"/>
  <c r="AL485" i="38"/>
  <c r="AM485" i="38"/>
  <c r="AN485" i="38"/>
  <c r="AO485" i="38"/>
  <c r="AP485" i="38"/>
  <c r="AP467" i="38"/>
  <c r="Z467" i="38"/>
  <c r="AA467" i="38"/>
  <c r="AB467" i="38"/>
  <c r="AC467" i="38"/>
  <c r="AD467" i="38"/>
  <c r="AE467" i="38"/>
  <c r="AF467" i="38"/>
  <c r="AG467" i="38"/>
  <c r="AH467" i="38"/>
  <c r="AI467" i="38"/>
  <c r="AJ467" i="38"/>
  <c r="AK467" i="38"/>
  <c r="AL467" i="38"/>
  <c r="AM467" i="38"/>
  <c r="AN467" i="38"/>
  <c r="AO467" i="38"/>
  <c r="Z459" i="38"/>
  <c r="AA459" i="38"/>
  <c r="AB459" i="38"/>
  <c r="AC459" i="38"/>
  <c r="AD459" i="38"/>
  <c r="AE459" i="38"/>
  <c r="AF459" i="38"/>
  <c r="AG459" i="38"/>
  <c r="AH459" i="38"/>
  <c r="AI459" i="38"/>
  <c r="AJ459" i="38"/>
  <c r="AK459" i="38"/>
  <c r="AL459" i="38"/>
  <c r="AM459" i="38"/>
  <c r="AN459" i="38"/>
  <c r="AO459" i="38"/>
  <c r="AP459" i="38"/>
  <c r="Z397" i="38"/>
  <c r="AD397" i="38"/>
  <c r="AH397" i="38"/>
  <c r="AL397" i="38"/>
  <c r="Z398" i="38"/>
  <c r="AA398" i="38"/>
  <c r="AA397" i="38" s="1"/>
  <c r="AB398" i="38"/>
  <c r="AC398" i="38"/>
  <c r="AD398" i="38"/>
  <c r="AE398" i="38"/>
  <c r="AE397" i="38" s="1"/>
  <c r="AF398" i="38"/>
  <c r="AG398" i="38"/>
  <c r="AH398" i="38"/>
  <c r="AI398" i="38"/>
  <c r="AI397" i="38" s="1"/>
  <c r="AJ398" i="38"/>
  <c r="AK398" i="38"/>
  <c r="AL398" i="38"/>
  <c r="AM398" i="38"/>
  <c r="AM397" i="38" s="1"/>
  <c r="AN398" i="38"/>
  <c r="AO398" i="38"/>
  <c r="AP398" i="38"/>
  <c r="Z389" i="38"/>
  <c r="AA389" i="38"/>
  <c r="AB389" i="38"/>
  <c r="AC389" i="38"/>
  <c r="AD389" i="38"/>
  <c r="AE389" i="38"/>
  <c r="AF389" i="38"/>
  <c r="AG389" i="38"/>
  <c r="AH389" i="38"/>
  <c r="AH327" i="38" s="1"/>
  <c r="AI389" i="38"/>
  <c r="AJ389" i="38"/>
  <c r="AK389" i="38"/>
  <c r="AL389" i="38"/>
  <c r="AM389" i="38"/>
  <c r="AN389" i="38"/>
  <c r="AO389" i="38"/>
  <c r="AP389" i="38"/>
  <c r="Z383" i="38"/>
  <c r="AA383" i="38"/>
  <c r="AB383" i="38"/>
  <c r="AC383" i="38"/>
  <c r="AD383" i="38"/>
  <c r="AE383" i="38"/>
  <c r="AF383" i="38"/>
  <c r="AG383" i="38"/>
  <c r="AH383" i="38"/>
  <c r="AI383" i="38"/>
  <c r="AJ383" i="38"/>
  <c r="AK383" i="38"/>
  <c r="AL383" i="38"/>
  <c r="AM383" i="38"/>
  <c r="AN383" i="38"/>
  <c r="AO383" i="38"/>
  <c r="AP383" i="38"/>
  <c r="Z345" i="38"/>
  <c r="AA345" i="38"/>
  <c r="AB345" i="38"/>
  <c r="AC345" i="38"/>
  <c r="AD345" i="38"/>
  <c r="AE345" i="38"/>
  <c r="AF345" i="38"/>
  <c r="AG345" i="38"/>
  <c r="AH345" i="38"/>
  <c r="AI345" i="38"/>
  <c r="AJ345" i="38"/>
  <c r="AK345" i="38"/>
  <c r="AL345" i="38"/>
  <c r="AM345" i="38"/>
  <c r="AN345" i="38"/>
  <c r="AO345" i="38"/>
  <c r="AP345" i="38"/>
  <c r="Z327" i="38"/>
  <c r="AD327" i="38"/>
  <c r="AP327" i="38"/>
  <c r="Z328" i="38"/>
  <c r="AA328" i="38"/>
  <c r="AA327" i="38" s="1"/>
  <c r="AB328" i="38"/>
  <c r="AC328" i="38"/>
  <c r="AD328" i="38"/>
  <c r="AE328" i="38"/>
  <c r="AE327" i="38" s="1"/>
  <c r="AF328" i="38"/>
  <c r="AG328" i="38"/>
  <c r="AH328" i="38"/>
  <c r="AI328" i="38"/>
  <c r="AI327" i="38" s="1"/>
  <c r="AJ328" i="38"/>
  <c r="AK328" i="38"/>
  <c r="AL328" i="38"/>
  <c r="AM328" i="38"/>
  <c r="AM327" i="38" s="1"/>
  <c r="AN328" i="38"/>
  <c r="AO328" i="38"/>
  <c r="AP328" i="38"/>
  <c r="Z312" i="38"/>
  <c r="AA312" i="38"/>
  <c r="AB312" i="38"/>
  <c r="AC312" i="38"/>
  <c r="AD312" i="38"/>
  <c r="AE312" i="38"/>
  <c r="AF312" i="38"/>
  <c r="AG312" i="38"/>
  <c r="AH312" i="38"/>
  <c r="AI312" i="38"/>
  <c r="AJ312" i="38"/>
  <c r="AK312" i="38"/>
  <c r="AL312" i="38"/>
  <c r="AM312" i="38"/>
  <c r="AN312" i="38"/>
  <c r="AO312" i="38"/>
  <c r="AP312" i="38"/>
  <c r="Z267" i="38"/>
  <c r="AA267" i="38"/>
  <c r="AB267" i="38"/>
  <c r="AC267" i="38"/>
  <c r="AD267" i="38"/>
  <c r="AE267" i="38"/>
  <c r="AF267" i="38"/>
  <c r="AG267" i="38"/>
  <c r="AH267" i="38"/>
  <c r="AI267" i="38"/>
  <c r="AJ267" i="38"/>
  <c r="AK267" i="38"/>
  <c r="AL267" i="38"/>
  <c r="AM267" i="38"/>
  <c r="AN267" i="38"/>
  <c r="AO267" i="38"/>
  <c r="AP267" i="38"/>
  <c r="Z260" i="38"/>
  <c r="AA260" i="38"/>
  <c r="AB260" i="38"/>
  <c r="AC260" i="38"/>
  <c r="AD260" i="38"/>
  <c r="AE260" i="38"/>
  <c r="AF260" i="38"/>
  <c r="AG260" i="38"/>
  <c r="AH260" i="38"/>
  <c r="AI260" i="38"/>
  <c r="AJ260" i="38"/>
  <c r="AK260" i="38"/>
  <c r="AL260" i="38"/>
  <c r="AM260" i="38"/>
  <c r="AN260" i="38"/>
  <c r="AO260" i="38"/>
  <c r="AP260" i="38"/>
  <c r="Z243" i="38"/>
  <c r="AA243" i="38"/>
  <c r="AB243" i="38"/>
  <c r="AC243" i="38"/>
  <c r="AD243" i="38"/>
  <c r="AE243" i="38"/>
  <c r="AF243" i="38"/>
  <c r="AG243" i="38"/>
  <c r="AH243" i="38"/>
  <c r="AI243" i="38"/>
  <c r="AJ243" i="38"/>
  <c r="AK243" i="38"/>
  <c r="AL243" i="38"/>
  <c r="AM243" i="38"/>
  <c r="AN243" i="38"/>
  <c r="AO243" i="38"/>
  <c r="AP243" i="38"/>
  <c r="Z235" i="38"/>
  <c r="AA235" i="38"/>
  <c r="AB235" i="38"/>
  <c r="AC235" i="38"/>
  <c r="AD235" i="38"/>
  <c r="AE235" i="38"/>
  <c r="AF235" i="38"/>
  <c r="AG235" i="38"/>
  <c r="AH235" i="38"/>
  <c r="AI235" i="38"/>
  <c r="AJ235" i="38"/>
  <c r="AK235" i="38"/>
  <c r="AL235" i="38"/>
  <c r="AM235" i="38"/>
  <c r="AN235" i="38"/>
  <c r="AO235" i="38"/>
  <c r="AP235" i="38"/>
  <c r="Y396" i="38"/>
  <c r="X396" i="38"/>
  <c r="W396" i="38"/>
  <c r="V396" i="38"/>
  <c r="U396" i="38"/>
  <c r="T396" i="38"/>
  <c r="S396" i="38"/>
  <c r="R396" i="38"/>
  <c r="Q396" i="38"/>
  <c r="P396" i="38"/>
  <c r="O396" i="38"/>
  <c r="N396" i="38"/>
  <c r="M396" i="38"/>
  <c r="L396" i="38"/>
  <c r="K396" i="38"/>
  <c r="Y395" i="38"/>
  <c r="X395" i="38"/>
  <c r="W395" i="38"/>
  <c r="V395" i="38"/>
  <c r="U395" i="38"/>
  <c r="T395" i="38"/>
  <c r="S395" i="38"/>
  <c r="R395" i="38"/>
  <c r="Q395" i="38"/>
  <c r="P395" i="38"/>
  <c r="O395" i="38"/>
  <c r="N395" i="38"/>
  <c r="M395" i="38"/>
  <c r="L395" i="38"/>
  <c r="K395" i="38"/>
  <c r="Y394" i="38"/>
  <c r="X394" i="38"/>
  <c r="W394" i="38"/>
  <c r="V394" i="38"/>
  <c r="U394" i="38"/>
  <c r="T394" i="38"/>
  <c r="S394" i="38"/>
  <c r="R394" i="38"/>
  <c r="Q394" i="38"/>
  <c r="P394" i="38"/>
  <c r="O394" i="38"/>
  <c r="N394" i="38"/>
  <c r="M394" i="38"/>
  <c r="L394" i="38"/>
  <c r="K394" i="38"/>
  <c r="Y393" i="38"/>
  <c r="X393" i="38"/>
  <c r="W393" i="38"/>
  <c r="V393" i="38"/>
  <c r="U393" i="38"/>
  <c r="T393" i="38"/>
  <c r="S393" i="38"/>
  <c r="R393" i="38"/>
  <c r="Q393" i="38"/>
  <c r="P393" i="38"/>
  <c r="O393" i="38"/>
  <c r="N393" i="38"/>
  <c r="M393" i="38"/>
  <c r="L393" i="38"/>
  <c r="K393" i="38"/>
  <c r="Y392" i="38"/>
  <c r="X392" i="38"/>
  <c r="W392" i="38"/>
  <c r="V392" i="38"/>
  <c r="U392" i="38"/>
  <c r="T392" i="38"/>
  <c r="S392" i="38"/>
  <c r="R392" i="38"/>
  <c r="Q392" i="38"/>
  <c r="P392" i="38"/>
  <c r="O392" i="38"/>
  <c r="N392" i="38"/>
  <c r="M392" i="38"/>
  <c r="L392" i="38"/>
  <c r="K392" i="38"/>
  <c r="Y391" i="38"/>
  <c r="X391" i="38"/>
  <c r="W391" i="38"/>
  <c r="V391" i="38"/>
  <c r="U391" i="38"/>
  <c r="T391" i="38"/>
  <c r="S391" i="38"/>
  <c r="R391" i="38"/>
  <c r="Q391" i="38"/>
  <c r="P391" i="38"/>
  <c r="O391" i="38"/>
  <c r="N391" i="38"/>
  <c r="M391" i="38"/>
  <c r="L391" i="38"/>
  <c r="K391" i="38"/>
  <c r="Y390" i="38"/>
  <c r="X390" i="38"/>
  <c r="W390" i="38"/>
  <c r="V390" i="38"/>
  <c r="U390" i="38"/>
  <c r="T390" i="38"/>
  <c r="S390" i="38"/>
  <c r="R390" i="38"/>
  <c r="Q390" i="38"/>
  <c r="P390" i="38"/>
  <c r="O390" i="38"/>
  <c r="N390" i="38"/>
  <c r="M390" i="38"/>
  <c r="L390" i="38"/>
  <c r="K390" i="38"/>
  <c r="Y388" i="38"/>
  <c r="X388" i="38"/>
  <c r="W388" i="38"/>
  <c r="V388" i="38"/>
  <c r="U388" i="38"/>
  <c r="T388" i="38"/>
  <c r="S388" i="38"/>
  <c r="R388" i="38"/>
  <c r="Q388" i="38"/>
  <c r="P388" i="38"/>
  <c r="O388" i="38"/>
  <c r="N388" i="38"/>
  <c r="M388" i="38"/>
  <c r="L388" i="38"/>
  <c r="K388" i="38"/>
  <c r="Y387" i="38"/>
  <c r="X387" i="38"/>
  <c r="W387" i="38"/>
  <c r="V387" i="38"/>
  <c r="U387" i="38"/>
  <c r="T387" i="38"/>
  <c r="S387" i="38"/>
  <c r="R387" i="38"/>
  <c r="Q387" i="38"/>
  <c r="P387" i="38"/>
  <c r="O387" i="38"/>
  <c r="N387" i="38"/>
  <c r="M387" i="38"/>
  <c r="L387" i="38"/>
  <c r="K387" i="38"/>
  <c r="Y386" i="38"/>
  <c r="X386" i="38"/>
  <c r="W386" i="38"/>
  <c r="V386" i="38"/>
  <c r="U386" i="38"/>
  <c r="T386" i="38"/>
  <c r="S386" i="38"/>
  <c r="R386" i="38"/>
  <c r="Q386" i="38"/>
  <c r="P386" i="38"/>
  <c r="O386" i="38"/>
  <c r="N386" i="38"/>
  <c r="M386" i="38"/>
  <c r="L386" i="38"/>
  <c r="K386" i="38"/>
  <c r="Y385" i="38"/>
  <c r="X385" i="38"/>
  <c r="W385" i="38"/>
  <c r="V385" i="38"/>
  <c r="U385" i="38"/>
  <c r="T385" i="38"/>
  <c r="S385" i="38"/>
  <c r="R385" i="38"/>
  <c r="Q385" i="38"/>
  <c r="P385" i="38"/>
  <c r="O385" i="38"/>
  <c r="N385" i="38"/>
  <c r="M385" i="38"/>
  <c r="L385" i="38"/>
  <c r="K385" i="38"/>
  <c r="Y384" i="38"/>
  <c r="X384" i="38"/>
  <c r="W384" i="38"/>
  <c r="V384" i="38"/>
  <c r="U384" i="38"/>
  <c r="T384" i="38"/>
  <c r="S384" i="38"/>
  <c r="R384" i="38"/>
  <c r="Q384" i="38"/>
  <c r="P384" i="38"/>
  <c r="O384" i="38"/>
  <c r="N384" i="38"/>
  <c r="M384" i="38"/>
  <c r="L384" i="38"/>
  <c r="K384" i="38"/>
  <c r="Y382" i="38"/>
  <c r="X382" i="38"/>
  <c r="W382" i="38"/>
  <c r="V382" i="38"/>
  <c r="U382" i="38"/>
  <c r="T382" i="38"/>
  <c r="S382" i="38"/>
  <c r="R382" i="38"/>
  <c r="Q382" i="38"/>
  <c r="P382" i="38"/>
  <c r="O382" i="38"/>
  <c r="N382" i="38"/>
  <c r="M382" i="38"/>
  <c r="L382" i="38"/>
  <c r="K382" i="38"/>
  <c r="Y381" i="38"/>
  <c r="X381" i="38"/>
  <c r="W381" i="38"/>
  <c r="V381" i="38"/>
  <c r="U381" i="38"/>
  <c r="T381" i="38"/>
  <c r="S381" i="38"/>
  <c r="R381" i="38"/>
  <c r="Q381" i="38"/>
  <c r="P381" i="38"/>
  <c r="O381" i="38"/>
  <c r="N381" i="38"/>
  <c r="M381" i="38"/>
  <c r="L381" i="38"/>
  <c r="K381" i="38"/>
  <c r="Y380" i="38"/>
  <c r="X380" i="38"/>
  <c r="W380" i="38"/>
  <c r="V380" i="38"/>
  <c r="U380" i="38"/>
  <c r="T380" i="38"/>
  <c r="S380" i="38"/>
  <c r="R380" i="38"/>
  <c r="Q380" i="38"/>
  <c r="P380" i="38"/>
  <c r="O380" i="38"/>
  <c r="N380" i="38"/>
  <c r="M380" i="38"/>
  <c r="L380" i="38"/>
  <c r="K380" i="38"/>
  <c r="Y379" i="38"/>
  <c r="X379" i="38"/>
  <c r="W379" i="38"/>
  <c r="V379" i="38"/>
  <c r="U379" i="38"/>
  <c r="T379" i="38"/>
  <c r="S379" i="38"/>
  <c r="R379" i="38"/>
  <c r="Q379" i="38"/>
  <c r="P379" i="38"/>
  <c r="O379" i="38"/>
  <c r="N379" i="38"/>
  <c r="M379" i="38"/>
  <c r="L379" i="38"/>
  <c r="K379" i="38"/>
  <c r="Y378" i="38"/>
  <c r="X378" i="38"/>
  <c r="W378" i="38"/>
  <c r="V378" i="38"/>
  <c r="U378" i="38"/>
  <c r="T378" i="38"/>
  <c r="S378" i="38"/>
  <c r="R378" i="38"/>
  <c r="Q378" i="38"/>
  <c r="P378" i="38"/>
  <c r="O378" i="38"/>
  <c r="N378" i="38"/>
  <c r="M378" i="38"/>
  <c r="L378" i="38"/>
  <c r="K378" i="38"/>
  <c r="Y377" i="38"/>
  <c r="X377" i="38"/>
  <c r="W377" i="38"/>
  <c r="V377" i="38"/>
  <c r="U377" i="38"/>
  <c r="T377" i="38"/>
  <c r="S377" i="38"/>
  <c r="R377" i="38"/>
  <c r="Q377" i="38"/>
  <c r="P377" i="38"/>
  <c r="O377" i="38"/>
  <c r="N377" i="38"/>
  <c r="M377" i="38"/>
  <c r="L377" i="38"/>
  <c r="K377" i="38"/>
  <c r="Y376" i="38"/>
  <c r="X376" i="38"/>
  <c r="W376" i="38"/>
  <c r="V376" i="38"/>
  <c r="U376" i="38"/>
  <c r="T376" i="38"/>
  <c r="S376" i="38"/>
  <c r="R376" i="38"/>
  <c r="Q376" i="38"/>
  <c r="P376" i="38"/>
  <c r="O376" i="38"/>
  <c r="N376" i="38"/>
  <c r="M376" i="38"/>
  <c r="L376" i="38"/>
  <c r="K376" i="38"/>
  <c r="Y375" i="38"/>
  <c r="X375" i="38"/>
  <c r="W375" i="38"/>
  <c r="V375" i="38"/>
  <c r="U375" i="38"/>
  <c r="T375" i="38"/>
  <c r="S375" i="38"/>
  <c r="R375" i="38"/>
  <c r="Q375" i="38"/>
  <c r="P375" i="38"/>
  <c r="O375" i="38"/>
  <c r="N375" i="38"/>
  <c r="M375" i="38"/>
  <c r="L375" i="38"/>
  <c r="K375" i="38"/>
  <c r="Y374" i="38"/>
  <c r="X374" i="38"/>
  <c r="W374" i="38"/>
  <c r="V374" i="38"/>
  <c r="U374" i="38"/>
  <c r="T374" i="38"/>
  <c r="S374" i="38"/>
  <c r="R374" i="38"/>
  <c r="Q374" i="38"/>
  <c r="P374" i="38"/>
  <c r="O374" i="38"/>
  <c r="N374" i="38"/>
  <c r="M374" i="38"/>
  <c r="L374" i="38"/>
  <c r="K374" i="38"/>
  <c r="Y373" i="38"/>
  <c r="X373" i="38"/>
  <c r="W373" i="38"/>
  <c r="V373" i="38"/>
  <c r="U373" i="38"/>
  <c r="T373" i="38"/>
  <c r="S373" i="38"/>
  <c r="R373" i="38"/>
  <c r="Q373" i="38"/>
  <c r="P373" i="38"/>
  <c r="O373" i="38"/>
  <c r="N373" i="38"/>
  <c r="M373" i="38"/>
  <c r="L373" i="38"/>
  <c r="K373" i="38"/>
  <c r="Y372" i="38"/>
  <c r="X372" i="38"/>
  <c r="W372" i="38"/>
  <c r="V372" i="38"/>
  <c r="U372" i="38"/>
  <c r="T372" i="38"/>
  <c r="S372" i="38"/>
  <c r="R372" i="38"/>
  <c r="Q372" i="38"/>
  <c r="P372" i="38"/>
  <c r="O372" i="38"/>
  <c r="N372" i="38"/>
  <c r="M372" i="38"/>
  <c r="L372" i="38"/>
  <c r="K372" i="38"/>
  <c r="Y371" i="38"/>
  <c r="X371" i="38"/>
  <c r="W371" i="38"/>
  <c r="V371" i="38"/>
  <c r="U371" i="38"/>
  <c r="T371" i="38"/>
  <c r="S371" i="38"/>
  <c r="R371" i="38"/>
  <c r="Q371" i="38"/>
  <c r="P371" i="38"/>
  <c r="O371" i="38"/>
  <c r="N371" i="38"/>
  <c r="M371" i="38"/>
  <c r="L371" i="38"/>
  <c r="K371" i="38"/>
  <c r="Y370" i="38"/>
  <c r="X370" i="38"/>
  <c r="W370" i="38"/>
  <c r="V370" i="38"/>
  <c r="U370" i="38"/>
  <c r="T370" i="38"/>
  <c r="S370" i="38"/>
  <c r="R370" i="38"/>
  <c r="Q370" i="38"/>
  <c r="P370" i="38"/>
  <c r="O370" i="38"/>
  <c r="N370" i="38"/>
  <c r="M370" i="38"/>
  <c r="L370" i="38"/>
  <c r="K370" i="38"/>
  <c r="Y369" i="38"/>
  <c r="X369" i="38"/>
  <c r="W369" i="38"/>
  <c r="V369" i="38"/>
  <c r="U369" i="38"/>
  <c r="T369" i="38"/>
  <c r="S369" i="38"/>
  <c r="R369" i="38"/>
  <c r="Q369" i="38"/>
  <c r="P369" i="38"/>
  <c r="O369" i="38"/>
  <c r="N369" i="38"/>
  <c r="M369" i="38"/>
  <c r="L369" i="38"/>
  <c r="K369" i="38"/>
  <c r="Y368" i="38"/>
  <c r="X368" i="38"/>
  <c r="W368" i="38"/>
  <c r="V368" i="38"/>
  <c r="U368" i="38"/>
  <c r="T368" i="38"/>
  <c r="S368" i="38"/>
  <c r="R368" i="38"/>
  <c r="Q368" i="38"/>
  <c r="P368" i="38"/>
  <c r="O368" i="38"/>
  <c r="N368" i="38"/>
  <c r="M368" i="38"/>
  <c r="L368" i="38"/>
  <c r="K368" i="38"/>
  <c r="Y367" i="38"/>
  <c r="X367" i="38"/>
  <c r="W367" i="38"/>
  <c r="V367" i="38"/>
  <c r="U367" i="38"/>
  <c r="T367" i="38"/>
  <c r="S367" i="38"/>
  <c r="R367" i="38"/>
  <c r="Q367" i="38"/>
  <c r="P367" i="38"/>
  <c r="O367" i="38"/>
  <c r="N367" i="38"/>
  <c r="M367" i="38"/>
  <c r="L367" i="38"/>
  <c r="K367" i="38"/>
  <c r="Y366" i="38"/>
  <c r="X366" i="38"/>
  <c r="W366" i="38"/>
  <c r="V366" i="38"/>
  <c r="U366" i="38"/>
  <c r="T366" i="38"/>
  <c r="S366" i="38"/>
  <c r="R366" i="38"/>
  <c r="Q366" i="38"/>
  <c r="P366" i="38"/>
  <c r="O366" i="38"/>
  <c r="N366" i="38"/>
  <c r="M366" i="38"/>
  <c r="L366" i="38"/>
  <c r="K366" i="38"/>
  <c r="Y365" i="38"/>
  <c r="X365" i="38"/>
  <c r="W365" i="38"/>
  <c r="V365" i="38"/>
  <c r="U365" i="38"/>
  <c r="T365" i="38"/>
  <c r="S365" i="38"/>
  <c r="R365" i="38"/>
  <c r="Q365" i="38"/>
  <c r="P365" i="38"/>
  <c r="O365" i="38"/>
  <c r="N365" i="38"/>
  <c r="M365" i="38"/>
  <c r="L365" i="38"/>
  <c r="K365" i="38"/>
  <c r="Y364" i="38"/>
  <c r="X364" i="38"/>
  <c r="W364" i="38"/>
  <c r="V364" i="38"/>
  <c r="U364" i="38"/>
  <c r="T364" i="38"/>
  <c r="S364" i="38"/>
  <c r="R364" i="38"/>
  <c r="Q364" i="38"/>
  <c r="P364" i="38"/>
  <c r="O364" i="38"/>
  <c r="N364" i="38"/>
  <c r="M364" i="38"/>
  <c r="L364" i="38"/>
  <c r="K364" i="38"/>
  <c r="Y363" i="38"/>
  <c r="X363" i="38"/>
  <c r="W363" i="38"/>
  <c r="V363" i="38"/>
  <c r="U363" i="38"/>
  <c r="T363" i="38"/>
  <c r="S363" i="38"/>
  <c r="R363" i="38"/>
  <c r="Q363" i="38"/>
  <c r="P363" i="38"/>
  <c r="O363" i="38"/>
  <c r="N363" i="38"/>
  <c r="M363" i="38"/>
  <c r="L363" i="38"/>
  <c r="K363" i="38"/>
  <c r="Y362" i="38"/>
  <c r="X362" i="38"/>
  <c r="W362" i="38"/>
  <c r="V362" i="38"/>
  <c r="U362" i="38"/>
  <c r="T362" i="38"/>
  <c r="S362" i="38"/>
  <c r="R362" i="38"/>
  <c r="Q362" i="38"/>
  <c r="P362" i="38"/>
  <c r="O362" i="38"/>
  <c r="N362" i="38"/>
  <c r="M362" i="38"/>
  <c r="L362" i="38"/>
  <c r="K362" i="38"/>
  <c r="Y361" i="38"/>
  <c r="X361" i="38"/>
  <c r="W361" i="38"/>
  <c r="V361" i="38"/>
  <c r="U361" i="38"/>
  <c r="T361" i="38"/>
  <c r="S361" i="38"/>
  <c r="R361" i="38"/>
  <c r="Q361" i="38"/>
  <c r="P361" i="38"/>
  <c r="O361" i="38"/>
  <c r="N361" i="38"/>
  <c r="M361" i="38"/>
  <c r="L361" i="38"/>
  <c r="K361" i="38"/>
  <c r="Y360" i="38"/>
  <c r="X360" i="38"/>
  <c r="W360" i="38"/>
  <c r="V360" i="38"/>
  <c r="U360" i="38"/>
  <c r="T360" i="38"/>
  <c r="S360" i="38"/>
  <c r="R360" i="38"/>
  <c r="Q360" i="38"/>
  <c r="P360" i="38"/>
  <c r="O360" i="38"/>
  <c r="N360" i="38"/>
  <c r="M360" i="38"/>
  <c r="L360" i="38"/>
  <c r="K360" i="38"/>
  <c r="Y359" i="38"/>
  <c r="X359" i="38"/>
  <c r="W359" i="38"/>
  <c r="V359" i="38"/>
  <c r="U359" i="38"/>
  <c r="T359" i="38"/>
  <c r="S359" i="38"/>
  <c r="R359" i="38"/>
  <c r="Q359" i="38"/>
  <c r="P359" i="38"/>
  <c r="O359" i="38"/>
  <c r="N359" i="38"/>
  <c r="M359" i="38"/>
  <c r="L359" i="38"/>
  <c r="K359" i="38"/>
  <c r="Y358" i="38"/>
  <c r="X358" i="38"/>
  <c r="W358" i="38"/>
  <c r="V358" i="38"/>
  <c r="U358" i="38"/>
  <c r="T358" i="38"/>
  <c r="S358" i="38"/>
  <c r="R358" i="38"/>
  <c r="Q358" i="38"/>
  <c r="P358" i="38"/>
  <c r="O358" i="38"/>
  <c r="N358" i="38"/>
  <c r="M358" i="38"/>
  <c r="L358" i="38"/>
  <c r="K358" i="38"/>
  <c r="Y357" i="38"/>
  <c r="X357" i="38"/>
  <c r="W357" i="38"/>
  <c r="V357" i="38"/>
  <c r="U357" i="38"/>
  <c r="T357" i="38"/>
  <c r="S357" i="38"/>
  <c r="R357" i="38"/>
  <c r="Q357" i="38"/>
  <c r="P357" i="38"/>
  <c r="O357" i="38"/>
  <c r="N357" i="38"/>
  <c r="M357" i="38"/>
  <c r="L357" i="38"/>
  <c r="K357" i="38"/>
  <c r="Y356" i="38"/>
  <c r="X356" i="38"/>
  <c r="W356" i="38"/>
  <c r="V356" i="38"/>
  <c r="U356" i="38"/>
  <c r="T356" i="38"/>
  <c r="S356" i="38"/>
  <c r="R356" i="38"/>
  <c r="Q356" i="38"/>
  <c r="P356" i="38"/>
  <c r="O356" i="38"/>
  <c r="N356" i="38"/>
  <c r="M356" i="38"/>
  <c r="L356" i="38"/>
  <c r="K356" i="38"/>
  <c r="Y355" i="38"/>
  <c r="X355" i="38"/>
  <c r="W355" i="38"/>
  <c r="V355" i="38"/>
  <c r="U355" i="38"/>
  <c r="T355" i="38"/>
  <c r="S355" i="38"/>
  <c r="R355" i="38"/>
  <c r="Q355" i="38"/>
  <c r="P355" i="38"/>
  <c r="O355" i="38"/>
  <c r="N355" i="38"/>
  <c r="M355" i="38"/>
  <c r="L355" i="38"/>
  <c r="K355" i="38"/>
  <c r="Y354" i="38"/>
  <c r="X354" i="38"/>
  <c r="W354" i="38"/>
  <c r="V354" i="38"/>
  <c r="U354" i="38"/>
  <c r="T354" i="38"/>
  <c r="S354" i="38"/>
  <c r="R354" i="38"/>
  <c r="Q354" i="38"/>
  <c r="P354" i="38"/>
  <c r="O354" i="38"/>
  <c r="N354" i="38"/>
  <c r="M354" i="38"/>
  <c r="L354" i="38"/>
  <c r="K354" i="38"/>
  <c r="Y353" i="38"/>
  <c r="X353" i="38"/>
  <c r="W353" i="38"/>
  <c r="V353" i="38"/>
  <c r="U353" i="38"/>
  <c r="T353" i="38"/>
  <c r="S353" i="38"/>
  <c r="R353" i="38"/>
  <c r="Q353" i="38"/>
  <c r="P353" i="38"/>
  <c r="O353" i="38"/>
  <c r="N353" i="38"/>
  <c r="M353" i="38"/>
  <c r="L353" i="38"/>
  <c r="K353" i="38"/>
  <c r="Y352" i="38"/>
  <c r="X352" i="38"/>
  <c r="W352" i="38"/>
  <c r="V352" i="38"/>
  <c r="U352" i="38"/>
  <c r="T352" i="38"/>
  <c r="S352" i="38"/>
  <c r="R352" i="38"/>
  <c r="Q352" i="38"/>
  <c r="P352" i="38"/>
  <c r="O352" i="38"/>
  <c r="N352" i="38"/>
  <c r="M352" i="38"/>
  <c r="L352" i="38"/>
  <c r="K352" i="38"/>
  <c r="Y351" i="38"/>
  <c r="X351" i="38"/>
  <c r="W351" i="38"/>
  <c r="V351" i="38"/>
  <c r="U351" i="38"/>
  <c r="T351" i="38"/>
  <c r="S351" i="38"/>
  <c r="R351" i="38"/>
  <c r="Q351" i="38"/>
  <c r="P351" i="38"/>
  <c r="O351" i="38"/>
  <c r="N351" i="38"/>
  <c r="M351" i="38"/>
  <c r="L351" i="38"/>
  <c r="K351" i="38"/>
  <c r="Y350" i="38"/>
  <c r="X350" i="38"/>
  <c r="W350" i="38"/>
  <c r="V350" i="38"/>
  <c r="U350" i="38"/>
  <c r="T350" i="38"/>
  <c r="S350" i="38"/>
  <c r="R350" i="38"/>
  <c r="Q350" i="38"/>
  <c r="P350" i="38"/>
  <c r="O350" i="38"/>
  <c r="N350" i="38"/>
  <c r="M350" i="38"/>
  <c r="L350" i="38"/>
  <c r="K350" i="38"/>
  <c r="Y349" i="38"/>
  <c r="X349" i="38"/>
  <c r="W349" i="38"/>
  <c r="V349" i="38"/>
  <c r="U349" i="38"/>
  <c r="T349" i="38"/>
  <c r="S349" i="38"/>
  <c r="R349" i="38"/>
  <c r="Q349" i="38"/>
  <c r="P349" i="38"/>
  <c r="O349" i="38"/>
  <c r="N349" i="38"/>
  <c r="M349" i="38"/>
  <c r="L349" i="38"/>
  <c r="K349" i="38"/>
  <c r="Y348" i="38"/>
  <c r="X348" i="38"/>
  <c r="W348" i="38"/>
  <c r="V348" i="38"/>
  <c r="U348" i="38"/>
  <c r="T348" i="38"/>
  <c r="S348" i="38"/>
  <c r="R348" i="38"/>
  <c r="Q348" i="38"/>
  <c r="P348" i="38"/>
  <c r="O348" i="38"/>
  <c r="N348" i="38"/>
  <c r="M348" i="38"/>
  <c r="L348" i="38"/>
  <c r="K348" i="38"/>
  <c r="Y347" i="38"/>
  <c r="X347" i="38"/>
  <c r="W347" i="38"/>
  <c r="V347" i="38"/>
  <c r="U347" i="38"/>
  <c r="T347" i="38"/>
  <c r="S347" i="38"/>
  <c r="R347" i="38"/>
  <c r="Q347" i="38"/>
  <c r="P347" i="38"/>
  <c r="O347" i="38"/>
  <c r="N347" i="38"/>
  <c r="M347" i="38"/>
  <c r="L347" i="38"/>
  <c r="K347" i="38"/>
  <c r="Y346" i="38"/>
  <c r="X346" i="38"/>
  <c r="W346" i="38"/>
  <c r="V346" i="38"/>
  <c r="U346" i="38"/>
  <c r="T346" i="38"/>
  <c r="S346" i="38"/>
  <c r="R346" i="38"/>
  <c r="Q346" i="38"/>
  <c r="P346" i="38"/>
  <c r="O346" i="38"/>
  <c r="N346" i="38"/>
  <c r="M346" i="38"/>
  <c r="L346" i="38"/>
  <c r="K346" i="38"/>
  <c r="Y344" i="38"/>
  <c r="X344" i="38"/>
  <c r="W344" i="38"/>
  <c r="V344" i="38"/>
  <c r="U344" i="38"/>
  <c r="T344" i="38"/>
  <c r="S344" i="38"/>
  <c r="R344" i="38"/>
  <c r="Q344" i="38"/>
  <c r="P344" i="38"/>
  <c r="O344" i="38"/>
  <c r="N344" i="38"/>
  <c r="M344" i="38"/>
  <c r="L344" i="38"/>
  <c r="K344" i="38"/>
  <c r="Y343" i="38"/>
  <c r="X343" i="38"/>
  <c r="W343" i="38"/>
  <c r="V343" i="38"/>
  <c r="U343" i="38"/>
  <c r="T343" i="38"/>
  <c r="S343" i="38"/>
  <c r="R343" i="38"/>
  <c r="Q343" i="38"/>
  <c r="P343" i="38"/>
  <c r="O343" i="38"/>
  <c r="N343" i="38"/>
  <c r="M343" i="38"/>
  <c r="L343" i="38"/>
  <c r="K343" i="38"/>
  <c r="Y342" i="38"/>
  <c r="X342" i="38"/>
  <c r="W342" i="38"/>
  <c r="V342" i="38"/>
  <c r="U342" i="38"/>
  <c r="T342" i="38"/>
  <c r="S342" i="38"/>
  <c r="R342" i="38"/>
  <c r="Q342" i="38"/>
  <c r="P342" i="38"/>
  <c r="O342" i="38"/>
  <c r="N342" i="38"/>
  <c r="M342" i="38"/>
  <c r="L342" i="38"/>
  <c r="K342" i="38"/>
  <c r="Y341" i="38"/>
  <c r="X341" i="38"/>
  <c r="W341" i="38"/>
  <c r="V341" i="38"/>
  <c r="U341" i="38"/>
  <c r="T341" i="38"/>
  <c r="S341" i="38"/>
  <c r="R341" i="38"/>
  <c r="Q341" i="38"/>
  <c r="P341" i="38"/>
  <c r="O341" i="38"/>
  <c r="N341" i="38"/>
  <c r="M341" i="38"/>
  <c r="L341" i="38"/>
  <c r="K341" i="38"/>
  <c r="Y340" i="38"/>
  <c r="X340" i="38"/>
  <c r="W340" i="38"/>
  <c r="V340" i="38"/>
  <c r="U340" i="38"/>
  <c r="T340" i="38"/>
  <c r="S340" i="38"/>
  <c r="R340" i="38"/>
  <c r="Q340" i="38"/>
  <c r="P340" i="38"/>
  <c r="O340" i="38"/>
  <c r="N340" i="38"/>
  <c r="M340" i="38"/>
  <c r="L340" i="38"/>
  <c r="K340" i="38"/>
  <c r="Y339" i="38"/>
  <c r="X339" i="38"/>
  <c r="W339" i="38"/>
  <c r="V339" i="38"/>
  <c r="U339" i="38"/>
  <c r="T339" i="38"/>
  <c r="S339" i="38"/>
  <c r="R339" i="38"/>
  <c r="Q339" i="38"/>
  <c r="P339" i="38"/>
  <c r="O339" i="38"/>
  <c r="N339" i="38"/>
  <c r="M339" i="38"/>
  <c r="L339" i="38"/>
  <c r="K339" i="38"/>
  <c r="Y338" i="38"/>
  <c r="X338" i="38"/>
  <c r="W338" i="38"/>
  <c r="V338" i="38"/>
  <c r="U338" i="38"/>
  <c r="T338" i="38"/>
  <c r="S338" i="38"/>
  <c r="R338" i="38"/>
  <c r="Q338" i="38"/>
  <c r="P338" i="38"/>
  <c r="O338" i="38"/>
  <c r="N338" i="38"/>
  <c r="M338" i="38"/>
  <c r="L338" i="38"/>
  <c r="K338" i="38"/>
  <c r="Y337" i="38"/>
  <c r="X337" i="38"/>
  <c r="W337" i="38"/>
  <c r="V337" i="38"/>
  <c r="U337" i="38"/>
  <c r="T337" i="38"/>
  <c r="S337" i="38"/>
  <c r="R337" i="38"/>
  <c r="Q337" i="38"/>
  <c r="P337" i="38"/>
  <c r="O337" i="38"/>
  <c r="N337" i="38"/>
  <c r="M337" i="38"/>
  <c r="L337" i="38"/>
  <c r="K337" i="38"/>
  <c r="Y336" i="38"/>
  <c r="X336" i="38"/>
  <c r="W336" i="38"/>
  <c r="V336" i="38"/>
  <c r="U336" i="38"/>
  <c r="T336" i="38"/>
  <c r="S336" i="38"/>
  <c r="R336" i="38"/>
  <c r="Q336" i="38"/>
  <c r="P336" i="38"/>
  <c r="O336" i="38"/>
  <c r="N336" i="38"/>
  <c r="M336" i="38"/>
  <c r="L336" i="38"/>
  <c r="K336" i="38"/>
  <c r="Y335" i="38"/>
  <c r="X335" i="38"/>
  <c r="W335" i="38"/>
  <c r="V335" i="38"/>
  <c r="U335" i="38"/>
  <c r="T335" i="38"/>
  <c r="S335" i="38"/>
  <c r="R335" i="38"/>
  <c r="Q335" i="38"/>
  <c r="P335" i="38"/>
  <c r="O335" i="38"/>
  <c r="N335" i="38"/>
  <c r="M335" i="38"/>
  <c r="L335" i="38"/>
  <c r="K335" i="38"/>
  <c r="Y334" i="38"/>
  <c r="X334" i="38"/>
  <c r="W334" i="38"/>
  <c r="V334" i="38"/>
  <c r="U334" i="38"/>
  <c r="T334" i="38"/>
  <c r="S334" i="38"/>
  <c r="R334" i="38"/>
  <c r="Q334" i="38"/>
  <c r="P334" i="38"/>
  <c r="O334" i="38"/>
  <c r="N334" i="38"/>
  <c r="M334" i="38"/>
  <c r="L334" i="38"/>
  <c r="K334" i="38"/>
  <c r="Y333" i="38"/>
  <c r="X333" i="38"/>
  <c r="W333" i="38"/>
  <c r="V333" i="38"/>
  <c r="U333" i="38"/>
  <c r="T333" i="38"/>
  <c r="S333" i="38"/>
  <c r="R333" i="38"/>
  <c r="Q333" i="38"/>
  <c r="P333" i="38"/>
  <c r="O333" i="38"/>
  <c r="N333" i="38"/>
  <c r="M333" i="38"/>
  <c r="L333" i="38"/>
  <c r="K333" i="38"/>
  <c r="Y332" i="38"/>
  <c r="X332" i="38"/>
  <c r="W332" i="38"/>
  <c r="V332" i="38"/>
  <c r="U332" i="38"/>
  <c r="T332" i="38"/>
  <c r="S332" i="38"/>
  <c r="R332" i="38"/>
  <c r="Q332" i="38"/>
  <c r="P332" i="38"/>
  <c r="O332" i="38"/>
  <c r="N332" i="38"/>
  <c r="M332" i="38"/>
  <c r="L332" i="38"/>
  <c r="K332" i="38"/>
  <c r="Y331" i="38"/>
  <c r="X331" i="38"/>
  <c r="W331" i="38"/>
  <c r="V331" i="38"/>
  <c r="U331" i="38"/>
  <c r="T331" i="38"/>
  <c r="S331" i="38"/>
  <c r="R331" i="38"/>
  <c r="Q331" i="38"/>
  <c r="P331" i="38"/>
  <c r="O331" i="38"/>
  <c r="N331" i="38"/>
  <c r="M331" i="38"/>
  <c r="L331" i="38"/>
  <c r="K331" i="38"/>
  <c r="Y330" i="38"/>
  <c r="X330" i="38"/>
  <c r="W330" i="38"/>
  <c r="V330" i="38"/>
  <c r="U330" i="38"/>
  <c r="T330" i="38"/>
  <c r="S330" i="38"/>
  <c r="R330" i="38"/>
  <c r="Q330" i="38"/>
  <c r="P330" i="38"/>
  <c r="O330" i="38"/>
  <c r="N330" i="38"/>
  <c r="M330" i="38"/>
  <c r="L330" i="38"/>
  <c r="K330" i="38"/>
  <c r="Y329" i="38"/>
  <c r="X329" i="38"/>
  <c r="W329" i="38"/>
  <c r="V329" i="38"/>
  <c r="U329" i="38"/>
  <c r="T329" i="38"/>
  <c r="S329" i="38"/>
  <c r="R329" i="38"/>
  <c r="Q329" i="38"/>
  <c r="P329" i="38"/>
  <c r="O329" i="38"/>
  <c r="N329" i="38"/>
  <c r="M329" i="38"/>
  <c r="L329" i="38"/>
  <c r="K329" i="38"/>
  <c r="Y326" i="38"/>
  <c r="X326" i="38"/>
  <c r="W326" i="38"/>
  <c r="V326" i="38"/>
  <c r="U326" i="38"/>
  <c r="T326" i="38"/>
  <c r="S326" i="38"/>
  <c r="R326" i="38"/>
  <c r="Q326" i="38"/>
  <c r="P326" i="38"/>
  <c r="O326" i="38"/>
  <c r="N326" i="38"/>
  <c r="M326" i="38"/>
  <c r="L326" i="38"/>
  <c r="K326" i="38"/>
  <c r="Y325" i="38"/>
  <c r="X325" i="38"/>
  <c r="W325" i="38"/>
  <c r="V325" i="38"/>
  <c r="U325" i="38"/>
  <c r="T325" i="38"/>
  <c r="S325" i="38"/>
  <c r="R325" i="38"/>
  <c r="Q325" i="38"/>
  <c r="P325" i="38"/>
  <c r="O325" i="38"/>
  <c r="N325" i="38"/>
  <c r="M325" i="38"/>
  <c r="L325" i="38"/>
  <c r="K325" i="38"/>
  <c r="Y324" i="38"/>
  <c r="X324" i="38"/>
  <c r="W324" i="38"/>
  <c r="V324" i="38"/>
  <c r="U324" i="38"/>
  <c r="T324" i="38"/>
  <c r="S324" i="38"/>
  <c r="R324" i="38"/>
  <c r="Q324" i="38"/>
  <c r="P324" i="38"/>
  <c r="O324" i="38"/>
  <c r="N324" i="38"/>
  <c r="M324" i="38"/>
  <c r="L324" i="38"/>
  <c r="K324" i="38"/>
  <c r="Y323" i="38"/>
  <c r="X323" i="38"/>
  <c r="W323" i="38"/>
  <c r="V323" i="38"/>
  <c r="U323" i="38"/>
  <c r="T323" i="38"/>
  <c r="S323" i="38"/>
  <c r="R323" i="38"/>
  <c r="Q323" i="38"/>
  <c r="P323" i="38"/>
  <c r="O323" i="38"/>
  <c r="N323" i="38"/>
  <c r="M323" i="38"/>
  <c r="L323" i="38"/>
  <c r="K323" i="38"/>
  <c r="Y322" i="38"/>
  <c r="X322" i="38"/>
  <c r="W322" i="38"/>
  <c r="V322" i="38"/>
  <c r="U322" i="38"/>
  <c r="T322" i="38"/>
  <c r="S322" i="38"/>
  <c r="R322" i="38"/>
  <c r="Q322" i="38"/>
  <c r="P322" i="38"/>
  <c r="O322" i="38"/>
  <c r="N322" i="38"/>
  <c r="M322" i="38"/>
  <c r="L322" i="38"/>
  <c r="K322" i="38"/>
  <c r="Y321" i="38"/>
  <c r="X321" i="38"/>
  <c r="W321" i="38"/>
  <c r="V321" i="38"/>
  <c r="U321" i="38"/>
  <c r="T321" i="38"/>
  <c r="S321" i="38"/>
  <c r="R321" i="38"/>
  <c r="Q321" i="38"/>
  <c r="P321" i="38"/>
  <c r="O321" i="38"/>
  <c r="N321" i="38"/>
  <c r="M321" i="38"/>
  <c r="L321" i="38"/>
  <c r="K321" i="38"/>
  <c r="Y320" i="38"/>
  <c r="X320" i="38"/>
  <c r="W320" i="38"/>
  <c r="V320" i="38"/>
  <c r="U320" i="38"/>
  <c r="T320" i="38"/>
  <c r="S320" i="38"/>
  <c r="R320" i="38"/>
  <c r="Q320" i="38"/>
  <c r="P320" i="38"/>
  <c r="O320" i="38"/>
  <c r="N320" i="38"/>
  <c r="M320" i="38"/>
  <c r="L320" i="38"/>
  <c r="K320" i="38"/>
  <c r="Y319" i="38"/>
  <c r="X319" i="38"/>
  <c r="W319" i="38"/>
  <c r="V319" i="38"/>
  <c r="U319" i="38"/>
  <c r="T319" i="38"/>
  <c r="S319" i="38"/>
  <c r="R319" i="38"/>
  <c r="Q319" i="38"/>
  <c r="P319" i="38"/>
  <c r="O319" i="38"/>
  <c r="N319" i="38"/>
  <c r="M319" i="38"/>
  <c r="L319" i="38"/>
  <c r="K319" i="38"/>
  <c r="Y318" i="38"/>
  <c r="X318" i="38"/>
  <c r="W318" i="38"/>
  <c r="V318" i="38"/>
  <c r="U318" i="38"/>
  <c r="T318" i="38"/>
  <c r="S318" i="38"/>
  <c r="R318" i="38"/>
  <c r="Q318" i="38"/>
  <c r="P318" i="38"/>
  <c r="O318" i="38"/>
  <c r="N318" i="38"/>
  <c r="M318" i="38"/>
  <c r="L318" i="38"/>
  <c r="K318" i="38"/>
  <c r="Y317" i="38"/>
  <c r="X317" i="38"/>
  <c r="W317" i="38"/>
  <c r="V317" i="38"/>
  <c r="U317" i="38"/>
  <c r="T317" i="38"/>
  <c r="S317" i="38"/>
  <c r="R317" i="38"/>
  <c r="Q317" i="38"/>
  <c r="P317" i="38"/>
  <c r="O317" i="38"/>
  <c r="N317" i="38"/>
  <c r="M317" i="38"/>
  <c r="L317" i="38"/>
  <c r="K317" i="38"/>
  <c r="Y316" i="38"/>
  <c r="X316" i="38"/>
  <c r="W316" i="38"/>
  <c r="V316" i="38"/>
  <c r="U316" i="38"/>
  <c r="T316" i="38"/>
  <c r="S316" i="38"/>
  <c r="R316" i="38"/>
  <c r="Q316" i="38"/>
  <c r="P316" i="38"/>
  <c r="O316" i="38"/>
  <c r="N316" i="38"/>
  <c r="M316" i="38"/>
  <c r="L316" i="38"/>
  <c r="K316" i="38"/>
  <c r="Y315" i="38"/>
  <c r="X315" i="38"/>
  <c r="W315" i="38"/>
  <c r="V315" i="38"/>
  <c r="U315" i="38"/>
  <c r="T315" i="38"/>
  <c r="S315" i="38"/>
  <c r="R315" i="38"/>
  <c r="Q315" i="38"/>
  <c r="P315" i="38"/>
  <c r="O315" i="38"/>
  <c r="N315" i="38"/>
  <c r="M315" i="38"/>
  <c r="L315" i="38"/>
  <c r="K315" i="38"/>
  <c r="Y314" i="38"/>
  <c r="X314" i="38"/>
  <c r="W314" i="38"/>
  <c r="V314" i="38"/>
  <c r="U314" i="38"/>
  <c r="T314" i="38"/>
  <c r="S314" i="38"/>
  <c r="R314" i="38"/>
  <c r="Q314" i="38"/>
  <c r="P314" i="38"/>
  <c r="O314" i="38"/>
  <c r="N314" i="38"/>
  <c r="M314" i="38"/>
  <c r="L314" i="38"/>
  <c r="K314" i="38"/>
  <c r="Y313" i="38"/>
  <c r="X313" i="38"/>
  <c r="W313" i="38"/>
  <c r="V313" i="38"/>
  <c r="U313" i="38"/>
  <c r="T313" i="38"/>
  <c r="S313" i="38"/>
  <c r="R313" i="38"/>
  <c r="Q313" i="38"/>
  <c r="P313" i="38"/>
  <c r="O313" i="38"/>
  <c r="N313" i="38"/>
  <c r="M313" i="38"/>
  <c r="L313" i="38"/>
  <c r="K313" i="38"/>
  <c r="Y311" i="38"/>
  <c r="X311" i="38"/>
  <c r="W311" i="38"/>
  <c r="V311" i="38"/>
  <c r="U311" i="38"/>
  <c r="T311" i="38"/>
  <c r="S311" i="38"/>
  <c r="R311" i="38"/>
  <c r="Q311" i="38"/>
  <c r="P311" i="38"/>
  <c r="O311" i="38"/>
  <c r="N311" i="38"/>
  <c r="M311" i="38"/>
  <c r="L311" i="38"/>
  <c r="K311" i="38"/>
  <c r="Y310" i="38"/>
  <c r="X310" i="38"/>
  <c r="W310" i="38"/>
  <c r="V310" i="38"/>
  <c r="U310" i="38"/>
  <c r="T310" i="38"/>
  <c r="S310" i="38"/>
  <c r="R310" i="38"/>
  <c r="Q310" i="38"/>
  <c r="P310" i="38"/>
  <c r="O310" i="38"/>
  <c r="N310" i="38"/>
  <c r="M310" i="38"/>
  <c r="L310" i="38"/>
  <c r="K310" i="38"/>
  <c r="Y309" i="38"/>
  <c r="X309" i="38"/>
  <c r="W309" i="38"/>
  <c r="V309" i="38"/>
  <c r="U309" i="38"/>
  <c r="T309" i="38"/>
  <c r="S309" i="38"/>
  <c r="R309" i="38"/>
  <c r="Q309" i="38"/>
  <c r="P309" i="38"/>
  <c r="O309" i="38"/>
  <c r="N309" i="38"/>
  <c r="M309" i="38"/>
  <c r="L309" i="38"/>
  <c r="K309" i="38"/>
  <c r="Y308" i="38"/>
  <c r="X308" i="38"/>
  <c r="W308" i="38"/>
  <c r="V308" i="38"/>
  <c r="U308" i="38"/>
  <c r="T308" i="38"/>
  <c r="S308" i="38"/>
  <c r="R308" i="38"/>
  <c r="Q308" i="38"/>
  <c r="P308" i="38"/>
  <c r="O308" i="38"/>
  <c r="N308" i="38"/>
  <c r="M308" i="38"/>
  <c r="L308" i="38"/>
  <c r="K308" i="38"/>
  <c r="Y307" i="38"/>
  <c r="X307" i="38"/>
  <c r="W307" i="38"/>
  <c r="V307" i="38"/>
  <c r="U307" i="38"/>
  <c r="T307" i="38"/>
  <c r="S307" i="38"/>
  <c r="R307" i="38"/>
  <c r="Q307" i="38"/>
  <c r="P307" i="38"/>
  <c r="O307" i="38"/>
  <c r="N307" i="38"/>
  <c r="M307" i="38"/>
  <c r="L307" i="38"/>
  <c r="K307" i="38"/>
  <c r="Y306" i="38"/>
  <c r="X306" i="38"/>
  <c r="W306" i="38"/>
  <c r="V306" i="38"/>
  <c r="U306" i="38"/>
  <c r="T306" i="38"/>
  <c r="S306" i="38"/>
  <c r="R306" i="38"/>
  <c r="Q306" i="38"/>
  <c r="P306" i="38"/>
  <c r="O306" i="38"/>
  <c r="N306" i="38"/>
  <c r="M306" i="38"/>
  <c r="L306" i="38"/>
  <c r="K306" i="38"/>
  <c r="Y305" i="38"/>
  <c r="X305" i="38"/>
  <c r="W305" i="38"/>
  <c r="V305" i="38"/>
  <c r="U305" i="38"/>
  <c r="T305" i="38"/>
  <c r="S305" i="38"/>
  <c r="R305" i="38"/>
  <c r="Q305" i="38"/>
  <c r="P305" i="38"/>
  <c r="O305" i="38"/>
  <c r="N305" i="38"/>
  <c r="M305" i="38"/>
  <c r="L305" i="38"/>
  <c r="K305" i="38"/>
  <c r="Y304" i="38"/>
  <c r="X304" i="38"/>
  <c r="W304" i="38"/>
  <c r="V304" i="38"/>
  <c r="U304" i="38"/>
  <c r="T304" i="38"/>
  <c r="S304" i="38"/>
  <c r="R304" i="38"/>
  <c r="Q304" i="38"/>
  <c r="P304" i="38"/>
  <c r="O304" i="38"/>
  <c r="N304" i="38"/>
  <c r="M304" i="38"/>
  <c r="L304" i="38"/>
  <c r="K304" i="38"/>
  <c r="Y303" i="38"/>
  <c r="X303" i="38"/>
  <c r="W303" i="38"/>
  <c r="V303" i="38"/>
  <c r="U303" i="38"/>
  <c r="T303" i="38"/>
  <c r="S303" i="38"/>
  <c r="R303" i="38"/>
  <c r="Q303" i="38"/>
  <c r="P303" i="38"/>
  <c r="O303" i="38"/>
  <c r="N303" i="38"/>
  <c r="M303" i="38"/>
  <c r="L303" i="38"/>
  <c r="K303" i="38"/>
  <c r="Y302" i="38"/>
  <c r="X302" i="38"/>
  <c r="W302" i="38"/>
  <c r="V302" i="38"/>
  <c r="U302" i="38"/>
  <c r="T302" i="38"/>
  <c r="S302" i="38"/>
  <c r="R302" i="38"/>
  <c r="Q302" i="38"/>
  <c r="P302" i="38"/>
  <c r="O302" i="38"/>
  <c r="N302" i="38"/>
  <c r="M302" i="38"/>
  <c r="L302" i="38"/>
  <c r="K302" i="38"/>
  <c r="Y301" i="38"/>
  <c r="X301" i="38"/>
  <c r="W301" i="38"/>
  <c r="V301" i="38"/>
  <c r="U301" i="38"/>
  <c r="T301" i="38"/>
  <c r="S301" i="38"/>
  <c r="R301" i="38"/>
  <c r="Q301" i="38"/>
  <c r="P301" i="38"/>
  <c r="O301" i="38"/>
  <c r="N301" i="38"/>
  <c r="M301" i="38"/>
  <c r="L301" i="38"/>
  <c r="K301" i="38"/>
  <c r="Y300" i="38"/>
  <c r="X300" i="38"/>
  <c r="W300" i="38"/>
  <c r="V300" i="38"/>
  <c r="U300" i="38"/>
  <c r="T300" i="38"/>
  <c r="S300" i="38"/>
  <c r="R300" i="38"/>
  <c r="Q300" i="38"/>
  <c r="P300" i="38"/>
  <c r="O300" i="38"/>
  <c r="N300" i="38"/>
  <c r="M300" i="38"/>
  <c r="L300" i="38"/>
  <c r="K300" i="38"/>
  <c r="Y299" i="38"/>
  <c r="X299" i="38"/>
  <c r="W299" i="38"/>
  <c r="V299" i="38"/>
  <c r="U299" i="38"/>
  <c r="T299" i="38"/>
  <c r="S299" i="38"/>
  <c r="R299" i="38"/>
  <c r="Q299" i="38"/>
  <c r="P299" i="38"/>
  <c r="O299" i="38"/>
  <c r="N299" i="38"/>
  <c r="M299" i="38"/>
  <c r="L299" i="38"/>
  <c r="K299" i="38"/>
  <c r="Y298" i="38"/>
  <c r="X298" i="38"/>
  <c r="W298" i="38"/>
  <c r="V298" i="38"/>
  <c r="U298" i="38"/>
  <c r="T298" i="38"/>
  <c r="S298" i="38"/>
  <c r="R298" i="38"/>
  <c r="Q298" i="38"/>
  <c r="P298" i="38"/>
  <c r="O298" i="38"/>
  <c r="N298" i="38"/>
  <c r="M298" i="38"/>
  <c r="L298" i="38"/>
  <c r="K298" i="38"/>
  <c r="Y297" i="38"/>
  <c r="X297" i="38"/>
  <c r="W297" i="38"/>
  <c r="V297" i="38"/>
  <c r="U297" i="38"/>
  <c r="T297" i="38"/>
  <c r="S297" i="38"/>
  <c r="R297" i="38"/>
  <c r="Q297" i="38"/>
  <c r="P297" i="38"/>
  <c r="O297" i="38"/>
  <c r="N297" i="38"/>
  <c r="M297" i="38"/>
  <c r="L297" i="38"/>
  <c r="K297" i="38"/>
  <c r="Y296" i="38"/>
  <c r="X296" i="38"/>
  <c r="W296" i="38"/>
  <c r="V296" i="38"/>
  <c r="U296" i="38"/>
  <c r="T296" i="38"/>
  <c r="S296" i="38"/>
  <c r="R296" i="38"/>
  <c r="Q296" i="38"/>
  <c r="P296" i="38"/>
  <c r="O296" i="38"/>
  <c r="N296" i="38"/>
  <c r="M296" i="38"/>
  <c r="L296" i="38"/>
  <c r="K296" i="38"/>
  <c r="Y295" i="38"/>
  <c r="X295" i="38"/>
  <c r="W295" i="38"/>
  <c r="V295" i="38"/>
  <c r="U295" i="38"/>
  <c r="T295" i="38"/>
  <c r="S295" i="38"/>
  <c r="R295" i="38"/>
  <c r="Q295" i="38"/>
  <c r="P295" i="38"/>
  <c r="O295" i="38"/>
  <c r="N295" i="38"/>
  <c r="M295" i="38"/>
  <c r="L295" i="38"/>
  <c r="K295" i="38"/>
  <c r="Y294" i="38"/>
  <c r="X294" i="38"/>
  <c r="W294" i="38"/>
  <c r="V294" i="38"/>
  <c r="U294" i="38"/>
  <c r="T294" i="38"/>
  <c r="S294" i="38"/>
  <c r="R294" i="38"/>
  <c r="Q294" i="38"/>
  <c r="P294" i="38"/>
  <c r="O294" i="38"/>
  <c r="N294" i="38"/>
  <c r="M294" i="38"/>
  <c r="L294" i="38"/>
  <c r="K294" i="38"/>
  <c r="Y293" i="38"/>
  <c r="X293" i="38"/>
  <c r="W293" i="38"/>
  <c r="V293" i="38"/>
  <c r="U293" i="38"/>
  <c r="T293" i="38"/>
  <c r="S293" i="38"/>
  <c r="R293" i="38"/>
  <c r="Q293" i="38"/>
  <c r="P293" i="38"/>
  <c r="O293" i="38"/>
  <c r="N293" i="38"/>
  <c r="M293" i="38"/>
  <c r="L293" i="38"/>
  <c r="K293" i="38"/>
  <c r="Y292" i="38"/>
  <c r="X292" i="38"/>
  <c r="W292" i="38"/>
  <c r="V292" i="38"/>
  <c r="U292" i="38"/>
  <c r="T292" i="38"/>
  <c r="S292" i="38"/>
  <c r="R292" i="38"/>
  <c r="Q292" i="38"/>
  <c r="P292" i="38"/>
  <c r="O292" i="38"/>
  <c r="N292" i="38"/>
  <c r="M292" i="38"/>
  <c r="L292" i="38"/>
  <c r="K292" i="38"/>
  <c r="Y291" i="38"/>
  <c r="X291" i="38"/>
  <c r="W291" i="38"/>
  <c r="V291" i="38"/>
  <c r="U291" i="38"/>
  <c r="T291" i="38"/>
  <c r="S291" i="38"/>
  <c r="R291" i="38"/>
  <c r="Q291" i="38"/>
  <c r="P291" i="38"/>
  <c r="O291" i="38"/>
  <c r="N291" i="38"/>
  <c r="M291" i="38"/>
  <c r="L291" i="38"/>
  <c r="K291" i="38"/>
  <c r="Y290" i="38"/>
  <c r="X290" i="38"/>
  <c r="W290" i="38"/>
  <c r="V290" i="38"/>
  <c r="U290" i="38"/>
  <c r="T290" i="38"/>
  <c r="S290" i="38"/>
  <c r="R290" i="38"/>
  <c r="Q290" i="38"/>
  <c r="P290" i="38"/>
  <c r="O290" i="38"/>
  <c r="N290" i="38"/>
  <c r="M290" i="38"/>
  <c r="L290" i="38"/>
  <c r="K290" i="38"/>
  <c r="Y289" i="38"/>
  <c r="X289" i="38"/>
  <c r="W289" i="38"/>
  <c r="V289" i="38"/>
  <c r="U289" i="38"/>
  <c r="T289" i="38"/>
  <c r="S289" i="38"/>
  <c r="R289" i="38"/>
  <c r="Q289" i="38"/>
  <c r="P289" i="38"/>
  <c r="O289" i="38"/>
  <c r="N289" i="38"/>
  <c r="M289" i="38"/>
  <c r="L289" i="38"/>
  <c r="K289" i="38"/>
  <c r="Y288" i="38"/>
  <c r="X288" i="38"/>
  <c r="W288" i="38"/>
  <c r="V288" i="38"/>
  <c r="U288" i="38"/>
  <c r="T288" i="38"/>
  <c r="S288" i="38"/>
  <c r="R288" i="38"/>
  <c r="Q288" i="38"/>
  <c r="P288" i="38"/>
  <c r="O288" i="38"/>
  <c r="N288" i="38"/>
  <c r="M288" i="38"/>
  <c r="L288" i="38"/>
  <c r="K288" i="38"/>
  <c r="Y287" i="38"/>
  <c r="X287" i="38"/>
  <c r="W287" i="38"/>
  <c r="V287" i="38"/>
  <c r="U287" i="38"/>
  <c r="T287" i="38"/>
  <c r="S287" i="38"/>
  <c r="R287" i="38"/>
  <c r="Q287" i="38"/>
  <c r="P287" i="38"/>
  <c r="O287" i="38"/>
  <c r="N287" i="38"/>
  <c r="M287" i="38"/>
  <c r="L287" i="38"/>
  <c r="K287" i="38"/>
  <c r="Y286" i="38"/>
  <c r="X286" i="38"/>
  <c r="W286" i="38"/>
  <c r="V286" i="38"/>
  <c r="U286" i="38"/>
  <c r="T286" i="38"/>
  <c r="S286" i="38"/>
  <c r="R286" i="38"/>
  <c r="Q286" i="38"/>
  <c r="P286" i="38"/>
  <c r="O286" i="38"/>
  <c r="N286" i="38"/>
  <c r="M286" i="38"/>
  <c r="L286" i="38"/>
  <c r="K286" i="38"/>
  <c r="Y285" i="38"/>
  <c r="X285" i="38"/>
  <c r="W285" i="38"/>
  <c r="V285" i="38"/>
  <c r="U285" i="38"/>
  <c r="T285" i="38"/>
  <c r="S285" i="38"/>
  <c r="R285" i="38"/>
  <c r="Q285" i="38"/>
  <c r="P285" i="38"/>
  <c r="O285" i="38"/>
  <c r="N285" i="38"/>
  <c r="M285" i="38"/>
  <c r="L285" i="38"/>
  <c r="K285" i="38"/>
  <c r="Y284" i="38"/>
  <c r="X284" i="38"/>
  <c r="W284" i="38"/>
  <c r="V284" i="38"/>
  <c r="U284" i="38"/>
  <c r="T284" i="38"/>
  <c r="S284" i="38"/>
  <c r="R284" i="38"/>
  <c r="Q284" i="38"/>
  <c r="P284" i="38"/>
  <c r="O284" i="38"/>
  <c r="N284" i="38"/>
  <c r="M284" i="38"/>
  <c r="L284" i="38"/>
  <c r="K284" i="38"/>
  <c r="Y283" i="38"/>
  <c r="X283" i="38"/>
  <c r="W283" i="38"/>
  <c r="V283" i="38"/>
  <c r="U283" i="38"/>
  <c r="T283" i="38"/>
  <c r="S283" i="38"/>
  <c r="R283" i="38"/>
  <c r="Q283" i="38"/>
  <c r="P283" i="38"/>
  <c r="O283" i="38"/>
  <c r="N283" i="38"/>
  <c r="M283" i="38"/>
  <c r="L283" i="38"/>
  <c r="K283" i="38"/>
  <c r="Y282" i="38"/>
  <c r="X282" i="38"/>
  <c r="W282" i="38"/>
  <c r="V282" i="38"/>
  <c r="U282" i="38"/>
  <c r="T282" i="38"/>
  <c r="S282" i="38"/>
  <c r="R282" i="38"/>
  <c r="Q282" i="38"/>
  <c r="P282" i="38"/>
  <c r="O282" i="38"/>
  <c r="N282" i="38"/>
  <c r="M282" i="38"/>
  <c r="L282" i="38"/>
  <c r="K282" i="38"/>
  <c r="Y281" i="38"/>
  <c r="X281" i="38"/>
  <c r="W281" i="38"/>
  <c r="V281" i="38"/>
  <c r="U281" i="38"/>
  <c r="T281" i="38"/>
  <c r="S281" i="38"/>
  <c r="R281" i="38"/>
  <c r="Q281" i="38"/>
  <c r="P281" i="38"/>
  <c r="O281" i="38"/>
  <c r="N281" i="38"/>
  <c r="M281" i="38"/>
  <c r="L281" i="38"/>
  <c r="K281" i="38"/>
  <c r="Y280" i="38"/>
  <c r="X280" i="38"/>
  <c r="W280" i="38"/>
  <c r="V280" i="38"/>
  <c r="U280" i="38"/>
  <c r="T280" i="38"/>
  <c r="S280" i="38"/>
  <c r="R280" i="38"/>
  <c r="Q280" i="38"/>
  <c r="P280" i="38"/>
  <c r="O280" i="38"/>
  <c r="N280" i="38"/>
  <c r="M280" i="38"/>
  <c r="L280" i="38"/>
  <c r="K280" i="38"/>
  <c r="Y279" i="38"/>
  <c r="X279" i="38"/>
  <c r="W279" i="38"/>
  <c r="V279" i="38"/>
  <c r="U279" i="38"/>
  <c r="T279" i="38"/>
  <c r="S279" i="38"/>
  <c r="R279" i="38"/>
  <c r="Q279" i="38"/>
  <c r="P279" i="38"/>
  <c r="O279" i="38"/>
  <c r="N279" i="38"/>
  <c r="M279" i="38"/>
  <c r="L279" i="38"/>
  <c r="K279" i="38"/>
  <c r="Y278" i="38"/>
  <c r="X278" i="38"/>
  <c r="W278" i="38"/>
  <c r="V278" i="38"/>
  <c r="U278" i="38"/>
  <c r="T278" i="38"/>
  <c r="S278" i="38"/>
  <c r="R278" i="38"/>
  <c r="Q278" i="38"/>
  <c r="P278" i="38"/>
  <c r="O278" i="38"/>
  <c r="N278" i="38"/>
  <c r="M278" i="38"/>
  <c r="L278" i="38"/>
  <c r="K278" i="38"/>
  <c r="Y277" i="38"/>
  <c r="X277" i="38"/>
  <c r="W277" i="38"/>
  <c r="V277" i="38"/>
  <c r="U277" i="38"/>
  <c r="T277" i="38"/>
  <c r="S277" i="38"/>
  <c r="R277" i="38"/>
  <c r="Q277" i="38"/>
  <c r="P277" i="38"/>
  <c r="O277" i="38"/>
  <c r="N277" i="38"/>
  <c r="M277" i="38"/>
  <c r="L277" i="38"/>
  <c r="K277" i="38"/>
  <c r="Y276" i="38"/>
  <c r="X276" i="38"/>
  <c r="W276" i="38"/>
  <c r="V276" i="38"/>
  <c r="U276" i="38"/>
  <c r="T276" i="38"/>
  <c r="S276" i="38"/>
  <c r="R276" i="38"/>
  <c r="Q276" i="38"/>
  <c r="P276" i="38"/>
  <c r="O276" i="38"/>
  <c r="N276" i="38"/>
  <c r="M276" i="38"/>
  <c r="L276" i="38"/>
  <c r="K276" i="38"/>
  <c r="Y275" i="38"/>
  <c r="X275" i="38"/>
  <c r="W275" i="38"/>
  <c r="V275" i="38"/>
  <c r="U275" i="38"/>
  <c r="T275" i="38"/>
  <c r="S275" i="38"/>
  <c r="R275" i="38"/>
  <c r="Q275" i="38"/>
  <c r="P275" i="38"/>
  <c r="O275" i="38"/>
  <c r="N275" i="38"/>
  <c r="M275" i="38"/>
  <c r="L275" i="38"/>
  <c r="K275" i="38"/>
  <c r="Y274" i="38"/>
  <c r="X274" i="38"/>
  <c r="W274" i="38"/>
  <c r="V274" i="38"/>
  <c r="U274" i="38"/>
  <c r="T274" i="38"/>
  <c r="S274" i="38"/>
  <c r="R274" i="38"/>
  <c r="Q274" i="38"/>
  <c r="P274" i="38"/>
  <c r="O274" i="38"/>
  <c r="N274" i="38"/>
  <c r="M274" i="38"/>
  <c r="L274" i="38"/>
  <c r="K274" i="38"/>
  <c r="Y273" i="38"/>
  <c r="X273" i="38"/>
  <c r="W273" i="38"/>
  <c r="V273" i="38"/>
  <c r="U273" i="38"/>
  <c r="T273" i="38"/>
  <c r="S273" i="38"/>
  <c r="R273" i="38"/>
  <c r="Q273" i="38"/>
  <c r="P273" i="38"/>
  <c r="O273" i="38"/>
  <c r="N273" i="38"/>
  <c r="M273" i="38"/>
  <c r="L273" i="38"/>
  <c r="K273" i="38"/>
  <c r="Y272" i="38"/>
  <c r="X272" i="38"/>
  <c r="W272" i="38"/>
  <c r="V272" i="38"/>
  <c r="U272" i="38"/>
  <c r="T272" i="38"/>
  <c r="S272" i="38"/>
  <c r="R272" i="38"/>
  <c r="Q272" i="38"/>
  <c r="P272" i="38"/>
  <c r="O272" i="38"/>
  <c r="N272" i="38"/>
  <c r="M272" i="38"/>
  <c r="L272" i="38"/>
  <c r="K272" i="38"/>
  <c r="Y271" i="38"/>
  <c r="X271" i="38"/>
  <c r="W271" i="38"/>
  <c r="V271" i="38"/>
  <c r="U271" i="38"/>
  <c r="T271" i="38"/>
  <c r="S271" i="38"/>
  <c r="R271" i="38"/>
  <c r="Q271" i="38"/>
  <c r="P271" i="38"/>
  <c r="O271" i="38"/>
  <c r="N271" i="38"/>
  <c r="M271" i="38"/>
  <c r="L271" i="38"/>
  <c r="K271" i="38"/>
  <c r="Y270" i="38"/>
  <c r="X270" i="38"/>
  <c r="W270" i="38"/>
  <c r="V270" i="38"/>
  <c r="U270" i="38"/>
  <c r="T270" i="38"/>
  <c r="S270" i="38"/>
  <c r="R270" i="38"/>
  <c r="Q270" i="38"/>
  <c r="P270" i="38"/>
  <c r="O270" i="38"/>
  <c r="N270" i="38"/>
  <c r="M270" i="38"/>
  <c r="L270" i="38"/>
  <c r="K270" i="38"/>
  <c r="Y269" i="38"/>
  <c r="X269" i="38"/>
  <c r="W269" i="38"/>
  <c r="V269" i="38"/>
  <c r="U269" i="38"/>
  <c r="T269" i="38"/>
  <c r="S269" i="38"/>
  <c r="R269" i="38"/>
  <c r="Q269" i="38"/>
  <c r="P269" i="38"/>
  <c r="O269" i="38"/>
  <c r="N269" i="38"/>
  <c r="M269" i="38"/>
  <c r="L269" i="38"/>
  <c r="K269" i="38"/>
  <c r="Y268" i="38"/>
  <c r="X268" i="38"/>
  <c r="W268" i="38"/>
  <c r="V268" i="38"/>
  <c r="U268" i="38"/>
  <c r="T268" i="38"/>
  <c r="S268" i="38"/>
  <c r="R268" i="38"/>
  <c r="Q268" i="38"/>
  <c r="P268" i="38"/>
  <c r="O268" i="38"/>
  <c r="N268" i="38"/>
  <c r="M268" i="38"/>
  <c r="L268" i="38"/>
  <c r="K268" i="38"/>
  <c r="Y266" i="38"/>
  <c r="X266" i="38"/>
  <c r="W266" i="38"/>
  <c r="V266" i="38"/>
  <c r="U266" i="38"/>
  <c r="T266" i="38"/>
  <c r="S266" i="38"/>
  <c r="R266" i="38"/>
  <c r="Q266" i="38"/>
  <c r="P266" i="38"/>
  <c r="O266" i="38"/>
  <c r="N266" i="38"/>
  <c r="M266" i="38"/>
  <c r="L266" i="38"/>
  <c r="K266" i="38"/>
  <c r="Y265" i="38"/>
  <c r="X265" i="38"/>
  <c r="W265" i="38"/>
  <c r="V265" i="38"/>
  <c r="U265" i="38"/>
  <c r="T265" i="38"/>
  <c r="S265" i="38"/>
  <c r="R265" i="38"/>
  <c r="Q265" i="38"/>
  <c r="P265" i="38"/>
  <c r="O265" i="38"/>
  <c r="N265" i="38"/>
  <c r="M265" i="38"/>
  <c r="L265" i="38"/>
  <c r="K265" i="38"/>
  <c r="Y264" i="38"/>
  <c r="X264" i="38"/>
  <c r="W264" i="38"/>
  <c r="V264" i="38"/>
  <c r="U264" i="38"/>
  <c r="T264" i="38"/>
  <c r="S264" i="38"/>
  <c r="R264" i="38"/>
  <c r="Q264" i="38"/>
  <c r="P264" i="38"/>
  <c r="O264" i="38"/>
  <c r="N264" i="38"/>
  <c r="M264" i="38"/>
  <c r="L264" i="38"/>
  <c r="K264" i="38"/>
  <c r="Y263" i="38"/>
  <c r="X263" i="38"/>
  <c r="W263" i="38"/>
  <c r="V263" i="38"/>
  <c r="U263" i="38"/>
  <c r="T263" i="38"/>
  <c r="S263" i="38"/>
  <c r="R263" i="38"/>
  <c r="Q263" i="38"/>
  <c r="P263" i="38"/>
  <c r="O263" i="38"/>
  <c r="N263" i="38"/>
  <c r="M263" i="38"/>
  <c r="L263" i="38"/>
  <c r="K263" i="38"/>
  <c r="Y262" i="38"/>
  <c r="X262" i="38"/>
  <c r="W262" i="38"/>
  <c r="V262" i="38"/>
  <c r="U262" i="38"/>
  <c r="T262" i="38"/>
  <c r="S262" i="38"/>
  <c r="R262" i="38"/>
  <c r="Q262" i="38"/>
  <c r="P262" i="38"/>
  <c r="O262" i="38"/>
  <c r="N262" i="38"/>
  <c r="M262" i="38"/>
  <c r="L262" i="38"/>
  <c r="K262" i="38"/>
  <c r="Y261" i="38"/>
  <c r="X261" i="38"/>
  <c r="W261" i="38"/>
  <c r="V261" i="38"/>
  <c r="U261" i="38"/>
  <c r="T261" i="38"/>
  <c r="S261" i="38"/>
  <c r="R261" i="38"/>
  <c r="Q261" i="38"/>
  <c r="P261" i="38"/>
  <c r="O261" i="38"/>
  <c r="N261" i="38"/>
  <c r="M261" i="38"/>
  <c r="L261" i="38"/>
  <c r="K261" i="38"/>
  <c r="Y259" i="38"/>
  <c r="X259" i="38"/>
  <c r="W259" i="38"/>
  <c r="V259" i="38"/>
  <c r="U259" i="38"/>
  <c r="T259" i="38"/>
  <c r="S259" i="38"/>
  <c r="R259" i="38"/>
  <c r="Q259" i="38"/>
  <c r="P259" i="38"/>
  <c r="O259" i="38"/>
  <c r="N259" i="38"/>
  <c r="M259" i="38"/>
  <c r="L259" i="38"/>
  <c r="K259" i="38"/>
  <c r="Y258" i="38"/>
  <c r="X258" i="38"/>
  <c r="W258" i="38"/>
  <c r="V258" i="38"/>
  <c r="U258" i="38"/>
  <c r="T258" i="38"/>
  <c r="S258" i="38"/>
  <c r="R258" i="38"/>
  <c r="Q258" i="38"/>
  <c r="P258" i="38"/>
  <c r="O258" i="38"/>
  <c r="N258" i="38"/>
  <c r="M258" i="38"/>
  <c r="L258" i="38"/>
  <c r="K258" i="38"/>
  <c r="Y257" i="38"/>
  <c r="X257" i="38"/>
  <c r="W257" i="38"/>
  <c r="V257" i="38"/>
  <c r="U257" i="38"/>
  <c r="T257" i="38"/>
  <c r="S257" i="38"/>
  <c r="R257" i="38"/>
  <c r="Q257" i="38"/>
  <c r="P257" i="38"/>
  <c r="O257" i="38"/>
  <c r="N257" i="38"/>
  <c r="M257" i="38"/>
  <c r="L257" i="38"/>
  <c r="K257" i="38"/>
  <c r="Y256" i="38"/>
  <c r="X256" i="38"/>
  <c r="W256" i="38"/>
  <c r="V256" i="38"/>
  <c r="U256" i="38"/>
  <c r="T256" i="38"/>
  <c r="S256" i="38"/>
  <c r="R256" i="38"/>
  <c r="Q256" i="38"/>
  <c r="P256" i="38"/>
  <c r="O256" i="38"/>
  <c r="N256" i="38"/>
  <c r="M256" i="38"/>
  <c r="L256" i="38"/>
  <c r="K256" i="38"/>
  <c r="Y255" i="38"/>
  <c r="X255" i="38"/>
  <c r="W255" i="38"/>
  <c r="V255" i="38"/>
  <c r="U255" i="38"/>
  <c r="T255" i="38"/>
  <c r="S255" i="38"/>
  <c r="R255" i="38"/>
  <c r="Q255" i="38"/>
  <c r="P255" i="38"/>
  <c r="O255" i="38"/>
  <c r="N255" i="38"/>
  <c r="M255" i="38"/>
  <c r="L255" i="38"/>
  <c r="K255" i="38"/>
  <c r="Y254" i="38"/>
  <c r="X254" i="38"/>
  <c r="W254" i="38"/>
  <c r="V254" i="38"/>
  <c r="U254" i="38"/>
  <c r="T254" i="38"/>
  <c r="S254" i="38"/>
  <c r="R254" i="38"/>
  <c r="Q254" i="38"/>
  <c r="P254" i="38"/>
  <c r="O254" i="38"/>
  <c r="N254" i="38"/>
  <c r="M254" i="38"/>
  <c r="L254" i="38"/>
  <c r="K254" i="38"/>
  <c r="Y253" i="38"/>
  <c r="X253" i="38"/>
  <c r="W253" i="38"/>
  <c r="V253" i="38"/>
  <c r="U253" i="38"/>
  <c r="T253" i="38"/>
  <c r="S253" i="38"/>
  <c r="R253" i="38"/>
  <c r="Q253" i="38"/>
  <c r="P253" i="38"/>
  <c r="O253" i="38"/>
  <c r="N253" i="38"/>
  <c r="M253" i="38"/>
  <c r="L253" i="38"/>
  <c r="K253" i="38"/>
  <c r="Y252" i="38"/>
  <c r="X252" i="38"/>
  <c r="W252" i="38"/>
  <c r="V252" i="38"/>
  <c r="U252" i="38"/>
  <c r="T252" i="38"/>
  <c r="S252" i="38"/>
  <c r="R252" i="38"/>
  <c r="Q252" i="38"/>
  <c r="P252" i="38"/>
  <c r="O252" i="38"/>
  <c r="N252" i="38"/>
  <c r="M252" i="38"/>
  <c r="L252" i="38"/>
  <c r="K252" i="38"/>
  <c r="Y251" i="38"/>
  <c r="X251" i="38"/>
  <c r="W251" i="38"/>
  <c r="V251" i="38"/>
  <c r="U251" i="38"/>
  <c r="T251" i="38"/>
  <c r="S251" i="38"/>
  <c r="R251" i="38"/>
  <c r="Q251" i="38"/>
  <c r="P251" i="38"/>
  <c r="O251" i="38"/>
  <c r="N251" i="38"/>
  <c r="M251" i="38"/>
  <c r="L251" i="38"/>
  <c r="K251" i="38"/>
  <c r="Y250" i="38"/>
  <c r="X250" i="38"/>
  <c r="W250" i="38"/>
  <c r="V250" i="38"/>
  <c r="U250" i="38"/>
  <c r="T250" i="38"/>
  <c r="S250" i="38"/>
  <c r="R250" i="38"/>
  <c r="Q250" i="38"/>
  <c r="P250" i="38"/>
  <c r="O250" i="38"/>
  <c r="N250" i="38"/>
  <c r="M250" i="38"/>
  <c r="L250" i="38"/>
  <c r="K250" i="38"/>
  <c r="Y249" i="38"/>
  <c r="X249" i="38"/>
  <c r="W249" i="38"/>
  <c r="V249" i="38"/>
  <c r="U249" i="38"/>
  <c r="T249" i="38"/>
  <c r="S249" i="38"/>
  <c r="R249" i="38"/>
  <c r="Q249" i="38"/>
  <c r="P249" i="38"/>
  <c r="O249" i="38"/>
  <c r="N249" i="38"/>
  <c r="M249" i="38"/>
  <c r="L249" i="38"/>
  <c r="K249" i="38"/>
  <c r="Y248" i="38"/>
  <c r="X248" i="38"/>
  <c r="W248" i="38"/>
  <c r="V248" i="38"/>
  <c r="U248" i="38"/>
  <c r="T248" i="38"/>
  <c r="S248" i="38"/>
  <c r="R248" i="38"/>
  <c r="Q248" i="38"/>
  <c r="P248" i="38"/>
  <c r="O248" i="38"/>
  <c r="N248" i="38"/>
  <c r="M248" i="38"/>
  <c r="L248" i="38"/>
  <c r="K248" i="38"/>
  <c r="Y247" i="38"/>
  <c r="X247" i="38"/>
  <c r="W247" i="38"/>
  <c r="V247" i="38"/>
  <c r="U247" i="38"/>
  <c r="T247" i="38"/>
  <c r="S247" i="38"/>
  <c r="R247" i="38"/>
  <c r="Q247" i="38"/>
  <c r="P247" i="38"/>
  <c r="O247" i="38"/>
  <c r="N247" i="38"/>
  <c r="M247" i="38"/>
  <c r="L247" i="38"/>
  <c r="K247" i="38"/>
  <c r="Y246" i="38"/>
  <c r="X246" i="38"/>
  <c r="W246" i="38"/>
  <c r="V246" i="38"/>
  <c r="U246" i="38"/>
  <c r="T246" i="38"/>
  <c r="S246" i="38"/>
  <c r="R246" i="38"/>
  <c r="Q246" i="38"/>
  <c r="P246" i="38"/>
  <c r="O246" i="38"/>
  <c r="N246" i="38"/>
  <c r="M246" i="38"/>
  <c r="L246" i="38"/>
  <c r="K246" i="38"/>
  <c r="Y245" i="38"/>
  <c r="X245" i="38"/>
  <c r="W245" i="38"/>
  <c r="V245" i="38"/>
  <c r="U245" i="38"/>
  <c r="T245" i="38"/>
  <c r="S245" i="38"/>
  <c r="R245" i="38"/>
  <c r="Q245" i="38"/>
  <c r="P245" i="38"/>
  <c r="O245" i="38"/>
  <c r="N245" i="38"/>
  <c r="M245" i="38"/>
  <c r="L245" i="38"/>
  <c r="K245" i="38"/>
  <c r="Y244" i="38"/>
  <c r="X244" i="38"/>
  <c r="W244" i="38"/>
  <c r="V244" i="38"/>
  <c r="U244" i="38"/>
  <c r="T244" i="38"/>
  <c r="S244" i="38"/>
  <c r="R244" i="38"/>
  <c r="Q244" i="38"/>
  <c r="P244" i="38"/>
  <c r="O244" i="38"/>
  <c r="N244" i="38"/>
  <c r="M244" i="38"/>
  <c r="L244" i="38"/>
  <c r="K244" i="38"/>
  <c r="Y242" i="38"/>
  <c r="X242" i="38"/>
  <c r="W242" i="38"/>
  <c r="V242" i="38"/>
  <c r="U242" i="38"/>
  <c r="T242" i="38"/>
  <c r="S242" i="38"/>
  <c r="R242" i="38"/>
  <c r="Q242" i="38"/>
  <c r="P242" i="38"/>
  <c r="O242" i="38"/>
  <c r="N242" i="38"/>
  <c r="M242" i="38"/>
  <c r="L242" i="38"/>
  <c r="K242" i="38"/>
  <c r="Y241" i="38"/>
  <c r="X241" i="38"/>
  <c r="W241" i="38"/>
  <c r="V241" i="38"/>
  <c r="U241" i="38"/>
  <c r="T241" i="38"/>
  <c r="S241" i="38"/>
  <c r="R241" i="38"/>
  <c r="Q241" i="38"/>
  <c r="P241" i="38"/>
  <c r="O241" i="38"/>
  <c r="N241" i="38"/>
  <c r="M241" i="38"/>
  <c r="L241" i="38"/>
  <c r="K241" i="38"/>
  <c r="Y240" i="38"/>
  <c r="X240" i="38"/>
  <c r="W240" i="38"/>
  <c r="V240" i="38"/>
  <c r="U240" i="38"/>
  <c r="T240" i="38"/>
  <c r="S240" i="38"/>
  <c r="R240" i="38"/>
  <c r="Q240" i="38"/>
  <c r="P240" i="38"/>
  <c r="O240" i="38"/>
  <c r="N240" i="38"/>
  <c r="M240" i="38"/>
  <c r="L240" i="38"/>
  <c r="K240" i="38"/>
  <c r="Y239" i="38"/>
  <c r="X239" i="38"/>
  <c r="W239" i="38"/>
  <c r="V239" i="38"/>
  <c r="U239" i="38"/>
  <c r="T239" i="38"/>
  <c r="S239" i="38"/>
  <c r="R239" i="38"/>
  <c r="Q239" i="38"/>
  <c r="P239" i="38"/>
  <c r="O239" i="38"/>
  <c r="N239" i="38"/>
  <c r="M239" i="38"/>
  <c r="L239" i="38"/>
  <c r="K239" i="38"/>
  <c r="Y238" i="38"/>
  <c r="X238" i="38"/>
  <c r="W238" i="38"/>
  <c r="V238" i="38"/>
  <c r="U238" i="38"/>
  <c r="T238" i="38"/>
  <c r="S238" i="38"/>
  <c r="R238" i="38"/>
  <c r="Q238" i="38"/>
  <c r="P238" i="38"/>
  <c r="O238" i="38"/>
  <c r="N238" i="38"/>
  <c r="M238" i="38"/>
  <c r="L238" i="38"/>
  <c r="K238" i="38"/>
  <c r="Y237" i="38"/>
  <c r="X237" i="38"/>
  <c r="W237" i="38"/>
  <c r="V237" i="38"/>
  <c r="U237" i="38"/>
  <c r="T237" i="38"/>
  <c r="S237" i="38"/>
  <c r="R237" i="38"/>
  <c r="Q237" i="38"/>
  <c r="P237" i="38"/>
  <c r="O237" i="38"/>
  <c r="N237" i="38"/>
  <c r="M237" i="38"/>
  <c r="L237" i="38"/>
  <c r="K237" i="38"/>
  <c r="Y236" i="38"/>
  <c r="X236" i="38"/>
  <c r="W236" i="38"/>
  <c r="V236" i="38"/>
  <c r="U236" i="38"/>
  <c r="T236" i="38"/>
  <c r="S236" i="38"/>
  <c r="R236" i="38"/>
  <c r="Q236" i="38"/>
  <c r="P236" i="38"/>
  <c r="O236" i="38"/>
  <c r="N236" i="38"/>
  <c r="M236" i="38"/>
  <c r="L236" i="38"/>
  <c r="K236" i="38"/>
  <c r="Y234" i="38"/>
  <c r="X234" i="38"/>
  <c r="W234" i="38"/>
  <c r="V234" i="38"/>
  <c r="U234" i="38"/>
  <c r="T234" i="38"/>
  <c r="S234" i="38"/>
  <c r="R234" i="38"/>
  <c r="Q234" i="38"/>
  <c r="P234" i="38"/>
  <c r="O234" i="38"/>
  <c r="N234" i="38"/>
  <c r="M234" i="38"/>
  <c r="L234" i="38"/>
  <c r="K234" i="38"/>
  <c r="Y233" i="38"/>
  <c r="X233" i="38"/>
  <c r="W233" i="38"/>
  <c r="V233" i="38"/>
  <c r="U233" i="38"/>
  <c r="T233" i="38"/>
  <c r="S233" i="38"/>
  <c r="R233" i="38"/>
  <c r="Q233" i="38"/>
  <c r="P233" i="38"/>
  <c r="O233" i="38"/>
  <c r="N233" i="38"/>
  <c r="M233" i="38"/>
  <c r="L233" i="38"/>
  <c r="K233" i="38"/>
  <c r="Y232" i="38"/>
  <c r="X232" i="38"/>
  <c r="W232" i="38"/>
  <c r="V232" i="38"/>
  <c r="U232" i="38"/>
  <c r="T232" i="38"/>
  <c r="S232" i="38"/>
  <c r="R232" i="38"/>
  <c r="Q232" i="38"/>
  <c r="P232" i="38"/>
  <c r="O232" i="38"/>
  <c r="N232" i="38"/>
  <c r="M232" i="38"/>
  <c r="L232" i="38"/>
  <c r="K232" i="38"/>
  <c r="Y231" i="38"/>
  <c r="X231" i="38"/>
  <c r="W231" i="38"/>
  <c r="V231" i="38"/>
  <c r="U231" i="38"/>
  <c r="T231" i="38"/>
  <c r="S231" i="38"/>
  <c r="R231" i="38"/>
  <c r="Q231" i="38"/>
  <c r="P231" i="38"/>
  <c r="O231" i="38"/>
  <c r="N231" i="38"/>
  <c r="M231" i="38"/>
  <c r="L231" i="38"/>
  <c r="K231" i="38"/>
  <c r="Y230" i="38"/>
  <c r="X230" i="38"/>
  <c r="W230" i="38"/>
  <c r="V230" i="38"/>
  <c r="U230" i="38"/>
  <c r="T230" i="38"/>
  <c r="S230" i="38"/>
  <c r="R230" i="38"/>
  <c r="Q230" i="38"/>
  <c r="P230" i="38"/>
  <c r="O230" i="38"/>
  <c r="N230" i="38"/>
  <c r="M230" i="38"/>
  <c r="L230" i="38"/>
  <c r="K230" i="38"/>
  <c r="Y229" i="38"/>
  <c r="X229" i="38"/>
  <c r="W229" i="38"/>
  <c r="V229" i="38"/>
  <c r="U229" i="38"/>
  <c r="T229" i="38"/>
  <c r="S229" i="38"/>
  <c r="R229" i="38"/>
  <c r="Q229" i="38"/>
  <c r="P229" i="38"/>
  <c r="O229" i="38"/>
  <c r="N229" i="38"/>
  <c r="M229" i="38"/>
  <c r="L229" i="38"/>
  <c r="K229" i="38"/>
  <c r="Y228" i="38"/>
  <c r="X228" i="38"/>
  <c r="W228" i="38"/>
  <c r="V228" i="38"/>
  <c r="U228" i="38"/>
  <c r="T228" i="38"/>
  <c r="S228" i="38"/>
  <c r="R228" i="38"/>
  <c r="Q228" i="38"/>
  <c r="P228" i="38"/>
  <c r="O228" i="38"/>
  <c r="N228" i="38"/>
  <c r="M228" i="38"/>
  <c r="L228" i="38"/>
  <c r="K228" i="38"/>
  <c r="Y227" i="38"/>
  <c r="X227" i="38"/>
  <c r="W227" i="38"/>
  <c r="V227" i="38"/>
  <c r="U227" i="38"/>
  <c r="T227" i="38"/>
  <c r="S227" i="38"/>
  <c r="R227" i="38"/>
  <c r="Q227" i="38"/>
  <c r="P227" i="38"/>
  <c r="O227" i="38"/>
  <c r="N227" i="38"/>
  <c r="M227" i="38"/>
  <c r="L227" i="38"/>
  <c r="K227" i="38"/>
  <c r="Y226" i="38"/>
  <c r="X226" i="38"/>
  <c r="W226" i="38"/>
  <c r="V226" i="38"/>
  <c r="U226" i="38"/>
  <c r="T226" i="38"/>
  <c r="S226" i="38"/>
  <c r="R226" i="38"/>
  <c r="Q226" i="38"/>
  <c r="P226" i="38"/>
  <c r="O226" i="38"/>
  <c r="N226" i="38"/>
  <c r="M226" i="38"/>
  <c r="L226" i="38"/>
  <c r="K226" i="38"/>
  <c r="Y225" i="38"/>
  <c r="X225" i="38"/>
  <c r="W225" i="38"/>
  <c r="V225" i="38"/>
  <c r="U225" i="38"/>
  <c r="T225" i="38"/>
  <c r="S225" i="38"/>
  <c r="R225" i="38"/>
  <c r="Q225" i="38"/>
  <c r="P225" i="38"/>
  <c r="O225" i="38"/>
  <c r="N225" i="38"/>
  <c r="M225" i="38"/>
  <c r="L225" i="38"/>
  <c r="K225" i="38"/>
  <c r="Y224" i="38"/>
  <c r="X224" i="38"/>
  <c r="W224" i="38"/>
  <c r="V224" i="38"/>
  <c r="U224" i="38"/>
  <c r="T224" i="38"/>
  <c r="S224" i="38"/>
  <c r="R224" i="38"/>
  <c r="Q224" i="38"/>
  <c r="P224" i="38"/>
  <c r="O224" i="38"/>
  <c r="N224" i="38"/>
  <c r="M224" i="38"/>
  <c r="L224" i="38"/>
  <c r="K224" i="38"/>
  <c r="Y221" i="38"/>
  <c r="X221" i="38"/>
  <c r="W221" i="38"/>
  <c r="V221" i="38"/>
  <c r="U221" i="38"/>
  <c r="T221" i="38"/>
  <c r="S221" i="38"/>
  <c r="R221" i="38"/>
  <c r="Q221" i="38"/>
  <c r="P221" i="38"/>
  <c r="O221" i="38"/>
  <c r="N221" i="38"/>
  <c r="M221" i="38"/>
  <c r="L221" i="38"/>
  <c r="K221" i="38"/>
  <c r="Y220" i="38"/>
  <c r="X220" i="38"/>
  <c r="W220" i="38"/>
  <c r="V220" i="38"/>
  <c r="U220" i="38"/>
  <c r="T220" i="38"/>
  <c r="S220" i="38"/>
  <c r="R220" i="38"/>
  <c r="Q220" i="38"/>
  <c r="P220" i="38"/>
  <c r="O220" i="38"/>
  <c r="N220" i="38"/>
  <c r="M220" i="38"/>
  <c r="L220" i="38"/>
  <c r="K220" i="38"/>
  <c r="Y219" i="38"/>
  <c r="X219" i="38"/>
  <c r="W219" i="38"/>
  <c r="V219" i="38"/>
  <c r="U219" i="38"/>
  <c r="T219" i="38"/>
  <c r="S219" i="38"/>
  <c r="R219" i="38"/>
  <c r="Q219" i="38"/>
  <c r="P219" i="38"/>
  <c r="O219" i="38"/>
  <c r="N219" i="38"/>
  <c r="M219" i="38"/>
  <c r="L219" i="38"/>
  <c r="K219" i="38"/>
  <c r="Y218" i="38"/>
  <c r="X218" i="38"/>
  <c r="W218" i="38"/>
  <c r="V218" i="38"/>
  <c r="U218" i="38"/>
  <c r="T218" i="38"/>
  <c r="S218" i="38"/>
  <c r="R218" i="38"/>
  <c r="Q218" i="38"/>
  <c r="P218" i="38"/>
  <c r="O218" i="38"/>
  <c r="N218" i="38"/>
  <c r="M218" i="38"/>
  <c r="L218" i="38"/>
  <c r="K218" i="38"/>
  <c r="Y217" i="38"/>
  <c r="X217" i="38"/>
  <c r="W217" i="38"/>
  <c r="V217" i="38"/>
  <c r="U217" i="38"/>
  <c r="T217" i="38"/>
  <c r="S217" i="38"/>
  <c r="R217" i="38"/>
  <c r="Q217" i="38"/>
  <c r="P217" i="38"/>
  <c r="O217" i="38"/>
  <c r="N217" i="38"/>
  <c r="M217" i="38"/>
  <c r="L217" i="38"/>
  <c r="K217" i="38"/>
  <c r="Y216" i="38"/>
  <c r="X216" i="38"/>
  <c r="W216" i="38"/>
  <c r="V216" i="38"/>
  <c r="U216" i="38"/>
  <c r="T216" i="38"/>
  <c r="S216" i="38"/>
  <c r="R216" i="38"/>
  <c r="Q216" i="38"/>
  <c r="P216" i="38"/>
  <c r="O216" i="38"/>
  <c r="N216" i="38"/>
  <c r="M216" i="38"/>
  <c r="L216" i="38"/>
  <c r="K216" i="38"/>
  <c r="Y215" i="38"/>
  <c r="X215" i="38"/>
  <c r="W215" i="38"/>
  <c r="V215" i="38"/>
  <c r="U215" i="38"/>
  <c r="T215" i="38"/>
  <c r="S215" i="38"/>
  <c r="R215" i="38"/>
  <c r="Q215" i="38"/>
  <c r="P215" i="38"/>
  <c r="O215" i="38"/>
  <c r="N215" i="38"/>
  <c r="M215" i="38"/>
  <c r="L215" i="38"/>
  <c r="K215" i="38"/>
  <c r="Y213" i="38"/>
  <c r="X213" i="38"/>
  <c r="W213" i="38"/>
  <c r="V213" i="38"/>
  <c r="U213" i="38"/>
  <c r="T213" i="38"/>
  <c r="S213" i="38"/>
  <c r="R213" i="38"/>
  <c r="Q213" i="38"/>
  <c r="P213" i="38"/>
  <c r="O213" i="38"/>
  <c r="N213" i="38"/>
  <c r="M213" i="38"/>
  <c r="L213" i="38"/>
  <c r="K213" i="38"/>
  <c r="Y212" i="38"/>
  <c r="X212" i="38"/>
  <c r="W212" i="38"/>
  <c r="V212" i="38"/>
  <c r="U212" i="38"/>
  <c r="T212" i="38"/>
  <c r="S212" i="38"/>
  <c r="R212" i="38"/>
  <c r="Q212" i="38"/>
  <c r="P212" i="38"/>
  <c r="O212" i="38"/>
  <c r="N212" i="38"/>
  <c r="M212" i="38"/>
  <c r="L212" i="38"/>
  <c r="K212" i="38"/>
  <c r="Y211" i="38"/>
  <c r="X211" i="38"/>
  <c r="W211" i="38"/>
  <c r="V211" i="38"/>
  <c r="U211" i="38"/>
  <c r="T211" i="38"/>
  <c r="S211" i="38"/>
  <c r="R211" i="38"/>
  <c r="Q211" i="38"/>
  <c r="P211" i="38"/>
  <c r="O211" i="38"/>
  <c r="N211" i="38"/>
  <c r="M211" i="38"/>
  <c r="L211" i="38"/>
  <c r="K211" i="38"/>
  <c r="Y210" i="38"/>
  <c r="X210" i="38"/>
  <c r="W210" i="38"/>
  <c r="V210" i="38"/>
  <c r="U210" i="38"/>
  <c r="T210" i="38"/>
  <c r="S210" i="38"/>
  <c r="R210" i="38"/>
  <c r="Q210" i="38"/>
  <c r="P210" i="38"/>
  <c r="O210" i="38"/>
  <c r="N210" i="38"/>
  <c r="M210" i="38"/>
  <c r="L210" i="38"/>
  <c r="K210" i="38"/>
  <c r="Y209" i="38"/>
  <c r="X209" i="38"/>
  <c r="W209" i="38"/>
  <c r="V209" i="38"/>
  <c r="U209" i="38"/>
  <c r="T209" i="38"/>
  <c r="S209" i="38"/>
  <c r="R209" i="38"/>
  <c r="Q209" i="38"/>
  <c r="P209" i="38"/>
  <c r="O209" i="38"/>
  <c r="N209" i="38"/>
  <c r="M209" i="38"/>
  <c r="L209" i="38"/>
  <c r="K209" i="38"/>
  <c r="Y208" i="38"/>
  <c r="X208" i="38"/>
  <c r="W208" i="38"/>
  <c r="V208" i="38"/>
  <c r="U208" i="38"/>
  <c r="T208" i="38"/>
  <c r="S208" i="38"/>
  <c r="R208" i="38"/>
  <c r="Q208" i="38"/>
  <c r="P208" i="38"/>
  <c r="O208" i="38"/>
  <c r="N208" i="38"/>
  <c r="M208" i="38"/>
  <c r="L208" i="38"/>
  <c r="K208" i="38"/>
  <c r="Y206" i="38"/>
  <c r="X206" i="38"/>
  <c r="W206" i="38"/>
  <c r="V206" i="38"/>
  <c r="U206" i="38"/>
  <c r="T206" i="38"/>
  <c r="S206" i="38"/>
  <c r="R206" i="38"/>
  <c r="Q206" i="38"/>
  <c r="P206" i="38"/>
  <c r="O206" i="38"/>
  <c r="N206" i="38"/>
  <c r="M206" i="38"/>
  <c r="L206" i="38"/>
  <c r="K206" i="38"/>
  <c r="Y205" i="38"/>
  <c r="X205" i="38"/>
  <c r="W205" i="38"/>
  <c r="V205" i="38"/>
  <c r="U205" i="38"/>
  <c r="T205" i="38"/>
  <c r="S205" i="38"/>
  <c r="R205" i="38"/>
  <c r="Q205" i="38"/>
  <c r="P205" i="38"/>
  <c r="O205" i="38"/>
  <c r="N205" i="38"/>
  <c r="M205" i="38"/>
  <c r="L205" i="38"/>
  <c r="K205" i="38"/>
  <c r="Y204" i="38"/>
  <c r="X204" i="38"/>
  <c r="W204" i="38"/>
  <c r="V204" i="38"/>
  <c r="U204" i="38"/>
  <c r="T204" i="38"/>
  <c r="S204" i="38"/>
  <c r="R204" i="38"/>
  <c r="Q204" i="38"/>
  <c r="P204" i="38"/>
  <c r="O204" i="38"/>
  <c r="N204" i="38"/>
  <c r="M204" i="38"/>
  <c r="L204" i="38"/>
  <c r="K204" i="38"/>
  <c r="Y203" i="38"/>
  <c r="X203" i="38"/>
  <c r="W203" i="38"/>
  <c r="V203" i="38"/>
  <c r="U203" i="38"/>
  <c r="T203" i="38"/>
  <c r="S203" i="38"/>
  <c r="R203" i="38"/>
  <c r="Q203" i="38"/>
  <c r="P203" i="38"/>
  <c r="O203" i="38"/>
  <c r="N203" i="38"/>
  <c r="M203" i="38"/>
  <c r="L203" i="38"/>
  <c r="K203" i="38"/>
  <c r="Y202" i="38"/>
  <c r="X202" i="38"/>
  <c r="W202" i="38"/>
  <c r="V202" i="38"/>
  <c r="U202" i="38"/>
  <c r="T202" i="38"/>
  <c r="S202" i="38"/>
  <c r="R202" i="38"/>
  <c r="Q202" i="38"/>
  <c r="P202" i="38"/>
  <c r="O202" i="38"/>
  <c r="N202" i="38"/>
  <c r="M202" i="38"/>
  <c r="L202" i="38"/>
  <c r="K202" i="38"/>
  <c r="Y201" i="38"/>
  <c r="X201" i="38"/>
  <c r="W201" i="38"/>
  <c r="V201" i="38"/>
  <c r="U201" i="38"/>
  <c r="T201" i="38"/>
  <c r="S201" i="38"/>
  <c r="R201" i="38"/>
  <c r="Q201" i="38"/>
  <c r="P201" i="38"/>
  <c r="O201" i="38"/>
  <c r="N201" i="38"/>
  <c r="M201" i="38"/>
  <c r="L201" i="38"/>
  <c r="K201" i="38"/>
  <c r="Y200" i="38"/>
  <c r="X200" i="38"/>
  <c r="W200" i="38"/>
  <c r="V200" i="38"/>
  <c r="U200" i="38"/>
  <c r="T200" i="38"/>
  <c r="S200" i="38"/>
  <c r="R200" i="38"/>
  <c r="Q200" i="38"/>
  <c r="P200" i="38"/>
  <c r="O200" i="38"/>
  <c r="N200" i="38"/>
  <c r="M200" i="38"/>
  <c r="L200" i="38"/>
  <c r="K200" i="38"/>
  <c r="Z222" i="38"/>
  <c r="AD222" i="38"/>
  <c r="AH222" i="38"/>
  <c r="AL222" i="38"/>
  <c r="AP222" i="38"/>
  <c r="Z223" i="38"/>
  <c r="AA223" i="38"/>
  <c r="AA222" i="38" s="1"/>
  <c r="AB223" i="38"/>
  <c r="AC223" i="38"/>
  <c r="AD223" i="38"/>
  <c r="AE223" i="38"/>
  <c r="AE222" i="38" s="1"/>
  <c r="AF223" i="38"/>
  <c r="AG223" i="38"/>
  <c r="AH223" i="38"/>
  <c r="AI223" i="38"/>
  <c r="AI222" i="38" s="1"/>
  <c r="AJ223" i="38"/>
  <c r="AK223" i="38"/>
  <c r="AL223" i="38"/>
  <c r="AM223" i="38"/>
  <c r="AM222" i="38" s="1"/>
  <c r="AN223" i="38"/>
  <c r="AO223" i="38"/>
  <c r="AP223" i="38"/>
  <c r="Z214" i="38"/>
  <c r="AA214" i="38"/>
  <c r="AB214" i="38"/>
  <c r="AC214" i="38"/>
  <c r="AD214" i="38"/>
  <c r="AE214" i="38"/>
  <c r="AF214" i="38"/>
  <c r="AG214" i="38"/>
  <c r="AH214" i="38"/>
  <c r="AI214" i="38"/>
  <c r="AJ214" i="38"/>
  <c r="AK214" i="38"/>
  <c r="AL214" i="38"/>
  <c r="AM214" i="38"/>
  <c r="AN214" i="38"/>
  <c r="AO214" i="38"/>
  <c r="AP214" i="38"/>
  <c r="Z207" i="38"/>
  <c r="AA207" i="38"/>
  <c r="AB207" i="38"/>
  <c r="AC207" i="38"/>
  <c r="AD207" i="38"/>
  <c r="AE207" i="38"/>
  <c r="AF207" i="38"/>
  <c r="AG207" i="38"/>
  <c r="AH207" i="38"/>
  <c r="AI207" i="38"/>
  <c r="AJ207" i="38"/>
  <c r="AK207" i="38"/>
  <c r="AL207" i="38"/>
  <c r="AM207" i="38"/>
  <c r="AN207" i="38"/>
  <c r="AO207" i="38"/>
  <c r="AP207" i="38"/>
  <c r="Z199" i="38"/>
  <c r="AA199" i="38"/>
  <c r="AB199" i="38"/>
  <c r="AC199" i="38"/>
  <c r="AD199" i="38"/>
  <c r="AE199" i="38"/>
  <c r="AF199" i="38"/>
  <c r="AG199" i="38"/>
  <c r="AG190" i="38" s="1"/>
  <c r="AH199" i="38"/>
  <c r="AI199" i="38"/>
  <c r="AJ199" i="38"/>
  <c r="AK199" i="38"/>
  <c r="AL199" i="38"/>
  <c r="AM199" i="38"/>
  <c r="AN199" i="38"/>
  <c r="AO199" i="38"/>
  <c r="AO190" i="38" s="1"/>
  <c r="AP199" i="38"/>
  <c r="AC188" i="38"/>
  <c r="AC189" i="38"/>
  <c r="AC191" i="38"/>
  <c r="AC192" i="38"/>
  <c r="AC193" i="38"/>
  <c r="Z190" i="38"/>
  <c r="AD190" i="38"/>
  <c r="AH190" i="38"/>
  <c r="AK190" i="38"/>
  <c r="AL190" i="38"/>
  <c r="Z191" i="38"/>
  <c r="AA191" i="38"/>
  <c r="AA190" i="38" s="1"/>
  <c r="AB191" i="38"/>
  <c r="AD191" i="38"/>
  <c r="AE191" i="38"/>
  <c r="AE190" i="38" s="1"/>
  <c r="AF191" i="38"/>
  <c r="AF190" i="38" s="1"/>
  <c r="AG191" i="38"/>
  <c r="AH191" i="38"/>
  <c r="AI191" i="38"/>
  <c r="AI190" i="38" s="1"/>
  <c r="AJ191" i="38"/>
  <c r="AJ190" i="38" s="1"/>
  <c r="AK191" i="38"/>
  <c r="AL191" i="38"/>
  <c r="AM191" i="38"/>
  <c r="AM190" i="38" s="1"/>
  <c r="AN191" i="38"/>
  <c r="AN190" i="38" s="1"/>
  <c r="AO191" i="38"/>
  <c r="AO132" i="38"/>
  <c r="AP132" i="38" s="1"/>
  <c r="AO133" i="38"/>
  <c r="AP133" i="38"/>
  <c r="AO134" i="38"/>
  <c r="AP134" i="38" s="1"/>
  <c r="AO135" i="38"/>
  <c r="AP135" i="38"/>
  <c r="AO136" i="38"/>
  <c r="AP136" i="38" s="1"/>
  <c r="AO137" i="38"/>
  <c r="AP137" i="38"/>
  <c r="AO138" i="38"/>
  <c r="AP138" i="38" s="1"/>
  <c r="AO139" i="38"/>
  <c r="AP139" i="38"/>
  <c r="AO140" i="38"/>
  <c r="AP140" i="38" s="1"/>
  <c r="AO141" i="38"/>
  <c r="AP141" i="38"/>
  <c r="AO142" i="38"/>
  <c r="AP142" i="38" s="1"/>
  <c r="AO143" i="38"/>
  <c r="AP143" i="38"/>
  <c r="AO144" i="38"/>
  <c r="AP144" i="38" s="1"/>
  <c r="AO145" i="38"/>
  <c r="AP145" i="38"/>
  <c r="AO146" i="38"/>
  <c r="AP146" i="38" s="1"/>
  <c r="AO147" i="38"/>
  <c r="AP147" i="38"/>
  <c r="AO148" i="38"/>
  <c r="AP148" i="38" s="1"/>
  <c r="AO149" i="38"/>
  <c r="AP149" i="38"/>
  <c r="AO150" i="38"/>
  <c r="AP150" i="38" s="1"/>
  <c r="AO151" i="38"/>
  <c r="AP151" i="38"/>
  <c r="AO152" i="38"/>
  <c r="AP152" i="38" s="1"/>
  <c r="AO153" i="38"/>
  <c r="AP153" i="38"/>
  <c r="AO154" i="38"/>
  <c r="AP154" i="38" s="1"/>
  <c r="AO155" i="38"/>
  <c r="AP155" i="38"/>
  <c r="AO156" i="38"/>
  <c r="AP156" i="38" s="1"/>
  <c r="AO157" i="38"/>
  <c r="AP157" i="38"/>
  <c r="AO158" i="38"/>
  <c r="AP158" i="38" s="1"/>
  <c r="AO159" i="38"/>
  <c r="AP159" i="38"/>
  <c r="AO160" i="38"/>
  <c r="AP160" i="38" s="1"/>
  <c r="AO161" i="38"/>
  <c r="AP161" i="38"/>
  <c r="AO162" i="38"/>
  <c r="AP162" i="38" s="1"/>
  <c r="AO163" i="38"/>
  <c r="AP163" i="38"/>
  <c r="AO164" i="38"/>
  <c r="AP164" i="38" s="1"/>
  <c r="AO165" i="38"/>
  <c r="AP165" i="38"/>
  <c r="AO166" i="38"/>
  <c r="AP166" i="38" s="1"/>
  <c r="AO167" i="38"/>
  <c r="AP167" i="38"/>
  <c r="AK128" i="38"/>
  <c r="AK129" i="38"/>
  <c r="AK130" i="38"/>
  <c r="AK131" i="38"/>
  <c r="AK132" i="38"/>
  <c r="AK133" i="38"/>
  <c r="AK134" i="38"/>
  <c r="AK135" i="38"/>
  <c r="AK136" i="38"/>
  <c r="AK137" i="38"/>
  <c r="AK138" i="38"/>
  <c r="AK139" i="38"/>
  <c r="AK140" i="38"/>
  <c r="AK141" i="38"/>
  <c r="AK142" i="38"/>
  <c r="AK143" i="38"/>
  <c r="AK144" i="38"/>
  <c r="AK145" i="38"/>
  <c r="AK146" i="38"/>
  <c r="AK147" i="38"/>
  <c r="AK148" i="38"/>
  <c r="AK149" i="38"/>
  <c r="AK150" i="38"/>
  <c r="AK151" i="38"/>
  <c r="AK152" i="38"/>
  <c r="AK153" i="38"/>
  <c r="AK154" i="38"/>
  <c r="AK155" i="38"/>
  <c r="AK156" i="38"/>
  <c r="AK157" i="38"/>
  <c r="AK158" i="38"/>
  <c r="AK159" i="38"/>
  <c r="AK160" i="38"/>
  <c r="AK161" i="38"/>
  <c r="AK162" i="38"/>
  <c r="AK163" i="38"/>
  <c r="AK164" i="38"/>
  <c r="AK165" i="38"/>
  <c r="AK166" i="38"/>
  <c r="AK167" i="38"/>
  <c r="AG127" i="38"/>
  <c r="AG128" i="38"/>
  <c r="AG129" i="38"/>
  <c r="AG130" i="38"/>
  <c r="AG131" i="38"/>
  <c r="AG132" i="38"/>
  <c r="AG133" i="38"/>
  <c r="AG134" i="38"/>
  <c r="AG135" i="38"/>
  <c r="AG136" i="38"/>
  <c r="AG137" i="38"/>
  <c r="AG138" i="38"/>
  <c r="AG139" i="38"/>
  <c r="AG140" i="38"/>
  <c r="AG141" i="38"/>
  <c r="AG142" i="38"/>
  <c r="AG143" i="38"/>
  <c r="AG144" i="38"/>
  <c r="AG145" i="38"/>
  <c r="AG146" i="38"/>
  <c r="AG147" i="38"/>
  <c r="AG148" i="38"/>
  <c r="AG149" i="38"/>
  <c r="AG150" i="38"/>
  <c r="AG151" i="38"/>
  <c r="AG152" i="38"/>
  <c r="AG153" i="38"/>
  <c r="AG154" i="38"/>
  <c r="AG155" i="38"/>
  <c r="AG156" i="38"/>
  <c r="AG157" i="38"/>
  <c r="AG158" i="38"/>
  <c r="AG159" i="38"/>
  <c r="AG160" i="38"/>
  <c r="AG161" i="38"/>
  <c r="AG162" i="38"/>
  <c r="AG163" i="38"/>
  <c r="AG164" i="38"/>
  <c r="AG165" i="38"/>
  <c r="AG166" i="38"/>
  <c r="AG167" i="38"/>
  <c r="AG168" i="38"/>
  <c r="AG169" i="38"/>
  <c r="AG170" i="38"/>
  <c r="AC127" i="38"/>
  <c r="AC128" i="38"/>
  <c r="AC129" i="38"/>
  <c r="AC130" i="38"/>
  <c r="AC131" i="38"/>
  <c r="AC132" i="38"/>
  <c r="AC133" i="38"/>
  <c r="AC134" i="38"/>
  <c r="AC135" i="38"/>
  <c r="AC136" i="38"/>
  <c r="AC137" i="38"/>
  <c r="AC138" i="38"/>
  <c r="AC139" i="38"/>
  <c r="AC140" i="38"/>
  <c r="AC141" i="38"/>
  <c r="AC142" i="38"/>
  <c r="AC143" i="38"/>
  <c r="AC144" i="38"/>
  <c r="AC145" i="38"/>
  <c r="AC146" i="38"/>
  <c r="AC147" i="38"/>
  <c r="AC148" i="38"/>
  <c r="AC149" i="38"/>
  <c r="AC150" i="38"/>
  <c r="AC151" i="38"/>
  <c r="AC152" i="38"/>
  <c r="AC153" i="38"/>
  <c r="AC154" i="38"/>
  <c r="AC155" i="38"/>
  <c r="AC156" i="38"/>
  <c r="AC157" i="38"/>
  <c r="AC158" i="38"/>
  <c r="AC159" i="38"/>
  <c r="AC160" i="38"/>
  <c r="AC161" i="38"/>
  <c r="AC162" i="38"/>
  <c r="AC163" i="38"/>
  <c r="AC164" i="38"/>
  <c r="AC165" i="38"/>
  <c r="AC166" i="38"/>
  <c r="AC167" i="38"/>
  <c r="AC168" i="38"/>
  <c r="AC169" i="38"/>
  <c r="AC170" i="38"/>
  <c r="Z164" i="38"/>
  <c r="AA164" i="38"/>
  <c r="AB164" i="38"/>
  <c r="AD164" i="38"/>
  <c r="AE164" i="38"/>
  <c r="AF164" i="38"/>
  <c r="AH164" i="38"/>
  <c r="AI164" i="38"/>
  <c r="AJ164" i="38"/>
  <c r="AL164" i="38"/>
  <c r="AM164" i="38"/>
  <c r="AN164" i="38"/>
  <c r="Z149" i="38"/>
  <c r="AA149" i="38"/>
  <c r="AB149" i="38"/>
  <c r="AD149" i="38"/>
  <c r="AE149" i="38"/>
  <c r="AF149" i="38"/>
  <c r="AH149" i="38"/>
  <c r="AI149" i="38"/>
  <c r="AJ149" i="38"/>
  <c r="AL149" i="38"/>
  <c r="AM149" i="38"/>
  <c r="AN149" i="38"/>
  <c r="Z133" i="38"/>
  <c r="AA133" i="38"/>
  <c r="AB133" i="38"/>
  <c r="AD133" i="38"/>
  <c r="AE133" i="38"/>
  <c r="AF133" i="38"/>
  <c r="AH133" i="38"/>
  <c r="AI133" i="38"/>
  <c r="AJ133" i="38"/>
  <c r="AL133" i="38"/>
  <c r="AM133" i="38"/>
  <c r="AN133" i="38"/>
  <c r="AC118" i="38"/>
  <c r="AC119" i="38"/>
  <c r="AG118" i="38"/>
  <c r="AG119" i="38"/>
  <c r="AK118" i="38"/>
  <c r="AK119" i="38"/>
  <c r="AO118" i="38"/>
  <c r="AP118" i="38" s="1"/>
  <c r="AO119" i="38"/>
  <c r="AP119" i="38"/>
  <c r="Z118" i="38"/>
  <c r="AA118" i="38"/>
  <c r="AB118" i="38"/>
  <c r="AD118" i="38"/>
  <c r="AE118" i="38"/>
  <c r="AF118" i="38"/>
  <c r="AH118" i="38"/>
  <c r="AI118" i="38"/>
  <c r="AJ118" i="38"/>
  <c r="AL118" i="38"/>
  <c r="AM118" i="38"/>
  <c r="AN118" i="38"/>
  <c r="Y198" i="38"/>
  <c r="X198" i="38"/>
  <c r="W198" i="38"/>
  <c r="V198" i="38"/>
  <c r="U198" i="38"/>
  <c r="T198" i="38"/>
  <c r="S198" i="38"/>
  <c r="R198" i="38"/>
  <c r="Q198" i="38"/>
  <c r="P198" i="38"/>
  <c r="O198" i="38"/>
  <c r="N198" i="38"/>
  <c r="M198" i="38"/>
  <c r="L198" i="38"/>
  <c r="K198" i="38"/>
  <c r="Y197" i="38"/>
  <c r="X197" i="38"/>
  <c r="W197" i="38"/>
  <c r="V197" i="38"/>
  <c r="U197" i="38"/>
  <c r="T197" i="38"/>
  <c r="S197" i="38"/>
  <c r="R197" i="38"/>
  <c r="Q197" i="38"/>
  <c r="P197" i="38"/>
  <c r="O197" i="38"/>
  <c r="N197" i="38"/>
  <c r="M197" i="38"/>
  <c r="L197" i="38"/>
  <c r="K197" i="38"/>
  <c r="Y196" i="38"/>
  <c r="X196" i="38"/>
  <c r="W196" i="38"/>
  <c r="V196" i="38"/>
  <c r="U196" i="38"/>
  <c r="T196" i="38"/>
  <c r="S196" i="38"/>
  <c r="R196" i="38"/>
  <c r="Q196" i="38"/>
  <c r="P196" i="38"/>
  <c r="O196" i="38"/>
  <c r="N196" i="38"/>
  <c r="M196" i="38"/>
  <c r="L196" i="38"/>
  <c r="K196" i="38"/>
  <c r="Y195" i="38"/>
  <c r="X195" i="38"/>
  <c r="W195" i="38"/>
  <c r="V195" i="38"/>
  <c r="U195" i="38"/>
  <c r="T195" i="38"/>
  <c r="S195" i="38"/>
  <c r="R195" i="38"/>
  <c r="Q195" i="38"/>
  <c r="P195" i="38"/>
  <c r="O195" i="38"/>
  <c r="N195" i="38"/>
  <c r="M195" i="38"/>
  <c r="L195" i="38"/>
  <c r="K195" i="38"/>
  <c r="Y194" i="38"/>
  <c r="X194" i="38"/>
  <c r="W194" i="38"/>
  <c r="V194" i="38"/>
  <c r="U194" i="38"/>
  <c r="T194" i="38"/>
  <c r="S194" i="38"/>
  <c r="R194" i="38"/>
  <c r="Q194" i="38"/>
  <c r="P194" i="38"/>
  <c r="O194" i="38"/>
  <c r="N194" i="38"/>
  <c r="M194" i="38"/>
  <c r="L194" i="38"/>
  <c r="K194" i="38"/>
  <c r="Y193" i="38"/>
  <c r="X193" i="38"/>
  <c r="W193" i="38"/>
  <c r="V193" i="38"/>
  <c r="U193" i="38"/>
  <c r="T193" i="38"/>
  <c r="S193" i="38"/>
  <c r="R193" i="38"/>
  <c r="Q193" i="38"/>
  <c r="P193" i="38"/>
  <c r="O193" i="38"/>
  <c r="N193" i="38"/>
  <c r="M193" i="38"/>
  <c r="L193" i="38"/>
  <c r="K193" i="38"/>
  <c r="Y192" i="38"/>
  <c r="X192" i="38"/>
  <c r="W192" i="38"/>
  <c r="V192" i="38"/>
  <c r="U192" i="38"/>
  <c r="T192" i="38"/>
  <c r="S192" i="38"/>
  <c r="R192" i="38"/>
  <c r="Q192" i="38"/>
  <c r="P192" i="38"/>
  <c r="O192" i="38"/>
  <c r="N192" i="38"/>
  <c r="M192" i="38"/>
  <c r="L192" i="38"/>
  <c r="K192" i="38"/>
  <c r="Y189" i="38"/>
  <c r="X189" i="38"/>
  <c r="W189" i="38"/>
  <c r="V189" i="38"/>
  <c r="U189" i="38"/>
  <c r="T189" i="38"/>
  <c r="S189" i="38"/>
  <c r="R189" i="38"/>
  <c r="Q189" i="38"/>
  <c r="P189" i="38"/>
  <c r="O189" i="38"/>
  <c r="N189" i="38"/>
  <c r="M189" i="38"/>
  <c r="L189" i="38"/>
  <c r="K189" i="38"/>
  <c r="Y188" i="38"/>
  <c r="X188" i="38"/>
  <c r="W188" i="38"/>
  <c r="V188" i="38"/>
  <c r="U188" i="38"/>
  <c r="T188" i="38"/>
  <c r="S188" i="38"/>
  <c r="R188" i="38"/>
  <c r="Q188" i="38"/>
  <c r="P188" i="38"/>
  <c r="O188" i="38"/>
  <c r="N188" i="38"/>
  <c r="M188" i="38"/>
  <c r="L188" i="38"/>
  <c r="K188" i="38"/>
  <c r="Y187" i="38"/>
  <c r="X187" i="38"/>
  <c r="W187" i="38"/>
  <c r="V187" i="38"/>
  <c r="U187" i="38"/>
  <c r="T187" i="38"/>
  <c r="S187" i="38"/>
  <c r="R187" i="38"/>
  <c r="Q187" i="38"/>
  <c r="P187" i="38"/>
  <c r="O187" i="38"/>
  <c r="N187" i="38"/>
  <c r="M187" i="38"/>
  <c r="L187" i="38"/>
  <c r="K187" i="38"/>
  <c r="Y186" i="38"/>
  <c r="X186" i="38"/>
  <c r="W186" i="38"/>
  <c r="V186" i="38"/>
  <c r="U186" i="38"/>
  <c r="T186" i="38"/>
  <c r="S186" i="38"/>
  <c r="R186" i="38"/>
  <c r="Q186" i="38"/>
  <c r="P186" i="38"/>
  <c r="O186" i="38"/>
  <c r="N186" i="38"/>
  <c r="M186" i="38"/>
  <c r="L186" i="38"/>
  <c r="K186" i="38"/>
  <c r="Y185" i="38"/>
  <c r="X185" i="38"/>
  <c r="W185" i="38"/>
  <c r="V185" i="38"/>
  <c r="U185" i="38"/>
  <c r="T185" i="38"/>
  <c r="S185" i="38"/>
  <c r="R185" i="38"/>
  <c r="Q185" i="38"/>
  <c r="P185" i="38"/>
  <c r="O185" i="38"/>
  <c r="N185" i="38"/>
  <c r="M185" i="38"/>
  <c r="L185" i="38"/>
  <c r="K185" i="38"/>
  <c r="Y184" i="38"/>
  <c r="X184" i="38"/>
  <c r="W184" i="38"/>
  <c r="V184" i="38"/>
  <c r="U184" i="38"/>
  <c r="T184" i="38"/>
  <c r="S184" i="38"/>
  <c r="R184" i="38"/>
  <c r="Q184" i="38"/>
  <c r="P184" i="38"/>
  <c r="O184" i="38"/>
  <c r="N184" i="38"/>
  <c r="M184" i="38"/>
  <c r="L184" i="38"/>
  <c r="K184" i="38"/>
  <c r="Y183" i="38"/>
  <c r="X183" i="38"/>
  <c r="W183" i="38"/>
  <c r="V183" i="38"/>
  <c r="U183" i="38"/>
  <c r="T183" i="38"/>
  <c r="S183" i="38"/>
  <c r="R183" i="38"/>
  <c r="Q183" i="38"/>
  <c r="P183" i="38"/>
  <c r="O183" i="38"/>
  <c r="N183" i="38"/>
  <c r="M183" i="38"/>
  <c r="L183" i="38"/>
  <c r="K183" i="38"/>
  <c r="Y182" i="38"/>
  <c r="X182" i="38"/>
  <c r="W182" i="38"/>
  <c r="V182" i="38"/>
  <c r="U182" i="38"/>
  <c r="T182" i="38"/>
  <c r="S182" i="38"/>
  <c r="R182" i="38"/>
  <c r="Q182" i="38"/>
  <c r="P182" i="38"/>
  <c r="O182" i="38"/>
  <c r="N182" i="38"/>
  <c r="M182" i="38"/>
  <c r="L182" i="38"/>
  <c r="K182" i="38"/>
  <c r="Y181" i="38"/>
  <c r="X181" i="38"/>
  <c r="W181" i="38"/>
  <c r="V181" i="38"/>
  <c r="U181" i="38"/>
  <c r="T181" i="38"/>
  <c r="S181" i="38"/>
  <c r="R181" i="38"/>
  <c r="Q181" i="38"/>
  <c r="P181" i="38"/>
  <c r="O181" i="38"/>
  <c r="N181" i="38"/>
  <c r="M181" i="38"/>
  <c r="L181" i="38"/>
  <c r="K181" i="38"/>
  <c r="Y180" i="38"/>
  <c r="X180" i="38"/>
  <c r="W180" i="38"/>
  <c r="V180" i="38"/>
  <c r="U180" i="38"/>
  <c r="T180" i="38"/>
  <c r="S180" i="38"/>
  <c r="R180" i="38"/>
  <c r="Q180" i="38"/>
  <c r="P180" i="38"/>
  <c r="O180" i="38"/>
  <c r="N180" i="38"/>
  <c r="M180" i="38"/>
  <c r="L180" i="38"/>
  <c r="K180" i="38"/>
  <c r="Y179" i="38"/>
  <c r="X179" i="38"/>
  <c r="W179" i="38"/>
  <c r="V179" i="38"/>
  <c r="U179" i="38"/>
  <c r="T179" i="38"/>
  <c r="S179" i="38"/>
  <c r="R179" i="38"/>
  <c r="Q179" i="38"/>
  <c r="P179" i="38"/>
  <c r="O179" i="38"/>
  <c r="N179" i="38"/>
  <c r="M179" i="38"/>
  <c r="L179" i="38"/>
  <c r="K179" i="38"/>
  <c r="Y178" i="38"/>
  <c r="X178" i="38"/>
  <c r="W178" i="38"/>
  <c r="V178" i="38"/>
  <c r="U178" i="38"/>
  <c r="T178" i="38"/>
  <c r="S178" i="38"/>
  <c r="R178" i="38"/>
  <c r="Q178" i="38"/>
  <c r="P178" i="38"/>
  <c r="O178" i="38"/>
  <c r="N178" i="38"/>
  <c r="M178" i="38"/>
  <c r="L178" i="38"/>
  <c r="K178" i="38"/>
  <c r="Y177" i="38"/>
  <c r="X177" i="38"/>
  <c r="W177" i="38"/>
  <c r="V177" i="38"/>
  <c r="U177" i="38"/>
  <c r="T177" i="38"/>
  <c r="S177" i="38"/>
  <c r="R177" i="38"/>
  <c r="Q177" i="38"/>
  <c r="P177" i="38"/>
  <c r="O177" i="38"/>
  <c r="N177" i="38"/>
  <c r="M177" i="38"/>
  <c r="L177" i="38"/>
  <c r="K177" i="38"/>
  <c r="Y176" i="38"/>
  <c r="X176" i="38"/>
  <c r="W176" i="38"/>
  <c r="V176" i="38"/>
  <c r="U176" i="38"/>
  <c r="T176" i="38"/>
  <c r="S176" i="38"/>
  <c r="R176" i="38"/>
  <c r="Q176" i="38"/>
  <c r="P176" i="38"/>
  <c r="O176" i="38"/>
  <c r="N176" i="38"/>
  <c r="M176" i="38"/>
  <c r="L176" i="38"/>
  <c r="K176" i="38"/>
  <c r="Y175" i="38"/>
  <c r="X175" i="38"/>
  <c r="W175" i="38"/>
  <c r="V175" i="38"/>
  <c r="U175" i="38"/>
  <c r="T175" i="38"/>
  <c r="S175" i="38"/>
  <c r="R175" i="38"/>
  <c r="Q175" i="38"/>
  <c r="P175" i="38"/>
  <c r="O175" i="38"/>
  <c r="N175" i="38"/>
  <c r="M175" i="38"/>
  <c r="L175" i="38"/>
  <c r="K175" i="38"/>
  <c r="Y174" i="38"/>
  <c r="X174" i="38"/>
  <c r="W174" i="38"/>
  <c r="V174" i="38"/>
  <c r="U174" i="38"/>
  <c r="T174" i="38"/>
  <c r="S174" i="38"/>
  <c r="R174" i="38"/>
  <c r="Q174" i="38"/>
  <c r="P174" i="38"/>
  <c r="O174" i="38"/>
  <c r="N174" i="38"/>
  <c r="M174" i="38"/>
  <c r="L174" i="38"/>
  <c r="K174" i="38"/>
  <c r="Y173" i="38"/>
  <c r="X173" i="38"/>
  <c r="W173" i="38"/>
  <c r="V173" i="38"/>
  <c r="U173" i="38"/>
  <c r="T173" i="38"/>
  <c r="S173" i="38"/>
  <c r="R173" i="38"/>
  <c r="Q173" i="38"/>
  <c r="P173" i="38"/>
  <c r="O173" i="38"/>
  <c r="N173" i="38"/>
  <c r="M173" i="38"/>
  <c r="L173" i="38"/>
  <c r="K173" i="38"/>
  <c r="Y172" i="38"/>
  <c r="X172" i="38"/>
  <c r="W172" i="38"/>
  <c r="V172" i="38"/>
  <c r="U172" i="38"/>
  <c r="T172" i="38"/>
  <c r="S172" i="38"/>
  <c r="R172" i="38"/>
  <c r="Q172" i="38"/>
  <c r="P172" i="38"/>
  <c r="O172" i="38"/>
  <c r="N172" i="38"/>
  <c r="M172" i="38"/>
  <c r="L172" i="38"/>
  <c r="K172" i="38"/>
  <c r="Y171" i="38"/>
  <c r="X171" i="38"/>
  <c r="W171" i="38"/>
  <c r="V171" i="38"/>
  <c r="U171" i="38"/>
  <c r="T171" i="38"/>
  <c r="S171" i="38"/>
  <c r="R171" i="38"/>
  <c r="Q171" i="38"/>
  <c r="P171" i="38"/>
  <c r="O171" i="38"/>
  <c r="N171" i="38"/>
  <c r="M171" i="38"/>
  <c r="L171" i="38"/>
  <c r="K171" i="38"/>
  <c r="Y170" i="38"/>
  <c r="X170" i="38"/>
  <c r="W170" i="38"/>
  <c r="V170" i="38"/>
  <c r="U170" i="38"/>
  <c r="T170" i="38"/>
  <c r="S170" i="38"/>
  <c r="R170" i="38"/>
  <c r="Q170" i="38"/>
  <c r="P170" i="38"/>
  <c r="O170" i="38"/>
  <c r="N170" i="38"/>
  <c r="M170" i="38"/>
  <c r="L170" i="38"/>
  <c r="K170" i="38"/>
  <c r="Y169" i="38"/>
  <c r="X169" i="38"/>
  <c r="W169" i="38"/>
  <c r="V169" i="38"/>
  <c r="U169" i="38"/>
  <c r="T169" i="38"/>
  <c r="S169" i="38"/>
  <c r="R169" i="38"/>
  <c r="Q169" i="38"/>
  <c r="P169" i="38"/>
  <c r="O169" i="38"/>
  <c r="N169" i="38"/>
  <c r="M169" i="38"/>
  <c r="L169" i="38"/>
  <c r="K169" i="38"/>
  <c r="Y168" i="38"/>
  <c r="X168" i="38"/>
  <c r="W168" i="38"/>
  <c r="V168" i="38"/>
  <c r="U168" i="38"/>
  <c r="T168" i="38"/>
  <c r="S168" i="38"/>
  <c r="R168" i="38"/>
  <c r="Q168" i="38"/>
  <c r="P168" i="38"/>
  <c r="O168" i="38"/>
  <c r="N168" i="38"/>
  <c r="M168" i="38"/>
  <c r="L168" i="38"/>
  <c r="K168" i="38"/>
  <c r="Y167" i="38"/>
  <c r="X167" i="38"/>
  <c r="W167" i="38"/>
  <c r="V167" i="38"/>
  <c r="U167" i="38"/>
  <c r="T167" i="38"/>
  <c r="S167" i="38"/>
  <c r="R167" i="38"/>
  <c r="Q167" i="38"/>
  <c r="P167" i="38"/>
  <c r="O167" i="38"/>
  <c r="N167" i="38"/>
  <c r="M167" i="38"/>
  <c r="L167" i="38"/>
  <c r="K167" i="38"/>
  <c r="Y166" i="38"/>
  <c r="X166" i="38"/>
  <c r="W166" i="38"/>
  <c r="V166" i="38"/>
  <c r="U166" i="38"/>
  <c r="T166" i="38"/>
  <c r="S166" i="38"/>
  <c r="R166" i="38"/>
  <c r="Q166" i="38"/>
  <c r="P166" i="38"/>
  <c r="O166" i="38"/>
  <c r="N166" i="38"/>
  <c r="M166" i="38"/>
  <c r="L166" i="38"/>
  <c r="K166" i="38"/>
  <c r="Y165" i="38"/>
  <c r="X165" i="38"/>
  <c r="W165" i="38"/>
  <c r="V165" i="38"/>
  <c r="U165" i="38"/>
  <c r="T165" i="38"/>
  <c r="S165" i="38"/>
  <c r="R165" i="38"/>
  <c r="Q165" i="38"/>
  <c r="P165" i="38"/>
  <c r="O165" i="38"/>
  <c r="N165" i="38"/>
  <c r="M165" i="38"/>
  <c r="L165" i="38"/>
  <c r="K165" i="38"/>
  <c r="Y163" i="38"/>
  <c r="X163" i="38"/>
  <c r="W163" i="38"/>
  <c r="V163" i="38"/>
  <c r="U163" i="38"/>
  <c r="T163" i="38"/>
  <c r="S163" i="38"/>
  <c r="R163" i="38"/>
  <c r="Q163" i="38"/>
  <c r="P163" i="38"/>
  <c r="O163" i="38"/>
  <c r="N163" i="38"/>
  <c r="M163" i="38"/>
  <c r="L163" i="38"/>
  <c r="K163" i="38"/>
  <c r="Y162" i="38"/>
  <c r="X162" i="38"/>
  <c r="W162" i="38"/>
  <c r="V162" i="38"/>
  <c r="U162" i="38"/>
  <c r="T162" i="38"/>
  <c r="S162" i="38"/>
  <c r="R162" i="38"/>
  <c r="Q162" i="38"/>
  <c r="P162" i="38"/>
  <c r="O162" i="38"/>
  <c r="N162" i="38"/>
  <c r="M162" i="38"/>
  <c r="L162" i="38"/>
  <c r="K162" i="38"/>
  <c r="Y161" i="38"/>
  <c r="X161" i="38"/>
  <c r="W161" i="38"/>
  <c r="V161" i="38"/>
  <c r="U161" i="38"/>
  <c r="T161" i="38"/>
  <c r="S161" i="38"/>
  <c r="R161" i="38"/>
  <c r="Q161" i="38"/>
  <c r="P161" i="38"/>
  <c r="O161" i="38"/>
  <c r="N161" i="38"/>
  <c r="M161" i="38"/>
  <c r="L161" i="38"/>
  <c r="K161" i="38"/>
  <c r="Y160" i="38"/>
  <c r="X160" i="38"/>
  <c r="W160" i="38"/>
  <c r="V160" i="38"/>
  <c r="U160" i="38"/>
  <c r="T160" i="38"/>
  <c r="S160" i="38"/>
  <c r="R160" i="38"/>
  <c r="Q160" i="38"/>
  <c r="P160" i="38"/>
  <c r="O160" i="38"/>
  <c r="N160" i="38"/>
  <c r="M160" i="38"/>
  <c r="L160" i="38"/>
  <c r="K160" i="38"/>
  <c r="Y159" i="38"/>
  <c r="X159" i="38"/>
  <c r="W159" i="38"/>
  <c r="V159" i="38"/>
  <c r="U159" i="38"/>
  <c r="T159" i="38"/>
  <c r="S159" i="38"/>
  <c r="R159" i="38"/>
  <c r="Q159" i="38"/>
  <c r="P159" i="38"/>
  <c r="O159" i="38"/>
  <c r="N159" i="38"/>
  <c r="M159" i="38"/>
  <c r="L159" i="38"/>
  <c r="K159" i="38"/>
  <c r="Y158" i="38"/>
  <c r="X158" i="38"/>
  <c r="W158" i="38"/>
  <c r="V158" i="38"/>
  <c r="U158" i="38"/>
  <c r="T158" i="38"/>
  <c r="S158" i="38"/>
  <c r="R158" i="38"/>
  <c r="Q158" i="38"/>
  <c r="P158" i="38"/>
  <c r="O158" i="38"/>
  <c r="N158" i="38"/>
  <c r="M158" i="38"/>
  <c r="L158" i="38"/>
  <c r="K158" i="38"/>
  <c r="Y157" i="38"/>
  <c r="X157" i="38"/>
  <c r="W157" i="38"/>
  <c r="V157" i="38"/>
  <c r="U157" i="38"/>
  <c r="T157" i="38"/>
  <c r="S157" i="38"/>
  <c r="R157" i="38"/>
  <c r="Q157" i="38"/>
  <c r="P157" i="38"/>
  <c r="O157" i="38"/>
  <c r="N157" i="38"/>
  <c r="M157" i="38"/>
  <c r="L157" i="38"/>
  <c r="K157" i="38"/>
  <c r="Y156" i="38"/>
  <c r="X156" i="38"/>
  <c r="W156" i="38"/>
  <c r="V156" i="38"/>
  <c r="U156" i="38"/>
  <c r="T156" i="38"/>
  <c r="S156" i="38"/>
  <c r="R156" i="38"/>
  <c r="Q156" i="38"/>
  <c r="P156" i="38"/>
  <c r="O156" i="38"/>
  <c r="N156" i="38"/>
  <c r="M156" i="38"/>
  <c r="L156" i="38"/>
  <c r="K156" i="38"/>
  <c r="Y155" i="38"/>
  <c r="X155" i="38"/>
  <c r="W155" i="38"/>
  <c r="V155" i="38"/>
  <c r="U155" i="38"/>
  <c r="T155" i="38"/>
  <c r="S155" i="38"/>
  <c r="R155" i="38"/>
  <c r="Q155" i="38"/>
  <c r="P155" i="38"/>
  <c r="O155" i="38"/>
  <c r="N155" i="38"/>
  <c r="M155" i="38"/>
  <c r="L155" i="38"/>
  <c r="K155" i="38"/>
  <c r="Y154" i="38"/>
  <c r="X154" i="38"/>
  <c r="W154" i="38"/>
  <c r="V154" i="38"/>
  <c r="U154" i="38"/>
  <c r="T154" i="38"/>
  <c r="S154" i="38"/>
  <c r="R154" i="38"/>
  <c r="Q154" i="38"/>
  <c r="P154" i="38"/>
  <c r="O154" i="38"/>
  <c r="N154" i="38"/>
  <c r="M154" i="38"/>
  <c r="L154" i="38"/>
  <c r="K154" i="38"/>
  <c r="Y153" i="38"/>
  <c r="X153" i="38"/>
  <c r="W153" i="38"/>
  <c r="V153" i="38"/>
  <c r="U153" i="38"/>
  <c r="T153" i="38"/>
  <c r="S153" i="38"/>
  <c r="R153" i="38"/>
  <c r="Q153" i="38"/>
  <c r="P153" i="38"/>
  <c r="O153" i="38"/>
  <c r="N153" i="38"/>
  <c r="M153" i="38"/>
  <c r="L153" i="38"/>
  <c r="K153" i="38"/>
  <c r="Y152" i="38"/>
  <c r="X152" i="38"/>
  <c r="W152" i="38"/>
  <c r="V152" i="38"/>
  <c r="U152" i="38"/>
  <c r="T152" i="38"/>
  <c r="S152" i="38"/>
  <c r="R152" i="38"/>
  <c r="Q152" i="38"/>
  <c r="P152" i="38"/>
  <c r="O152" i="38"/>
  <c r="N152" i="38"/>
  <c r="M152" i="38"/>
  <c r="L152" i="38"/>
  <c r="K152" i="38"/>
  <c r="Y151" i="38"/>
  <c r="X151" i="38"/>
  <c r="W151" i="38"/>
  <c r="V151" i="38"/>
  <c r="U151" i="38"/>
  <c r="T151" i="38"/>
  <c r="S151" i="38"/>
  <c r="R151" i="38"/>
  <c r="Q151" i="38"/>
  <c r="P151" i="38"/>
  <c r="O151" i="38"/>
  <c r="N151" i="38"/>
  <c r="M151" i="38"/>
  <c r="L151" i="38"/>
  <c r="K151" i="38"/>
  <c r="Y150" i="38"/>
  <c r="X150" i="38"/>
  <c r="W150" i="38"/>
  <c r="V150" i="38"/>
  <c r="U150" i="38"/>
  <c r="T150" i="38"/>
  <c r="S150" i="38"/>
  <c r="R150" i="38"/>
  <c r="Q150" i="38"/>
  <c r="P150" i="38"/>
  <c r="O150" i="38"/>
  <c r="N150" i="38"/>
  <c r="M150" i="38"/>
  <c r="L150" i="38"/>
  <c r="K150" i="38"/>
  <c r="Y148" i="38"/>
  <c r="X148" i="38"/>
  <c r="W148" i="38"/>
  <c r="V148" i="38"/>
  <c r="U148" i="38"/>
  <c r="T148" i="38"/>
  <c r="S148" i="38"/>
  <c r="R148" i="38"/>
  <c r="Q148" i="38"/>
  <c r="P148" i="38"/>
  <c r="O148" i="38"/>
  <c r="N148" i="38"/>
  <c r="M148" i="38"/>
  <c r="L148" i="38"/>
  <c r="K148" i="38"/>
  <c r="Y147" i="38"/>
  <c r="X147" i="38"/>
  <c r="W147" i="38"/>
  <c r="V147" i="38"/>
  <c r="U147" i="38"/>
  <c r="T147" i="38"/>
  <c r="S147" i="38"/>
  <c r="R147" i="38"/>
  <c r="Q147" i="38"/>
  <c r="P147" i="38"/>
  <c r="O147" i="38"/>
  <c r="N147" i="38"/>
  <c r="M147" i="38"/>
  <c r="L147" i="38"/>
  <c r="K147" i="38"/>
  <c r="Y146" i="38"/>
  <c r="X146" i="38"/>
  <c r="W146" i="38"/>
  <c r="V146" i="38"/>
  <c r="U146" i="38"/>
  <c r="T146" i="38"/>
  <c r="S146" i="38"/>
  <c r="R146" i="38"/>
  <c r="Q146" i="38"/>
  <c r="P146" i="38"/>
  <c r="O146" i="38"/>
  <c r="N146" i="38"/>
  <c r="M146" i="38"/>
  <c r="L146" i="38"/>
  <c r="K146" i="38"/>
  <c r="Y145" i="38"/>
  <c r="X145" i="38"/>
  <c r="W145" i="38"/>
  <c r="V145" i="38"/>
  <c r="U145" i="38"/>
  <c r="T145" i="38"/>
  <c r="S145" i="38"/>
  <c r="R145" i="38"/>
  <c r="Q145" i="38"/>
  <c r="P145" i="38"/>
  <c r="O145" i="38"/>
  <c r="N145" i="38"/>
  <c r="M145" i="38"/>
  <c r="L145" i="38"/>
  <c r="K145" i="38"/>
  <c r="Y144" i="38"/>
  <c r="X144" i="38"/>
  <c r="W144" i="38"/>
  <c r="V144" i="38"/>
  <c r="U144" i="38"/>
  <c r="T144" i="38"/>
  <c r="S144" i="38"/>
  <c r="R144" i="38"/>
  <c r="Q144" i="38"/>
  <c r="P144" i="38"/>
  <c r="O144" i="38"/>
  <c r="N144" i="38"/>
  <c r="M144" i="38"/>
  <c r="L144" i="38"/>
  <c r="K144" i="38"/>
  <c r="Y143" i="38"/>
  <c r="X143" i="38"/>
  <c r="W143" i="38"/>
  <c r="V143" i="38"/>
  <c r="U143" i="38"/>
  <c r="T143" i="38"/>
  <c r="S143" i="38"/>
  <c r="R143" i="38"/>
  <c r="Q143" i="38"/>
  <c r="P143" i="38"/>
  <c r="O143" i="38"/>
  <c r="N143" i="38"/>
  <c r="M143" i="38"/>
  <c r="L143" i="38"/>
  <c r="K143" i="38"/>
  <c r="Y142" i="38"/>
  <c r="X142" i="38"/>
  <c r="W142" i="38"/>
  <c r="V142" i="38"/>
  <c r="U142" i="38"/>
  <c r="T142" i="38"/>
  <c r="S142" i="38"/>
  <c r="R142" i="38"/>
  <c r="Q142" i="38"/>
  <c r="P142" i="38"/>
  <c r="O142" i="38"/>
  <c r="N142" i="38"/>
  <c r="M142" i="38"/>
  <c r="L142" i="38"/>
  <c r="K142" i="38"/>
  <c r="Y141" i="38"/>
  <c r="X141" i="38"/>
  <c r="W141" i="38"/>
  <c r="V141" i="38"/>
  <c r="U141" i="38"/>
  <c r="T141" i="38"/>
  <c r="S141" i="38"/>
  <c r="R141" i="38"/>
  <c r="Q141" i="38"/>
  <c r="P141" i="38"/>
  <c r="O141" i="38"/>
  <c r="N141" i="38"/>
  <c r="M141" i="38"/>
  <c r="L141" i="38"/>
  <c r="K141" i="38"/>
  <c r="Y140" i="38"/>
  <c r="X140" i="38"/>
  <c r="W140" i="38"/>
  <c r="V140" i="38"/>
  <c r="U140" i="38"/>
  <c r="T140" i="38"/>
  <c r="S140" i="38"/>
  <c r="R140" i="38"/>
  <c r="Q140" i="38"/>
  <c r="P140" i="38"/>
  <c r="O140" i="38"/>
  <c r="N140" i="38"/>
  <c r="M140" i="38"/>
  <c r="L140" i="38"/>
  <c r="K140" i="38"/>
  <c r="Y139" i="38"/>
  <c r="X139" i="38"/>
  <c r="W139" i="38"/>
  <c r="V139" i="38"/>
  <c r="U139" i="38"/>
  <c r="T139" i="38"/>
  <c r="S139" i="38"/>
  <c r="R139" i="38"/>
  <c r="Q139" i="38"/>
  <c r="P139" i="38"/>
  <c r="O139" i="38"/>
  <c r="N139" i="38"/>
  <c r="M139" i="38"/>
  <c r="L139" i="38"/>
  <c r="K139" i="38"/>
  <c r="Y138" i="38"/>
  <c r="X138" i="38"/>
  <c r="W138" i="38"/>
  <c r="V138" i="38"/>
  <c r="U138" i="38"/>
  <c r="T138" i="38"/>
  <c r="S138" i="38"/>
  <c r="R138" i="38"/>
  <c r="Q138" i="38"/>
  <c r="P138" i="38"/>
  <c r="O138" i="38"/>
  <c r="N138" i="38"/>
  <c r="M138" i="38"/>
  <c r="L138" i="38"/>
  <c r="K138" i="38"/>
  <c r="Y137" i="38"/>
  <c r="X137" i="38"/>
  <c r="W137" i="38"/>
  <c r="V137" i="38"/>
  <c r="U137" i="38"/>
  <c r="T137" i="38"/>
  <c r="S137" i="38"/>
  <c r="R137" i="38"/>
  <c r="Q137" i="38"/>
  <c r="P137" i="38"/>
  <c r="O137" i="38"/>
  <c r="N137" i="38"/>
  <c r="M137" i="38"/>
  <c r="L137" i="38"/>
  <c r="K137" i="38"/>
  <c r="Y136" i="38"/>
  <c r="X136" i="38"/>
  <c r="W136" i="38"/>
  <c r="V136" i="38"/>
  <c r="U136" i="38"/>
  <c r="T136" i="38"/>
  <c r="S136" i="38"/>
  <c r="R136" i="38"/>
  <c r="Q136" i="38"/>
  <c r="P136" i="38"/>
  <c r="O136" i="38"/>
  <c r="N136" i="38"/>
  <c r="M136" i="38"/>
  <c r="L136" i="38"/>
  <c r="K136" i="38"/>
  <c r="Y135" i="38"/>
  <c r="X135" i="38"/>
  <c r="W135" i="38"/>
  <c r="V135" i="38"/>
  <c r="U135" i="38"/>
  <c r="T135" i="38"/>
  <c r="S135" i="38"/>
  <c r="R135" i="38"/>
  <c r="Q135" i="38"/>
  <c r="P135" i="38"/>
  <c r="O135" i="38"/>
  <c r="N135" i="38"/>
  <c r="M135" i="38"/>
  <c r="L135" i="38"/>
  <c r="K135" i="38"/>
  <c r="Y134" i="38"/>
  <c r="X134" i="38"/>
  <c r="W134" i="38"/>
  <c r="V134" i="38"/>
  <c r="U134" i="38"/>
  <c r="T134" i="38"/>
  <c r="S134" i="38"/>
  <c r="R134" i="38"/>
  <c r="Q134" i="38"/>
  <c r="P134" i="38"/>
  <c r="O134" i="38"/>
  <c r="N134" i="38"/>
  <c r="M134" i="38"/>
  <c r="L134" i="38"/>
  <c r="K134" i="38"/>
  <c r="Y132" i="38"/>
  <c r="X132" i="38"/>
  <c r="W132" i="38"/>
  <c r="V132" i="38"/>
  <c r="U132" i="38"/>
  <c r="T132" i="38"/>
  <c r="S132" i="38"/>
  <c r="R132" i="38"/>
  <c r="Q132" i="38"/>
  <c r="P132" i="38"/>
  <c r="O132" i="38"/>
  <c r="N132" i="38"/>
  <c r="M132" i="38"/>
  <c r="L132" i="38"/>
  <c r="K132" i="38"/>
  <c r="Y131" i="38"/>
  <c r="X131" i="38"/>
  <c r="W131" i="38"/>
  <c r="V131" i="38"/>
  <c r="U131" i="38"/>
  <c r="T131" i="38"/>
  <c r="S131" i="38"/>
  <c r="R131" i="38"/>
  <c r="Q131" i="38"/>
  <c r="P131" i="38"/>
  <c r="O131" i="38"/>
  <c r="N131" i="38"/>
  <c r="M131" i="38"/>
  <c r="L131" i="38"/>
  <c r="K131" i="38"/>
  <c r="Y130" i="38"/>
  <c r="X130" i="38"/>
  <c r="W130" i="38"/>
  <c r="V130" i="38"/>
  <c r="U130" i="38"/>
  <c r="T130" i="38"/>
  <c r="S130" i="38"/>
  <c r="R130" i="38"/>
  <c r="Q130" i="38"/>
  <c r="P130" i="38"/>
  <c r="O130" i="38"/>
  <c r="N130" i="38"/>
  <c r="M130" i="38"/>
  <c r="L130" i="38"/>
  <c r="K130" i="38"/>
  <c r="Y129" i="38"/>
  <c r="X129" i="38"/>
  <c r="W129" i="38"/>
  <c r="V129" i="38"/>
  <c r="U129" i="38"/>
  <c r="T129" i="38"/>
  <c r="S129" i="38"/>
  <c r="R129" i="38"/>
  <c r="Q129" i="38"/>
  <c r="P129" i="38"/>
  <c r="O129" i="38"/>
  <c r="N129" i="38"/>
  <c r="M129" i="38"/>
  <c r="L129" i="38"/>
  <c r="K129" i="38"/>
  <c r="Y128" i="38"/>
  <c r="X128" i="38"/>
  <c r="W128" i="38"/>
  <c r="V128" i="38"/>
  <c r="U128" i="38"/>
  <c r="T128" i="38"/>
  <c r="S128" i="38"/>
  <c r="R128" i="38"/>
  <c r="Q128" i="38"/>
  <c r="P128" i="38"/>
  <c r="O128" i="38"/>
  <c r="N128" i="38"/>
  <c r="M128" i="38"/>
  <c r="L128" i="38"/>
  <c r="K128" i="38"/>
  <c r="Y127" i="38"/>
  <c r="X127" i="38"/>
  <c r="W127" i="38"/>
  <c r="V127" i="38"/>
  <c r="U127" i="38"/>
  <c r="T127" i="38"/>
  <c r="S127" i="38"/>
  <c r="R127" i="38"/>
  <c r="Q127" i="38"/>
  <c r="P127" i="38"/>
  <c r="O127" i="38"/>
  <c r="N127" i="38"/>
  <c r="M127" i="38"/>
  <c r="L127" i="38"/>
  <c r="K127" i="38"/>
  <c r="Y126" i="38"/>
  <c r="X126" i="38"/>
  <c r="W126" i="38"/>
  <c r="V126" i="38"/>
  <c r="U126" i="38"/>
  <c r="T126" i="38"/>
  <c r="S126" i="38"/>
  <c r="R126" i="38"/>
  <c r="Q126" i="38"/>
  <c r="P126" i="38"/>
  <c r="O126" i="38"/>
  <c r="N126" i="38"/>
  <c r="M126" i="38"/>
  <c r="L126" i="38"/>
  <c r="K126" i="38"/>
  <c r="Y125" i="38"/>
  <c r="X125" i="38"/>
  <c r="W125" i="38"/>
  <c r="V125" i="38"/>
  <c r="U125" i="38"/>
  <c r="T125" i="38"/>
  <c r="S125" i="38"/>
  <c r="R125" i="38"/>
  <c r="Q125" i="38"/>
  <c r="P125" i="38"/>
  <c r="O125" i="38"/>
  <c r="N125" i="38"/>
  <c r="M125" i="38"/>
  <c r="L125" i="38"/>
  <c r="K125" i="38"/>
  <c r="Y124" i="38"/>
  <c r="X124" i="38"/>
  <c r="W124" i="38"/>
  <c r="V124" i="38"/>
  <c r="U124" i="38"/>
  <c r="T124" i="38"/>
  <c r="S124" i="38"/>
  <c r="R124" i="38"/>
  <c r="Q124" i="38"/>
  <c r="P124" i="38"/>
  <c r="O124" i="38"/>
  <c r="N124" i="38"/>
  <c r="M124" i="38"/>
  <c r="L124" i="38"/>
  <c r="K124" i="38"/>
  <c r="Y123" i="38"/>
  <c r="X123" i="38"/>
  <c r="W123" i="38"/>
  <c r="V123" i="38"/>
  <c r="U123" i="38"/>
  <c r="T123" i="38"/>
  <c r="S123" i="38"/>
  <c r="R123" i="38"/>
  <c r="Q123" i="38"/>
  <c r="P123" i="38"/>
  <c r="O123" i="38"/>
  <c r="N123" i="38"/>
  <c r="M123" i="38"/>
  <c r="L123" i="38"/>
  <c r="K123" i="38"/>
  <c r="Y122" i="38"/>
  <c r="X122" i="38"/>
  <c r="W122" i="38"/>
  <c r="V122" i="38"/>
  <c r="U122" i="38"/>
  <c r="T122" i="38"/>
  <c r="S122" i="38"/>
  <c r="R122" i="38"/>
  <c r="Q122" i="38"/>
  <c r="P122" i="38"/>
  <c r="O122" i="38"/>
  <c r="N122" i="38"/>
  <c r="M122" i="38"/>
  <c r="L122" i="38"/>
  <c r="K122" i="38"/>
  <c r="Y121" i="38"/>
  <c r="X121" i="38"/>
  <c r="W121" i="38"/>
  <c r="V121" i="38"/>
  <c r="U121" i="38"/>
  <c r="T121" i="38"/>
  <c r="S121" i="38"/>
  <c r="R121" i="38"/>
  <c r="Q121" i="38"/>
  <c r="P121" i="38"/>
  <c r="O121" i="38"/>
  <c r="N121" i="38"/>
  <c r="M121" i="38"/>
  <c r="L121" i="38"/>
  <c r="K121" i="38"/>
  <c r="Y120" i="38"/>
  <c r="X120" i="38"/>
  <c r="W120" i="38"/>
  <c r="V120" i="38"/>
  <c r="U120" i="38"/>
  <c r="T120" i="38"/>
  <c r="S120" i="38"/>
  <c r="R120" i="38"/>
  <c r="Q120" i="38"/>
  <c r="P120" i="38"/>
  <c r="O120" i="38"/>
  <c r="N120" i="38"/>
  <c r="M120" i="38"/>
  <c r="L120" i="38"/>
  <c r="K120" i="38"/>
  <c r="Y119" i="38"/>
  <c r="X119" i="38"/>
  <c r="W119" i="38"/>
  <c r="V119" i="38"/>
  <c r="U119" i="38"/>
  <c r="T119" i="38"/>
  <c r="S119" i="38"/>
  <c r="R119" i="38"/>
  <c r="Q119" i="38"/>
  <c r="P119" i="38"/>
  <c r="O119" i="38"/>
  <c r="N119" i="38"/>
  <c r="M119" i="38"/>
  <c r="L119" i="38"/>
  <c r="K119" i="38"/>
  <c r="Y117" i="38"/>
  <c r="X117" i="38"/>
  <c r="W117" i="38"/>
  <c r="V117" i="38"/>
  <c r="U117" i="38"/>
  <c r="T117" i="38"/>
  <c r="S117" i="38"/>
  <c r="R117" i="38"/>
  <c r="Q117" i="38"/>
  <c r="P117" i="38"/>
  <c r="O117" i="38"/>
  <c r="N117" i="38"/>
  <c r="M117" i="38"/>
  <c r="L117" i="38"/>
  <c r="K117" i="38"/>
  <c r="Y116" i="38"/>
  <c r="X116" i="38"/>
  <c r="W116" i="38"/>
  <c r="V116" i="38"/>
  <c r="U116" i="38"/>
  <c r="T116" i="38"/>
  <c r="S116" i="38"/>
  <c r="R116" i="38"/>
  <c r="Q116" i="38"/>
  <c r="P116" i="38"/>
  <c r="O116" i="38"/>
  <c r="N116" i="38"/>
  <c r="M116" i="38"/>
  <c r="L116" i="38"/>
  <c r="K116" i="38"/>
  <c r="Y115" i="38"/>
  <c r="X115" i="38"/>
  <c r="W115" i="38"/>
  <c r="V115" i="38"/>
  <c r="U115" i="38"/>
  <c r="T115" i="38"/>
  <c r="S115" i="38"/>
  <c r="R115" i="38"/>
  <c r="Q115" i="38"/>
  <c r="P115" i="38"/>
  <c r="O115" i="38"/>
  <c r="N115" i="38"/>
  <c r="M115" i="38"/>
  <c r="L115" i="38"/>
  <c r="K115" i="38"/>
  <c r="Y114" i="38"/>
  <c r="X114" i="38"/>
  <c r="W114" i="38"/>
  <c r="V114" i="38"/>
  <c r="U114" i="38"/>
  <c r="T114" i="38"/>
  <c r="S114" i="38"/>
  <c r="R114" i="38"/>
  <c r="Q114" i="38"/>
  <c r="P114" i="38"/>
  <c r="O114" i="38"/>
  <c r="N114" i="38"/>
  <c r="M114" i="38"/>
  <c r="L114" i="38"/>
  <c r="K114" i="38"/>
  <c r="Y113" i="38"/>
  <c r="X113" i="38"/>
  <c r="W113" i="38"/>
  <c r="V113" i="38"/>
  <c r="U113" i="38"/>
  <c r="T113" i="38"/>
  <c r="S113" i="38"/>
  <c r="R113" i="38"/>
  <c r="Q113" i="38"/>
  <c r="P113" i="38"/>
  <c r="O113" i="38"/>
  <c r="N113" i="38"/>
  <c r="M113" i="38"/>
  <c r="L113" i="38"/>
  <c r="K113" i="38"/>
  <c r="Y112" i="38"/>
  <c r="X112" i="38"/>
  <c r="W112" i="38"/>
  <c r="V112" i="38"/>
  <c r="U112" i="38"/>
  <c r="T112" i="38"/>
  <c r="S112" i="38"/>
  <c r="R112" i="38"/>
  <c r="Q112" i="38"/>
  <c r="P112" i="38"/>
  <c r="O112" i="38"/>
  <c r="N112" i="38"/>
  <c r="M112" i="38"/>
  <c r="L112" i="38"/>
  <c r="K112" i="38"/>
  <c r="Y111" i="38"/>
  <c r="X111" i="38"/>
  <c r="W111" i="38"/>
  <c r="V111" i="38"/>
  <c r="U111" i="38"/>
  <c r="T111" i="38"/>
  <c r="S111" i="38"/>
  <c r="R111" i="38"/>
  <c r="Q111" i="38"/>
  <c r="P111" i="38"/>
  <c r="O111" i="38"/>
  <c r="N111" i="38"/>
  <c r="M111" i="38"/>
  <c r="L111" i="38"/>
  <c r="K111" i="38"/>
  <c r="Y110" i="38"/>
  <c r="X110" i="38"/>
  <c r="W110" i="38"/>
  <c r="V110" i="38"/>
  <c r="U110" i="38"/>
  <c r="T110" i="38"/>
  <c r="S110" i="38"/>
  <c r="R110" i="38"/>
  <c r="Q110" i="38"/>
  <c r="P110" i="38"/>
  <c r="O110" i="38"/>
  <c r="N110" i="38"/>
  <c r="M110" i="38"/>
  <c r="L110" i="38"/>
  <c r="K110" i="38"/>
  <c r="Y109" i="38"/>
  <c r="X109" i="38"/>
  <c r="W109" i="38"/>
  <c r="V109" i="38"/>
  <c r="U109" i="38"/>
  <c r="T109" i="38"/>
  <c r="S109" i="38"/>
  <c r="R109" i="38"/>
  <c r="Q109" i="38"/>
  <c r="P109" i="38"/>
  <c r="O109" i="38"/>
  <c r="N109" i="38"/>
  <c r="M109" i="38"/>
  <c r="L109" i="38"/>
  <c r="K109" i="38"/>
  <c r="Y108" i="38"/>
  <c r="X108" i="38"/>
  <c r="W108" i="38"/>
  <c r="V108" i="38"/>
  <c r="U108" i="38"/>
  <c r="T108" i="38"/>
  <c r="S108" i="38"/>
  <c r="R108" i="38"/>
  <c r="Q108" i="38"/>
  <c r="P108" i="38"/>
  <c r="O108" i="38"/>
  <c r="N108" i="38"/>
  <c r="M108" i="38"/>
  <c r="L108" i="38"/>
  <c r="K108" i="38"/>
  <c r="Y105" i="38"/>
  <c r="X105" i="38"/>
  <c r="W105" i="38"/>
  <c r="V105" i="38"/>
  <c r="U105" i="38"/>
  <c r="T105" i="38"/>
  <c r="S105" i="38"/>
  <c r="R105" i="38"/>
  <c r="Q105" i="38"/>
  <c r="P105" i="38"/>
  <c r="O105" i="38"/>
  <c r="N105" i="38"/>
  <c r="M105" i="38"/>
  <c r="L105" i="38"/>
  <c r="K105" i="38"/>
  <c r="Y104" i="38"/>
  <c r="X104" i="38"/>
  <c r="W104" i="38"/>
  <c r="V104" i="38"/>
  <c r="U104" i="38"/>
  <c r="T104" i="38"/>
  <c r="S104" i="38"/>
  <c r="R104" i="38"/>
  <c r="Q104" i="38"/>
  <c r="P104" i="38"/>
  <c r="O104" i="38"/>
  <c r="N104" i="38"/>
  <c r="M104" i="38"/>
  <c r="L104" i="38"/>
  <c r="K104" i="38"/>
  <c r="Y103" i="38"/>
  <c r="X103" i="38"/>
  <c r="W103" i="38"/>
  <c r="V103" i="38"/>
  <c r="U103" i="38"/>
  <c r="T103" i="38"/>
  <c r="S103" i="38"/>
  <c r="R103" i="38"/>
  <c r="Q103" i="38"/>
  <c r="P103" i="38"/>
  <c r="O103" i="38"/>
  <c r="N103" i="38"/>
  <c r="M103" i="38"/>
  <c r="L103" i="38"/>
  <c r="K103" i="38"/>
  <c r="Y102" i="38"/>
  <c r="X102" i="38"/>
  <c r="W102" i="38"/>
  <c r="V102" i="38"/>
  <c r="U102" i="38"/>
  <c r="T102" i="38"/>
  <c r="S102" i="38"/>
  <c r="R102" i="38"/>
  <c r="Q102" i="38"/>
  <c r="P102" i="38"/>
  <c r="O102" i="38"/>
  <c r="N102" i="38"/>
  <c r="M102" i="38"/>
  <c r="L102" i="38"/>
  <c r="K102" i="38"/>
  <c r="Y101" i="38"/>
  <c r="X101" i="38"/>
  <c r="W101" i="38"/>
  <c r="V101" i="38"/>
  <c r="U101" i="38"/>
  <c r="T101" i="38"/>
  <c r="S101" i="38"/>
  <c r="R101" i="38"/>
  <c r="Q101" i="38"/>
  <c r="P101" i="38"/>
  <c r="O101" i="38"/>
  <c r="N101" i="38"/>
  <c r="M101" i="38"/>
  <c r="L101" i="38"/>
  <c r="K101" i="38"/>
  <c r="Y100" i="38"/>
  <c r="X100" i="38"/>
  <c r="W100" i="38"/>
  <c r="V100" i="38"/>
  <c r="U100" i="38"/>
  <c r="T100" i="38"/>
  <c r="S100" i="38"/>
  <c r="R100" i="38"/>
  <c r="Q100" i="38"/>
  <c r="P100" i="38"/>
  <c r="O100" i="38"/>
  <c r="N100" i="38"/>
  <c r="M100" i="38"/>
  <c r="L100" i="38"/>
  <c r="K100" i="38"/>
  <c r="Y99" i="38"/>
  <c r="X99" i="38"/>
  <c r="W99" i="38"/>
  <c r="V99" i="38"/>
  <c r="U99" i="38"/>
  <c r="T99" i="38"/>
  <c r="S99" i="38"/>
  <c r="R99" i="38"/>
  <c r="Q99" i="38"/>
  <c r="P99" i="38"/>
  <c r="O99" i="38"/>
  <c r="N99" i="38"/>
  <c r="M99" i="38"/>
  <c r="L99" i="38"/>
  <c r="K99" i="38"/>
  <c r="Y98" i="38"/>
  <c r="X98" i="38"/>
  <c r="W98" i="38"/>
  <c r="V98" i="38"/>
  <c r="U98" i="38"/>
  <c r="T98" i="38"/>
  <c r="S98" i="38"/>
  <c r="R98" i="38"/>
  <c r="Q98" i="38"/>
  <c r="P98" i="38"/>
  <c r="O98" i="38"/>
  <c r="N98" i="38"/>
  <c r="M98" i="38"/>
  <c r="L98" i="38"/>
  <c r="K98" i="38"/>
  <c r="Y97" i="38"/>
  <c r="X97" i="38"/>
  <c r="W97" i="38"/>
  <c r="V97" i="38"/>
  <c r="U97" i="38"/>
  <c r="T97" i="38"/>
  <c r="S97" i="38"/>
  <c r="R97" i="38"/>
  <c r="Q97" i="38"/>
  <c r="P97" i="38"/>
  <c r="O97" i="38"/>
  <c r="N97" i="38"/>
  <c r="M97" i="38"/>
  <c r="L97" i="38"/>
  <c r="K97" i="38"/>
  <c r="Y95" i="38"/>
  <c r="X95" i="38"/>
  <c r="W95" i="38"/>
  <c r="V95" i="38"/>
  <c r="U95" i="38"/>
  <c r="T95" i="38"/>
  <c r="S95" i="38"/>
  <c r="R95" i="38"/>
  <c r="Q95" i="38"/>
  <c r="P95" i="38"/>
  <c r="O95" i="38"/>
  <c r="N95" i="38"/>
  <c r="M95" i="38"/>
  <c r="L95" i="38"/>
  <c r="K95" i="38"/>
  <c r="Y94" i="38"/>
  <c r="X94" i="38"/>
  <c r="W94" i="38"/>
  <c r="V94" i="38"/>
  <c r="U94" i="38"/>
  <c r="T94" i="38"/>
  <c r="S94" i="38"/>
  <c r="R94" i="38"/>
  <c r="Q94" i="38"/>
  <c r="P94" i="38"/>
  <c r="O94" i="38"/>
  <c r="N94" i="38"/>
  <c r="M94" i="38"/>
  <c r="L94" i="38"/>
  <c r="K94" i="38"/>
  <c r="Y93" i="38"/>
  <c r="X93" i="38"/>
  <c r="W93" i="38"/>
  <c r="V93" i="38"/>
  <c r="U93" i="38"/>
  <c r="T93" i="38"/>
  <c r="S93" i="38"/>
  <c r="R93" i="38"/>
  <c r="Q93" i="38"/>
  <c r="P93" i="38"/>
  <c r="O93" i="38"/>
  <c r="N93" i="38"/>
  <c r="M93" i="38"/>
  <c r="L93" i="38"/>
  <c r="K93" i="38"/>
  <c r="Y92" i="38"/>
  <c r="X92" i="38"/>
  <c r="W92" i="38"/>
  <c r="V92" i="38"/>
  <c r="U92" i="38"/>
  <c r="T92" i="38"/>
  <c r="S92" i="38"/>
  <c r="R92" i="38"/>
  <c r="Q92" i="38"/>
  <c r="P92" i="38"/>
  <c r="O92" i="38"/>
  <c r="N92" i="38"/>
  <c r="M92" i="38"/>
  <c r="L92" i="38"/>
  <c r="K92" i="38"/>
  <c r="Y91" i="38"/>
  <c r="X91" i="38"/>
  <c r="W91" i="38"/>
  <c r="V91" i="38"/>
  <c r="U91" i="38"/>
  <c r="T91" i="38"/>
  <c r="S91" i="38"/>
  <c r="R91" i="38"/>
  <c r="Q91" i="38"/>
  <c r="P91" i="38"/>
  <c r="O91" i="38"/>
  <c r="N91" i="38"/>
  <c r="M91" i="38"/>
  <c r="L91" i="38"/>
  <c r="K91" i="38"/>
  <c r="Y90" i="38"/>
  <c r="X90" i="38"/>
  <c r="W90" i="38"/>
  <c r="V90" i="38"/>
  <c r="U90" i="38"/>
  <c r="T90" i="38"/>
  <c r="S90" i="38"/>
  <c r="R90" i="38"/>
  <c r="Q90" i="38"/>
  <c r="P90" i="38"/>
  <c r="O90" i="38"/>
  <c r="N90" i="38"/>
  <c r="M90" i="38"/>
  <c r="L90" i="38"/>
  <c r="K90" i="38"/>
  <c r="Y88" i="38"/>
  <c r="X88" i="38"/>
  <c r="W88" i="38"/>
  <c r="V88" i="38"/>
  <c r="U88" i="38"/>
  <c r="T88" i="38"/>
  <c r="S88" i="38"/>
  <c r="R88" i="38"/>
  <c r="Q88" i="38"/>
  <c r="P88" i="38"/>
  <c r="O88" i="38"/>
  <c r="N88" i="38"/>
  <c r="M88" i="38"/>
  <c r="L88" i="38"/>
  <c r="K88" i="38"/>
  <c r="Y87" i="38"/>
  <c r="X87" i="38"/>
  <c r="W87" i="38"/>
  <c r="V87" i="38"/>
  <c r="U87" i="38"/>
  <c r="T87" i="38"/>
  <c r="S87" i="38"/>
  <c r="R87" i="38"/>
  <c r="Q87" i="38"/>
  <c r="P87" i="38"/>
  <c r="O87" i="38"/>
  <c r="N87" i="38"/>
  <c r="M87" i="38"/>
  <c r="L87" i="38"/>
  <c r="K87" i="38"/>
  <c r="Y86" i="38"/>
  <c r="X86" i="38"/>
  <c r="W86" i="38"/>
  <c r="V86" i="38"/>
  <c r="U86" i="38"/>
  <c r="T86" i="38"/>
  <c r="S86" i="38"/>
  <c r="R86" i="38"/>
  <c r="Q86" i="38"/>
  <c r="P86" i="38"/>
  <c r="O86" i="38"/>
  <c r="N86" i="38"/>
  <c r="M86" i="38"/>
  <c r="L86" i="38"/>
  <c r="K86" i="38"/>
  <c r="Y85" i="38"/>
  <c r="X85" i="38"/>
  <c r="W85" i="38"/>
  <c r="V85" i="38"/>
  <c r="U85" i="38"/>
  <c r="T85" i="38"/>
  <c r="S85" i="38"/>
  <c r="R85" i="38"/>
  <c r="Q85" i="38"/>
  <c r="P85" i="38"/>
  <c r="O85" i="38"/>
  <c r="N85" i="38"/>
  <c r="M85" i="38"/>
  <c r="L85" i="38"/>
  <c r="K85" i="38"/>
  <c r="Y84" i="38"/>
  <c r="X84" i="38"/>
  <c r="W84" i="38"/>
  <c r="V84" i="38"/>
  <c r="U84" i="38"/>
  <c r="T84" i="38"/>
  <c r="S84" i="38"/>
  <c r="R84" i="38"/>
  <c r="Q84" i="38"/>
  <c r="P84" i="38"/>
  <c r="O84" i="38"/>
  <c r="N84" i="38"/>
  <c r="M84" i="38"/>
  <c r="L84" i="38"/>
  <c r="K84" i="38"/>
  <c r="K77" i="38"/>
  <c r="L77" i="38"/>
  <c r="M77" i="38"/>
  <c r="N77" i="38"/>
  <c r="O77" i="38"/>
  <c r="P77" i="38"/>
  <c r="Q77" i="38"/>
  <c r="R77" i="38"/>
  <c r="S77" i="38"/>
  <c r="T77" i="38"/>
  <c r="U77" i="38"/>
  <c r="V77" i="38"/>
  <c r="W77" i="38"/>
  <c r="X77" i="38"/>
  <c r="Y77" i="38"/>
  <c r="K78" i="38"/>
  <c r="L78" i="38"/>
  <c r="M78" i="38"/>
  <c r="N78" i="38"/>
  <c r="O78" i="38"/>
  <c r="P78" i="38"/>
  <c r="Q78" i="38"/>
  <c r="R78" i="38"/>
  <c r="S78" i="38"/>
  <c r="T78" i="38"/>
  <c r="U78" i="38"/>
  <c r="V78" i="38"/>
  <c r="W78" i="38"/>
  <c r="X78" i="38"/>
  <c r="Y78" i="38"/>
  <c r="K79" i="38"/>
  <c r="L79" i="38"/>
  <c r="M79" i="38"/>
  <c r="N79" i="38"/>
  <c r="O79" i="38"/>
  <c r="P79" i="38"/>
  <c r="Q79" i="38"/>
  <c r="R79" i="38"/>
  <c r="S79" i="38"/>
  <c r="T79" i="38"/>
  <c r="U79" i="38"/>
  <c r="V79" i="38"/>
  <c r="W79" i="38"/>
  <c r="X79" i="38"/>
  <c r="Y79" i="38"/>
  <c r="K80" i="38"/>
  <c r="L80" i="38"/>
  <c r="M80" i="38"/>
  <c r="N80" i="38"/>
  <c r="O80" i="38"/>
  <c r="P80" i="38"/>
  <c r="Q80" i="38"/>
  <c r="R80" i="38"/>
  <c r="S80" i="38"/>
  <c r="T80" i="38"/>
  <c r="U80" i="38"/>
  <c r="V80" i="38"/>
  <c r="W80" i="38"/>
  <c r="X80" i="38"/>
  <c r="Y80" i="38"/>
  <c r="K81" i="38"/>
  <c r="L81" i="38"/>
  <c r="M81" i="38"/>
  <c r="N81" i="38"/>
  <c r="O81" i="38"/>
  <c r="P81" i="38"/>
  <c r="Q81" i="38"/>
  <c r="R81" i="38"/>
  <c r="S81" i="38"/>
  <c r="T81" i="38"/>
  <c r="U81" i="38"/>
  <c r="V81" i="38"/>
  <c r="W81" i="38"/>
  <c r="X81" i="38"/>
  <c r="Y81" i="38"/>
  <c r="K82" i="38"/>
  <c r="L82" i="38"/>
  <c r="M82" i="38"/>
  <c r="N82" i="38"/>
  <c r="O82" i="38"/>
  <c r="P82" i="38"/>
  <c r="Q82" i="38"/>
  <c r="R82" i="38"/>
  <c r="S82" i="38"/>
  <c r="T82" i="38"/>
  <c r="U82" i="38"/>
  <c r="V82" i="38"/>
  <c r="W82" i="38"/>
  <c r="X82" i="38"/>
  <c r="Y82" i="38"/>
  <c r="K49" i="38"/>
  <c r="L49" i="38"/>
  <c r="M49" i="38"/>
  <c r="N49" i="38"/>
  <c r="O49" i="38"/>
  <c r="P49" i="38"/>
  <c r="Q49" i="38"/>
  <c r="R49" i="38"/>
  <c r="S49" i="38"/>
  <c r="T49" i="38"/>
  <c r="U49" i="38"/>
  <c r="V49" i="38"/>
  <c r="W49" i="38"/>
  <c r="X49" i="38"/>
  <c r="Y49" i="38"/>
  <c r="K50" i="38"/>
  <c r="L50" i="38"/>
  <c r="M50" i="38"/>
  <c r="N50" i="38"/>
  <c r="O50" i="38"/>
  <c r="P50" i="38"/>
  <c r="Q50" i="38"/>
  <c r="R50" i="38"/>
  <c r="S50" i="38"/>
  <c r="T50" i="38"/>
  <c r="U50" i="38"/>
  <c r="V50" i="38"/>
  <c r="W50" i="38"/>
  <c r="X50" i="38"/>
  <c r="Y50" i="38"/>
  <c r="K51" i="38"/>
  <c r="L51" i="38"/>
  <c r="M51" i="38"/>
  <c r="N51" i="38"/>
  <c r="O51" i="38"/>
  <c r="P51" i="38"/>
  <c r="Q51" i="38"/>
  <c r="R51" i="38"/>
  <c r="S51" i="38"/>
  <c r="T51" i="38"/>
  <c r="U51" i="38"/>
  <c r="V51" i="38"/>
  <c r="W51" i="38"/>
  <c r="X51" i="38"/>
  <c r="Y51" i="38"/>
  <c r="K52" i="38"/>
  <c r="L52" i="38"/>
  <c r="M52" i="38"/>
  <c r="N52" i="38"/>
  <c r="O52" i="38"/>
  <c r="P52" i="38"/>
  <c r="Q52" i="38"/>
  <c r="R52" i="38"/>
  <c r="S52" i="38"/>
  <c r="T52" i="38"/>
  <c r="U52" i="38"/>
  <c r="V52" i="38"/>
  <c r="W52" i="38"/>
  <c r="X52" i="38"/>
  <c r="Y52" i="38"/>
  <c r="K53" i="38"/>
  <c r="L53" i="38"/>
  <c r="M53" i="38"/>
  <c r="N53" i="38"/>
  <c r="O53" i="38"/>
  <c r="P53" i="38"/>
  <c r="Q53" i="38"/>
  <c r="R53" i="38"/>
  <c r="S53" i="38"/>
  <c r="T53" i="38"/>
  <c r="U53" i="38"/>
  <c r="V53" i="38"/>
  <c r="W53" i="38"/>
  <c r="X53" i="38"/>
  <c r="Y53" i="38"/>
  <c r="K54" i="38"/>
  <c r="L54" i="38"/>
  <c r="M54" i="38"/>
  <c r="N54" i="38"/>
  <c r="O54" i="38"/>
  <c r="P54" i="38"/>
  <c r="Q54" i="38"/>
  <c r="R54" i="38"/>
  <c r="S54" i="38"/>
  <c r="T54" i="38"/>
  <c r="U54" i="38"/>
  <c r="V54" i="38"/>
  <c r="W54" i="38"/>
  <c r="X54" i="38"/>
  <c r="Y54" i="38"/>
  <c r="K55" i="38"/>
  <c r="L55" i="38"/>
  <c r="M55" i="38"/>
  <c r="N55" i="38"/>
  <c r="O55" i="38"/>
  <c r="P55" i="38"/>
  <c r="Q55" i="38"/>
  <c r="R55" i="38"/>
  <c r="S55" i="38"/>
  <c r="T55" i="38"/>
  <c r="U55" i="38"/>
  <c r="V55" i="38"/>
  <c r="W55" i="38"/>
  <c r="X55" i="38"/>
  <c r="Y55" i="38"/>
  <c r="K56" i="38"/>
  <c r="L56" i="38"/>
  <c r="M56" i="38"/>
  <c r="N56" i="38"/>
  <c r="O56" i="38"/>
  <c r="P56" i="38"/>
  <c r="Q56" i="38"/>
  <c r="R56" i="38"/>
  <c r="S56" i="38"/>
  <c r="T56" i="38"/>
  <c r="U56" i="38"/>
  <c r="V56" i="38"/>
  <c r="W56" i="38"/>
  <c r="X56" i="38"/>
  <c r="Y56" i="38"/>
  <c r="K57" i="38"/>
  <c r="L57" i="38"/>
  <c r="M57" i="38"/>
  <c r="N57" i="38"/>
  <c r="O57" i="38"/>
  <c r="P57" i="38"/>
  <c r="Q57" i="38"/>
  <c r="R57" i="38"/>
  <c r="S57" i="38"/>
  <c r="T57" i="38"/>
  <c r="U57" i="38"/>
  <c r="V57" i="38"/>
  <c r="W57" i="38"/>
  <c r="X57" i="38"/>
  <c r="Y57" i="38"/>
  <c r="K58" i="38"/>
  <c r="L58" i="38"/>
  <c r="M58" i="38"/>
  <c r="N58" i="38"/>
  <c r="O58" i="38"/>
  <c r="P58" i="38"/>
  <c r="Q58" i="38"/>
  <c r="R58" i="38"/>
  <c r="S58" i="38"/>
  <c r="T58" i="38"/>
  <c r="U58" i="38"/>
  <c r="V58" i="38"/>
  <c r="W58" i="38"/>
  <c r="X58" i="38"/>
  <c r="Y58" i="38"/>
  <c r="K59" i="38"/>
  <c r="L59" i="38"/>
  <c r="M59" i="38"/>
  <c r="N59" i="38"/>
  <c r="O59" i="38"/>
  <c r="P59" i="38"/>
  <c r="Q59" i="38"/>
  <c r="R59" i="38"/>
  <c r="S59" i="38"/>
  <c r="T59" i="38"/>
  <c r="U59" i="38"/>
  <c r="V59" i="38"/>
  <c r="W59" i="38"/>
  <c r="X59" i="38"/>
  <c r="Y59" i="38"/>
  <c r="K60" i="38"/>
  <c r="L60" i="38"/>
  <c r="M60" i="38"/>
  <c r="N60" i="38"/>
  <c r="O60" i="38"/>
  <c r="P60" i="38"/>
  <c r="Q60" i="38"/>
  <c r="R60" i="38"/>
  <c r="S60" i="38"/>
  <c r="T60" i="38"/>
  <c r="U60" i="38"/>
  <c r="V60" i="38"/>
  <c r="W60" i="38"/>
  <c r="X60" i="38"/>
  <c r="Y60" i="38"/>
  <c r="K61" i="38"/>
  <c r="L61" i="38"/>
  <c r="M61" i="38"/>
  <c r="N61" i="38"/>
  <c r="O61" i="38"/>
  <c r="P61" i="38"/>
  <c r="Q61" i="38"/>
  <c r="R61" i="38"/>
  <c r="S61" i="38"/>
  <c r="T61" i="38"/>
  <c r="U61" i="38"/>
  <c r="V61" i="38"/>
  <c r="W61" i="38"/>
  <c r="X61" i="38"/>
  <c r="Y61" i="38"/>
  <c r="K62" i="38"/>
  <c r="L62" i="38"/>
  <c r="M62" i="38"/>
  <c r="N62" i="38"/>
  <c r="O62" i="38"/>
  <c r="P62" i="38"/>
  <c r="Q62" i="38"/>
  <c r="R62" i="38"/>
  <c r="S62" i="38"/>
  <c r="T62" i="38"/>
  <c r="U62" i="38"/>
  <c r="V62" i="38"/>
  <c r="W62" i="38"/>
  <c r="X62" i="38"/>
  <c r="Y62" i="38"/>
  <c r="K63" i="38"/>
  <c r="L63" i="38"/>
  <c r="M63" i="38"/>
  <c r="N63" i="38"/>
  <c r="O63" i="38"/>
  <c r="P63" i="38"/>
  <c r="Q63" i="38"/>
  <c r="R63" i="38"/>
  <c r="S63" i="38"/>
  <c r="T63" i="38"/>
  <c r="U63" i="38"/>
  <c r="V63" i="38"/>
  <c r="W63" i="38"/>
  <c r="X63" i="38"/>
  <c r="Y63" i="38"/>
  <c r="K64" i="38"/>
  <c r="L64" i="38"/>
  <c r="M64" i="38"/>
  <c r="N64" i="38"/>
  <c r="O64" i="38"/>
  <c r="P64" i="38"/>
  <c r="Q64" i="38"/>
  <c r="R64" i="38"/>
  <c r="S64" i="38"/>
  <c r="T64" i="38"/>
  <c r="U64" i="38"/>
  <c r="V64" i="38"/>
  <c r="W64" i="38"/>
  <c r="X64" i="38"/>
  <c r="Y64" i="38"/>
  <c r="K65" i="38"/>
  <c r="L65" i="38"/>
  <c r="M65" i="38"/>
  <c r="N65" i="38"/>
  <c r="O65" i="38"/>
  <c r="P65" i="38"/>
  <c r="Q65" i="38"/>
  <c r="R65" i="38"/>
  <c r="S65" i="38"/>
  <c r="T65" i="38"/>
  <c r="U65" i="38"/>
  <c r="V65" i="38"/>
  <c r="W65" i="38"/>
  <c r="X65" i="38"/>
  <c r="Y65" i="38"/>
  <c r="K66" i="38"/>
  <c r="L66" i="38"/>
  <c r="M66" i="38"/>
  <c r="N66" i="38"/>
  <c r="O66" i="38"/>
  <c r="P66" i="38"/>
  <c r="Q66" i="38"/>
  <c r="R66" i="38"/>
  <c r="S66" i="38"/>
  <c r="T66" i="38"/>
  <c r="U66" i="38"/>
  <c r="V66" i="38"/>
  <c r="W66" i="38"/>
  <c r="X66" i="38"/>
  <c r="Y66" i="38"/>
  <c r="K67" i="38"/>
  <c r="L67" i="38"/>
  <c r="M67" i="38"/>
  <c r="N67" i="38"/>
  <c r="O67" i="38"/>
  <c r="P67" i="38"/>
  <c r="Q67" i="38"/>
  <c r="R67" i="38"/>
  <c r="S67" i="38"/>
  <c r="T67" i="38"/>
  <c r="U67" i="38"/>
  <c r="V67" i="38"/>
  <c r="W67" i="38"/>
  <c r="X67" i="38"/>
  <c r="Y67" i="38"/>
  <c r="K68" i="38"/>
  <c r="L68" i="38"/>
  <c r="M68" i="38"/>
  <c r="N68" i="38"/>
  <c r="O68" i="38"/>
  <c r="P68" i="38"/>
  <c r="Q68" i="38"/>
  <c r="R68" i="38"/>
  <c r="S68" i="38"/>
  <c r="T68" i="38"/>
  <c r="U68" i="38"/>
  <c r="V68" i="38"/>
  <c r="W68" i="38"/>
  <c r="X68" i="38"/>
  <c r="Y68" i="38"/>
  <c r="K69" i="38"/>
  <c r="L69" i="38"/>
  <c r="M69" i="38"/>
  <c r="N69" i="38"/>
  <c r="O69" i="38"/>
  <c r="P69" i="38"/>
  <c r="Q69" i="38"/>
  <c r="R69" i="38"/>
  <c r="S69" i="38"/>
  <c r="T69" i="38"/>
  <c r="U69" i="38"/>
  <c r="V69" i="38"/>
  <c r="W69" i="38"/>
  <c r="X69" i="38"/>
  <c r="Y69" i="38"/>
  <c r="K70" i="38"/>
  <c r="L70" i="38"/>
  <c r="M70" i="38"/>
  <c r="N70" i="38"/>
  <c r="O70" i="38"/>
  <c r="P70" i="38"/>
  <c r="Q70" i="38"/>
  <c r="R70" i="38"/>
  <c r="S70" i="38"/>
  <c r="T70" i="38"/>
  <c r="U70" i="38"/>
  <c r="V70" i="38"/>
  <c r="W70" i="38"/>
  <c r="X70" i="38"/>
  <c r="Y70" i="38"/>
  <c r="K71" i="38"/>
  <c r="L71" i="38"/>
  <c r="M71" i="38"/>
  <c r="N71" i="38"/>
  <c r="O71" i="38"/>
  <c r="P71" i="38"/>
  <c r="Q71" i="38"/>
  <c r="R71" i="38"/>
  <c r="S71" i="38"/>
  <c r="T71" i="38"/>
  <c r="U71" i="38"/>
  <c r="V71" i="38"/>
  <c r="W71" i="38"/>
  <c r="X71" i="38"/>
  <c r="Y71" i="38"/>
  <c r="K72" i="38"/>
  <c r="L72" i="38"/>
  <c r="M72" i="38"/>
  <c r="N72" i="38"/>
  <c r="O72" i="38"/>
  <c r="P72" i="38"/>
  <c r="Q72" i="38"/>
  <c r="R72" i="38"/>
  <c r="S72" i="38"/>
  <c r="T72" i="38"/>
  <c r="U72" i="38"/>
  <c r="V72" i="38"/>
  <c r="W72" i="38"/>
  <c r="X72" i="38"/>
  <c r="Y72" i="38"/>
  <c r="K73" i="38"/>
  <c r="L73" i="38"/>
  <c r="M73" i="38"/>
  <c r="N73" i="38"/>
  <c r="O73" i="38"/>
  <c r="P73" i="38"/>
  <c r="Q73" i="38"/>
  <c r="R73" i="38"/>
  <c r="S73" i="38"/>
  <c r="T73" i="38"/>
  <c r="U73" i="38"/>
  <c r="V73" i="38"/>
  <c r="W73" i="38"/>
  <c r="X73" i="38"/>
  <c r="Y73" i="38"/>
  <c r="K74" i="38"/>
  <c r="L74" i="38"/>
  <c r="M74" i="38"/>
  <c r="N74" i="38"/>
  <c r="O74" i="38"/>
  <c r="P74" i="38"/>
  <c r="Q74" i="38"/>
  <c r="R74" i="38"/>
  <c r="S74" i="38"/>
  <c r="T74" i="38"/>
  <c r="U74" i="38"/>
  <c r="V74" i="38"/>
  <c r="W74" i="38"/>
  <c r="X74" i="38"/>
  <c r="Y74" i="38"/>
  <c r="K75" i="38"/>
  <c r="L75" i="38"/>
  <c r="M75" i="38"/>
  <c r="N75" i="38"/>
  <c r="O75" i="38"/>
  <c r="P75" i="38"/>
  <c r="Q75" i="38"/>
  <c r="R75" i="38"/>
  <c r="S75" i="38"/>
  <c r="T75" i="38"/>
  <c r="U75" i="38"/>
  <c r="V75" i="38"/>
  <c r="W75" i="38"/>
  <c r="X75" i="38"/>
  <c r="Y75" i="38"/>
  <c r="K76" i="38"/>
  <c r="L76" i="38"/>
  <c r="M76" i="38"/>
  <c r="N76" i="38"/>
  <c r="O76" i="38"/>
  <c r="P76" i="38"/>
  <c r="Q76" i="38"/>
  <c r="R76" i="38"/>
  <c r="S76" i="38"/>
  <c r="T76" i="38"/>
  <c r="U76" i="38"/>
  <c r="V76" i="38"/>
  <c r="W76" i="38"/>
  <c r="X76" i="38"/>
  <c r="Y76" i="38"/>
  <c r="Y48" i="38"/>
  <c r="X48" i="38"/>
  <c r="W48" i="38"/>
  <c r="V48" i="38"/>
  <c r="U48" i="38"/>
  <c r="T48" i="38"/>
  <c r="S48" i="38"/>
  <c r="R48" i="38"/>
  <c r="Q48" i="38"/>
  <c r="P48" i="38"/>
  <c r="O48" i="38"/>
  <c r="N48" i="38"/>
  <c r="M48" i="38"/>
  <c r="L48" i="38"/>
  <c r="K48" i="38"/>
  <c r="K16" i="38"/>
  <c r="L16" i="38"/>
  <c r="M16" i="38"/>
  <c r="N16" i="38"/>
  <c r="O16" i="38"/>
  <c r="P16" i="38"/>
  <c r="Q16" i="38"/>
  <c r="R16" i="38"/>
  <c r="S16" i="38"/>
  <c r="T16" i="38"/>
  <c r="U16" i="38"/>
  <c r="V16" i="38"/>
  <c r="W16" i="38"/>
  <c r="X16" i="38"/>
  <c r="Y16" i="38"/>
  <c r="K17" i="38"/>
  <c r="L17" i="38"/>
  <c r="M17" i="38"/>
  <c r="N17" i="38"/>
  <c r="O17" i="38"/>
  <c r="P17" i="38"/>
  <c r="Q17" i="38"/>
  <c r="R17" i="38"/>
  <c r="S17" i="38"/>
  <c r="T17" i="38"/>
  <c r="U17" i="38"/>
  <c r="V17" i="38"/>
  <c r="W17" i="38"/>
  <c r="X17" i="38"/>
  <c r="Y17" i="38"/>
  <c r="K18" i="38"/>
  <c r="L18" i="38"/>
  <c r="M18" i="38"/>
  <c r="N18" i="38"/>
  <c r="O18" i="38"/>
  <c r="P18" i="38"/>
  <c r="Q18" i="38"/>
  <c r="R18" i="38"/>
  <c r="S18" i="38"/>
  <c r="T18" i="38"/>
  <c r="U18" i="38"/>
  <c r="V18" i="38"/>
  <c r="W18" i="38"/>
  <c r="X18" i="38"/>
  <c r="Y18" i="38"/>
  <c r="K19" i="38"/>
  <c r="L19" i="38"/>
  <c r="M19" i="38"/>
  <c r="N19" i="38"/>
  <c r="O19" i="38"/>
  <c r="P19" i="38"/>
  <c r="Q19" i="38"/>
  <c r="R19" i="38"/>
  <c r="S19" i="38"/>
  <c r="T19" i="38"/>
  <c r="U19" i="38"/>
  <c r="V19" i="38"/>
  <c r="W19" i="38"/>
  <c r="X19" i="38"/>
  <c r="Y19" i="38"/>
  <c r="K20" i="38"/>
  <c r="L20" i="38"/>
  <c r="M20" i="38"/>
  <c r="N20" i="38"/>
  <c r="O20" i="38"/>
  <c r="P20" i="38"/>
  <c r="Q20" i="38"/>
  <c r="R20" i="38"/>
  <c r="S20" i="38"/>
  <c r="T20" i="38"/>
  <c r="U20" i="38"/>
  <c r="V20" i="38"/>
  <c r="W20" i="38"/>
  <c r="X20" i="38"/>
  <c r="Y20" i="38"/>
  <c r="K21" i="38"/>
  <c r="L21" i="38"/>
  <c r="M21" i="38"/>
  <c r="N21" i="38"/>
  <c r="O21" i="38"/>
  <c r="P21" i="38"/>
  <c r="Q21" i="38"/>
  <c r="R21" i="38"/>
  <c r="S21" i="38"/>
  <c r="T21" i="38"/>
  <c r="U21" i="38"/>
  <c r="V21" i="38"/>
  <c r="W21" i="38"/>
  <c r="X21" i="38"/>
  <c r="Y21" i="38"/>
  <c r="K22" i="38"/>
  <c r="L22" i="38"/>
  <c r="M22" i="38"/>
  <c r="N22" i="38"/>
  <c r="O22" i="38"/>
  <c r="P22" i="38"/>
  <c r="Q22" i="38"/>
  <c r="R22" i="38"/>
  <c r="S22" i="38"/>
  <c r="T22" i="38"/>
  <c r="U22" i="38"/>
  <c r="V22" i="38"/>
  <c r="W22" i="38"/>
  <c r="X22" i="38"/>
  <c r="Y22" i="38"/>
  <c r="K23" i="38"/>
  <c r="L23" i="38"/>
  <c r="M23" i="38"/>
  <c r="N23" i="38"/>
  <c r="O23" i="38"/>
  <c r="P23" i="38"/>
  <c r="Q23" i="38"/>
  <c r="R23" i="38"/>
  <c r="S23" i="38"/>
  <c r="T23" i="38"/>
  <c r="U23" i="38"/>
  <c r="V23" i="38"/>
  <c r="W23" i="38"/>
  <c r="X23" i="38"/>
  <c r="Y23" i="38"/>
  <c r="K24" i="38"/>
  <c r="L24" i="38"/>
  <c r="M24" i="38"/>
  <c r="N24" i="38"/>
  <c r="O24" i="38"/>
  <c r="P24" i="38"/>
  <c r="Q24" i="38"/>
  <c r="R24" i="38"/>
  <c r="S24" i="38"/>
  <c r="T24" i="38"/>
  <c r="U24" i="38"/>
  <c r="V24" i="38"/>
  <c r="W24" i="38"/>
  <c r="X24" i="38"/>
  <c r="Y24" i="38"/>
  <c r="K25" i="38"/>
  <c r="L25" i="38"/>
  <c r="M25" i="38"/>
  <c r="N25" i="38"/>
  <c r="O25" i="38"/>
  <c r="P25" i="38"/>
  <c r="Q25" i="38"/>
  <c r="R25" i="38"/>
  <c r="S25" i="38"/>
  <c r="T25" i="38"/>
  <c r="U25" i="38"/>
  <c r="V25" i="38"/>
  <c r="W25" i="38"/>
  <c r="X25" i="38"/>
  <c r="Y25" i="38"/>
  <c r="K26" i="38"/>
  <c r="L26" i="38"/>
  <c r="M26" i="38"/>
  <c r="N26" i="38"/>
  <c r="O26" i="38"/>
  <c r="P26" i="38"/>
  <c r="Q26" i="38"/>
  <c r="R26" i="38"/>
  <c r="S26" i="38"/>
  <c r="T26" i="38"/>
  <c r="U26" i="38"/>
  <c r="V26" i="38"/>
  <c r="W26" i="38"/>
  <c r="X26" i="38"/>
  <c r="Y26" i="38"/>
  <c r="K27" i="38"/>
  <c r="L27" i="38"/>
  <c r="M27" i="38"/>
  <c r="N27" i="38"/>
  <c r="O27" i="38"/>
  <c r="P27" i="38"/>
  <c r="Q27" i="38"/>
  <c r="R27" i="38"/>
  <c r="S27" i="38"/>
  <c r="T27" i="38"/>
  <c r="U27" i="38"/>
  <c r="V27" i="38"/>
  <c r="W27" i="38"/>
  <c r="X27" i="38"/>
  <c r="Y27" i="38"/>
  <c r="K28" i="38"/>
  <c r="L28" i="38"/>
  <c r="M28" i="38"/>
  <c r="N28" i="38"/>
  <c r="O28" i="38"/>
  <c r="P28" i="38"/>
  <c r="Q28" i="38"/>
  <c r="R28" i="38"/>
  <c r="S28" i="38"/>
  <c r="T28" i="38"/>
  <c r="U28" i="38"/>
  <c r="V28" i="38"/>
  <c r="W28" i="38"/>
  <c r="X28" i="38"/>
  <c r="Y28" i="38"/>
  <c r="K29" i="38"/>
  <c r="L29" i="38"/>
  <c r="M29" i="38"/>
  <c r="N29" i="38"/>
  <c r="O29" i="38"/>
  <c r="P29" i="38"/>
  <c r="Q29" i="38"/>
  <c r="R29" i="38"/>
  <c r="S29" i="38"/>
  <c r="T29" i="38"/>
  <c r="U29" i="38"/>
  <c r="V29" i="38"/>
  <c r="W29" i="38"/>
  <c r="X29" i="38"/>
  <c r="Y29" i="38"/>
  <c r="K30" i="38"/>
  <c r="L30" i="38"/>
  <c r="M30" i="38"/>
  <c r="N30" i="38"/>
  <c r="O30" i="38"/>
  <c r="P30" i="38"/>
  <c r="Q30" i="38"/>
  <c r="R30" i="38"/>
  <c r="S30" i="38"/>
  <c r="T30" i="38"/>
  <c r="U30" i="38"/>
  <c r="V30" i="38"/>
  <c r="W30" i="38"/>
  <c r="X30" i="38"/>
  <c r="Y30" i="38"/>
  <c r="K31" i="38"/>
  <c r="L31" i="38"/>
  <c r="M31" i="38"/>
  <c r="N31" i="38"/>
  <c r="O31" i="38"/>
  <c r="P31" i="38"/>
  <c r="Q31" i="38"/>
  <c r="R31" i="38"/>
  <c r="S31" i="38"/>
  <c r="T31" i="38"/>
  <c r="U31" i="38"/>
  <c r="V31" i="38"/>
  <c r="W31" i="38"/>
  <c r="X31" i="38"/>
  <c r="Y31" i="38"/>
  <c r="K32" i="38"/>
  <c r="L32" i="38"/>
  <c r="M32" i="38"/>
  <c r="N32" i="38"/>
  <c r="O32" i="38"/>
  <c r="P32" i="38"/>
  <c r="Q32" i="38"/>
  <c r="R32" i="38"/>
  <c r="S32" i="38"/>
  <c r="T32" i="38"/>
  <c r="U32" i="38"/>
  <c r="V32" i="38"/>
  <c r="W32" i="38"/>
  <c r="X32" i="38"/>
  <c r="Y32" i="38"/>
  <c r="K33" i="38"/>
  <c r="L33" i="38"/>
  <c r="M33" i="38"/>
  <c r="N33" i="38"/>
  <c r="O33" i="38"/>
  <c r="P33" i="38"/>
  <c r="Q33" i="38"/>
  <c r="R33" i="38"/>
  <c r="S33" i="38"/>
  <c r="T33" i="38"/>
  <c r="U33" i="38"/>
  <c r="V33" i="38"/>
  <c r="W33" i="38"/>
  <c r="X33" i="38"/>
  <c r="Y33" i="38"/>
  <c r="K34" i="38"/>
  <c r="L34" i="38"/>
  <c r="M34" i="38"/>
  <c r="N34" i="38"/>
  <c r="O34" i="38"/>
  <c r="P34" i="38"/>
  <c r="Q34" i="38"/>
  <c r="R34" i="38"/>
  <c r="S34" i="38"/>
  <c r="T34" i="38"/>
  <c r="U34" i="38"/>
  <c r="V34" i="38"/>
  <c r="W34" i="38"/>
  <c r="X34" i="38"/>
  <c r="Y34" i="38"/>
  <c r="K35" i="38"/>
  <c r="L35" i="38"/>
  <c r="M35" i="38"/>
  <c r="N35" i="38"/>
  <c r="O35" i="38"/>
  <c r="P35" i="38"/>
  <c r="Q35" i="38"/>
  <c r="R35" i="38"/>
  <c r="S35" i="38"/>
  <c r="T35" i="38"/>
  <c r="U35" i="38"/>
  <c r="V35" i="38"/>
  <c r="W35" i="38"/>
  <c r="X35" i="38"/>
  <c r="Y35" i="38"/>
  <c r="K36" i="38"/>
  <c r="L36" i="38"/>
  <c r="M36" i="38"/>
  <c r="N36" i="38"/>
  <c r="O36" i="38"/>
  <c r="P36" i="38"/>
  <c r="Q36" i="38"/>
  <c r="R36" i="38"/>
  <c r="S36" i="38"/>
  <c r="T36" i="38"/>
  <c r="U36" i="38"/>
  <c r="V36" i="38"/>
  <c r="W36" i="38"/>
  <c r="X36" i="38"/>
  <c r="Y36" i="38"/>
  <c r="K37" i="38"/>
  <c r="L37" i="38"/>
  <c r="M37" i="38"/>
  <c r="N37" i="38"/>
  <c r="O37" i="38"/>
  <c r="P37" i="38"/>
  <c r="Q37" i="38"/>
  <c r="R37" i="38"/>
  <c r="S37" i="38"/>
  <c r="T37" i="38"/>
  <c r="U37" i="38"/>
  <c r="V37" i="38"/>
  <c r="W37" i="38"/>
  <c r="X37" i="38"/>
  <c r="Y37" i="38"/>
  <c r="K38" i="38"/>
  <c r="L38" i="38"/>
  <c r="M38" i="38"/>
  <c r="N38" i="38"/>
  <c r="O38" i="38"/>
  <c r="P38" i="38"/>
  <c r="Q38" i="38"/>
  <c r="R38" i="38"/>
  <c r="S38" i="38"/>
  <c r="T38" i="38"/>
  <c r="U38" i="38"/>
  <c r="V38" i="38"/>
  <c r="W38" i="38"/>
  <c r="X38" i="38"/>
  <c r="Y38" i="38"/>
  <c r="K39" i="38"/>
  <c r="L39" i="38"/>
  <c r="M39" i="38"/>
  <c r="N39" i="38"/>
  <c r="O39" i="38"/>
  <c r="P39" i="38"/>
  <c r="Q39" i="38"/>
  <c r="R39" i="38"/>
  <c r="S39" i="38"/>
  <c r="T39" i="38"/>
  <c r="U39" i="38"/>
  <c r="V39" i="38"/>
  <c r="W39" i="38"/>
  <c r="X39" i="38"/>
  <c r="Y39" i="38"/>
  <c r="K40" i="38"/>
  <c r="L40" i="38"/>
  <c r="M40" i="38"/>
  <c r="N40" i="38"/>
  <c r="O40" i="38"/>
  <c r="P40" i="38"/>
  <c r="Q40" i="38"/>
  <c r="R40" i="38"/>
  <c r="S40" i="38"/>
  <c r="T40" i="38"/>
  <c r="U40" i="38"/>
  <c r="V40" i="38"/>
  <c r="W40" i="38"/>
  <c r="X40" i="38"/>
  <c r="Y40" i="38"/>
  <c r="K41" i="38"/>
  <c r="L41" i="38"/>
  <c r="M41" i="38"/>
  <c r="N41" i="38"/>
  <c r="O41" i="38"/>
  <c r="P41" i="38"/>
  <c r="Q41" i="38"/>
  <c r="R41" i="38"/>
  <c r="S41" i="38"/>
  <c r="T41" i="38"/>
  <c r="U41" i="38"/>
  <c r="V41" i="38"/>
  <c r="W41" i="38"/>
  <c r="X41" i="38"/>
  <c r="Y41" i="38"/>
  <c r="K42" i="38"/>
  <c r="L42" i="38"/>
  <c r="M42" i="38"/>
  <c r="N42" i="38"/>
  <c r="O42" i="38"/>
  <c r="P42" i="38"/>
  <c r="Q42" i="38"/>
  <c r="R42" i="38"/>
  <c r="S42" i="38"/>
  <c r="T42" i="38"/>
  <c r="U42" i="38"/>
  <c r="V42" i="38"/>
  <c r="W42" i="38"/>
  <c r="X42" i="38"/>
  <c r="Y42" i="38"/>
  <c r="K43" i="38"/>
  <c r="L43" i="38"/>
  <c r="M43" i="38"/>
  <c r="N43" i="38"/>
  <c r="O43" i="38"/>
  <c r="P43" i="38"/>
  <c r="Q43" i="38"/>
  <c r="R43" i="38"/>
  <c r="S43" i="38"/>
  <c r="T43" i="38"/>
  <c r="U43" i="38"/>
  <c r="V43" i="38"/>
  <c r="W43" i="38"/>
  <c r="X43" i="38"/>
  <c r="Y43" i="38"/>
  <c r="K44" i="38"/>
  <c r="L44" i="38"/>
  <c r="M44" i="38"/>
  <c r="N44" i="38"/>
  <c r="O44" i="38"/>
  <c r="P44" i="38"/>
  <c r="Q44" i="38"/>
  <c r="R44" i="38"/>
  <c r="S44" i="38"/>
  <c r="T44" i="38"/>
  <c r="U44" i="38"/>
  <c r="V44" i="38"/>
  <c r="W44" i="38"/>
  <c r="X44" i="38"/>
  <c r="Y44" i="38"/>
  <c r="K45" i="38"/>
  <c r="L45" i="38"/>
  <c r="M45" i="38"/>
  <c r="N45" i="38"/>
  <c r="O45" i="38"/>
  <c r="P45" i="38"/>
  <c r="Q45" i="38"/>
  <c r="R45" i="38"/>
  <c r="S45" i="38"/>
  <c r="T45" i="38"/>
  <c r="U45" i="38"/>
  <c r="V45" i="38"/>
  <c r="W45" i="38"/>
  <c r="X45" i="38"/>
  <c r="Y45" i="38"/>
  <c r="K46" i="38"/>
  <c r="L46" i="38"/>
  <c r="M46" i="38"/>
  <c r="N46" i="38"/>
  <c r="O46" i="38"/>
  <c r="P46" i="38"/>
  <c r="Q46" i="38"/>
  <c r="R46" i="38"/>
  <c r="S46" i="38"/>
  <c r="T46" i="38"/>
  <c r="U46" i="38"/>
  <c r="V46" i="38"/>
  <c r="W46" i="38"/>
  <c r="X46" i="38"/>
  <c r="Y46" i="38"/>
  <c r="AI89" i="38"/>
  <c r="AN83" i="38"/>
  <c r="Z48" i="38"/>
  <c r="AA48" i="38"/>
  <c r="AB48" i="38"/>
  <c r="AD48" i="38"/>
  <c r="AE48" i="38"/>
  <c r="AF48" i="38"/>
  <c r="AH48" i="38"/>
  <c r="AI48" i="38"/>
  <c r="AJ48" i="38"/>
  <c r="AL48" i="38"/>
  <c r="AM48" i="38"/>
  <c r="AN48" i="38"/>
  <c r="Z49" i="38"/>
  <c r="AA49" i="38"/>
  <c r="AB49" i="38"/>
  <c r="AD49" i="38"/>
  <c r="AE49" i="38"/>
  <c r="AF49" i="38"/>
  <c r="AH49" i="38"/>
  <c r="AI49" i="38"/>
  <c r="AJ49" i="38"/>
  <c r="AL49" i="38"/>
  <c r="AM49" i="38"/>
  <c r="AN49" i="38"/>
  <c r="Z50" i="38"/>
  <c r="AA50" i="38"/>
  <c r="AB50" i="38"/>
  <c r="AD50" i="38"/>
  <c r="AE50" i="38"/>
  <c r="AF50" i="38"/>
  <c r="AH50" i="38"/>
  <c r="AK50" i="38" s="1"/>
  <c r="AI50" i="38"/>
  <c r="AJ50" i="38"/>
  <c r="AL50" i="38"/>
  <c r="AM50" i="38"/>
  <c r="AN50" i="38"/>
  <c r="Z51" i="38"/>
  <c r="AA51" i="38"/>
  <c r="AB51" i="38"/>
  <c r="AD51" i="38"/>
  <c r="AE51" i="38"/>
  <c r="AF51" i="38"/>
  <c r="AH51" i="38"/>
  <c r="AI51" i="38"/>
  <c r="AJ51" i="38"/>
  <c r="AL51" i="38"/>
  <c r="AM51" i="38"/>
  <c r="AN51" i="38"/>
  <c r="Z52" i="38"/>
  <c r="AA52" i="38"/>
  <c r="AB52" i="38"/>
  <c r="AD52" i="38"/>
  <c r="AE52" i="38"/>
  <c r="AF52" i="38"/>
  <c r="AH52" i="38"/>
  <c r="AI52" i="38"/>
  <c r="AJ52" i="38"/>
  <c r="AL52" i="38"/>
  <c r="AM52" i="38"/>
  <c r="AN52" i="38"/>
  <c r="Z53" i="38"/>
  <c r="AA53" i="38"/>
  <c r="AB53" i="38"/>
  <c r="AD53" i="38"/>
  <c r="AE53" i="38"/>
  <c r="AF53" i="38"/>
  <c r="AH53" i="38"/>
  <c r="AI53" i="38"/>
  <c r="AJ53" i="38"/>
  <c r="AL53" i="38"/>
  <c r="AM53" i="38"/>
  <c r="AN53" i="38"/>
  <c r="Z54" i="38"/>
  <c r="AA54" i="38"/>
  <c r="AB54" i="38"/>
  <c r="AD54" i="38"/>
  <c r="AE54" i="38"/>
  <c r="AF54" i="38"/>
  <c r="AH54" i="38"/>
  <c r="AK54" i="38" s="1"/>
  <c r="AI54" i="38"/>
  <c r="AJ54" i="38"/>
  <c r="AL54" i="38"/>
  <c r="AO54" i="38" s="1"/>
  <c r="AM54" i="38"/>
  <c r="AN54" i="38"/>
  <c r="Z55" i="38"/>
  <c r="AA55" i="38"/>
  <c r="AB55" i="38"/>
  <c r="AD55" i="38"/>
  <c r="AE55" i="38"/>
  <c r="AF55" i="38"/>
  <c r="AH55" i="38"/>
  <c r="AI55" i="38"/>
  <c r="AJ55" i="38"/>
  <c r="AL55" i="38"/>
  <c r="AM55" i="38"/>
  <c r="AN55" i="38"/>
  <c r="Z56" i="38"/>
  <c r="AA56" i="38"/>
  <c r="AB56" i="38"/>
  <c r="AD56" i="38"/>
  <c r="AE56" i="38"/>
  <c r="AF56" i="38"/>
  <c r="AH56" i="38"/>
  <c r="AI56" i="38"/>
  <c r="AJ56" i="38"/>
  <c r="AL56" i="38"/>
  <c r="AM56" i="38"/>
  <c r="AN56" i="38"/>
  <c r="Z57" i="38"/>
  <c r="AA57" i="38"/>
  <c r="AB57" i="38"/>
  <c r="AD57" i="38"/>
  <c r="AE57" i="38"/>
  <c r="AF57" i="38"/>
  <c r="AH57" i="38"/>
  <c r="AI57" i="38"/>
  <c r="AJ57" i="38"/>
  <c r="AL57" i="38"/>
  <c r="AM57" i="38"/>
  <c r="AN57" i="38"/>
  <c r="Z58" i="38"/>
  <c r="AA58" i="38"/>
  <c r="AB58" i="38"/>
  <c r="AD58" i="38"/>
  <c r="AE58" i="38"/>
  <c r="AF58" i="38"/>
  <c r="AH58" i="38"/>
  <c r="AK58" i="38" s="1"/>
  <c r="AI58" i="38"/>
  <c r="AJ58" i="38"/>
  <c r="AL58" i="38"/>
  <c r="AO58" i="38" s="1"/>
  <c r="AM58" i="38"/>
  <c r="AN58" i="38"/>
  <c r="Z59" i="38"/>
  <c r="AA59" i="38"/>
  <c r="AB59" i="38"/>
  <c r="AD59" i="38"/>
  <c r="AE59" i="38"/>
  <c r="AF59" i="38"/>
  <c r="AH59" i="38"/>
  <c r="AI59" i="38"/>
  <c r="AJ59" i="38"/>
  <c r="AL59" i="38"/>
  <c r="AM59" i="38"/>
  <c r="AN59" i="38"/>
  <c r="Z60" i="38"/>
  <c r="AA60" i="38"/>
  <c r="AB60" i="38"/>
  <c r="AD60" i="38"/>
  <c r="AE60" i="38"/>
  <c r="AF60" i="38"/>
  <c r="AH60" i="38"/>
  <c r="AI60" i="38"/>
  <c r="AJ60" i="38"/>
  <c r="AL60" i="38"/>
  <c r="AM60" i="38"/>
  <c r="AN60" i="38"/>
  <c r="Z61" i="38"/>
  <c r="AA61" i="38"/>
  <c r="AB61" i="38"/>
  <c r="AD61" i="38"/>
  <c r="AE61" i="38"/>
  <c r="AF61" i="38"/>
  <c r="AH61" i="38"/>
  <c r="AI61" i="38"/>
  <c r="AJ61" i="38"/>
  <c r="AL61" i="38"/>
  <c r="AM61" i="38"/>
  <c r="AN61" i="38"/>
  <c r="Z62" i="38"/>
  <c r="AA62" i="38"/>
  <c r="AB62" i="38"/>
  <c r="AD62" i="38"/>
  <c r="AE62" i="38"/>
  <c r="AF62" i="38"/>
  <c r="AH62" i="38"/>
  <c r="AK62" i="38" s="1"/>
  <c r="AI62" i="38"/>
  <c r="AJ62" i="38"/>
  <c r="AL62" i="38"/>
  <c r="AO62" i="38" s="1"/>
  <c r="AM62" i="38"/>
  <c r="AN62" i="38"/>
  <c r="Z63" i="38"/>
  <c r="AA63" i="38"/>
  <c r="AB63" i="38"/>
  <c r="AD63" i="38"/>
  <c r="AE63" i="38"/>
  <c r="AF63" i="38"/>
  <c r="AH63" i="38"/>
  <c r="AI63" i="38"/>
  <c r="AJ63" i="38"/>
  <c r="AL63" i="38"/>
  <c r="AM63" i="38"/>
  <c r="AN63" i="38"/>
  <c r="Z64" i="38"/>
  <c r="AA64" i="38"/>
  <c r="AB64" i="38"/>
  <c r="AD64" i="38"/>
  <c r="AE64" i="38"/>
  <c r="AF64" i="38"/>
  <c r="AH64" i="38"/>
  <c r="AI64" i="38"/>
  <c r="AJ64" i="38"/>
  <c r="AL64" i="38"/>
  <c r="AM64" i="38"/>
  <c r="AN64" i="38"/>
  <c r="Z65" i="38"/>
  <c r="AA65" i="38"/>
  <c r="AB65" i="38"/>
  <c r="AD65" i="38"/>
  <c r="AE65" i="38"/>
  <c r="AF65" i="38"/>
  <c r="AH65" i="38"/>
  <c r="AI65" i="38"/>
  <c r="AJ65" i="38"/>
  <c r="AL65" i="38"/>
  <c r="AM65" i="38"/>
  <c r="AN65" i="38"/>
  <c r="Z66" i="38"/>
  <c r="AA66" i="38"/>
  <c r="AB66" i="38"/>
  <c r="AD66" i="38"/>
  <c r="AE66" i="38"/>
  <c r="AF66" i="38"/>
  <c r="AH66" i="38"/>
  <c r="AI66" i="38"/>
  <c r="AJ66" i="38"/>
  <c r="AL66" i="38"/>
  <c r="AM66" i="38"/>
  <c r="AN66" i="38"/>
  <c r="Z67" i="38"/>
  <c r="AA67" i="38"/>
  <c r="AB67" i="38"/>
  <c r="AD67" i="38"/>
  <c r="AE67" i="38"/>
  <c r="AF67" i="38"/>
  <c r="AH67" i="38"/>
  <c r="AI67" i="38"/>
  <c r="AJ67" i="38"/>
  <c r="AL67" i="38"/>
  <c r="AM67" i="38"/>
  <c r="AN67" i="38"/>
  <c r="Z68" i="38"/>
  <c r="AA68" i="38"/>
  <c r="AB68" i="38"/>
  <c r="AD68" i="38"/>
  <c r="AE68" i="38"/>
  <c r="AF68" i="38"/>
  <c r="AH68" i="38"/>
  <c r="AK68" i="38" s="1"/>
  <c r="AI68" i="38"/>
  <c r="AJ68" i="38"/>
  <c r="AL68" i="38"/>
  <c r="AO68" i="38" s="1"/>
  <c r="AM68" i="38"/>
  <c r="AN68" i="38"/>
  <c r="Z69" i="38"/>
  <c r="AA69" i="38"/>
  <c r="AB69" i="38"/>
  <c r="AD69" i="38"/>
  <c r="AE69" i="38"/>
  <c r="AF69" i="38"/>
  <c r="AH69" i="38"/>
  <c r="AI69" i="38"/>
  <c r="AJ69" i="38"/>
  <c r="AL69" i="38"/>
  <c r="AM69" i="38"/>
  <c r="AN69" i="38"/>
  <c r="Z70" i="38"/>
  <c r="AA70" i="38"/>
  <c r="AB70" i="38"/>
  <c r="AD70" i="38"/>
  <c r="AE70" i="38"/>
  <c r="AF70" i="38"/>
  <c r="AH70" i="38"/>
  <c r="AK70" i="38" s="1"/>
  <c r="AI70" i="38"/>
  <c r="AJ70" i="38"/>
  <c r="AL70" i="38"/>
  <c r="AO70" i="38" s="1"/>
  <c r="AM70" i="38"/>
  <c r="AN70" i="38"/>
  <c r="Z71" i="38"/>
  <c r="AA71" i="38"/>
  <c r="AB71" i="38"/>
  <c r="AD71" i="38"/>
  <c r="AE71" i="38"/>
  <c r="AF71" i="38"/>
  <c r="AH71" i="38"/>
  <c r="AI71" i="38"/>
  <c r="AJ71" i="38"/>
  <c r="AL71" i="38"/>
  <c r="AM71" i="38"/>
  <c r="AN71" i="38"/>
  <c r="Z72" i="38"/>
  <c r="AA72" i="38"/>
  <c r="AB72" i="38"/>
  <c r="AD72" i="38"/>
  <c r="AE72" i="38"/>
  <c r="AF72" i="38"/>
  <c r="AH72" i="38"/>
  <c r="AI72" i="38"/>
  <c r="AJ72" i="38"/>
  <c r="AL72" i="38"/>
  <c r="AM72" i="38"/>
  <c r="AN72" i="38"/>
  <c r="Z73" i="38"/>
  <c r="AA73" i="38"/>
  <c r="AB73" i="38"/>
  <c r="AD73" i="38"/>
  <c r="AE73" i="38"/>
  <c r="AF73" i="38"/>
  <c r="AH73" i="38"/>
  <c r="AI73" i="38"/>
  <c r="AJ73" i="38"/>
  <c r="AL73" i="38"/>
  <c r="AM73" i="38"/>
  <c r="AN73" i="38"/>
  <c r="Z74" i="38"/>
  <c r="AA74" i="38"/>
  <c r="AB74" i="38"/>
  <c r="AD74" i="38"/>
  <c r="AE74" i="38"/>
  <c r="AF74" i="38"/>
  <c r="AH74" i="38"/>
  <c r="AI74" i="38"/>
  <c r="AJ74" i="38"/>
  <c r="AL74" i="38"/>
  <c r="AM74" i="38"/>
  <c r="AN74" i="38"/>
  <c r="Z75" i="38"/>
  <c r="AA75" i="38"/>
  <c r="AB75" i="38"/>
  <c r="AD75" i="38"/>
  <c r="AE75" i="38"/>
  <c r="AF75" i="38"/>
  <c r="AH75" i="38"/>
  <c r="AI75" i="38"/>
  <c r="AJ75" i="38"/>
  <c r="AL75" i="38"/>
  <c r="AM75" i="38"/>
  <c r="AN75" i="38"/>
  <c r="Z76" i="38"/>
  <c r="AA76" i="38"/>
  <c r="AB76" i="38"/>
  <c r="AD76" i="38"/>
  <c r="AE76" i="38"/>
  <c r="AF76" i="38"/>
  <c r="AH76" i="38"/>
  <c r="AK76" i="38" s="1"/>
  <c r="AI76" i="38"/>
  <c r="AJ76" i="38"/>
  <c r="AL76" i="38"/>
  <c r="AO76" i="38" s="1"/>
  <c r="AM76" i="38"/>
  <c r="AN76" i="38"/>
  <c r="Z77" i="38"/>
  <c r="AA77" i="38"/>
  <c r="AB77" i="38"/>
  <c r="AD77" i="38"/>
  <c r="AE77" i="38"/>
  <c r="AF77" i="38"/>
  <c r="AH77" i="38"/>
  <c r="AI77" i="38"/>
  <c r="AJ77" i="38"/>
  <c r="AL77" i="38"/>
  <c r="AM77" i="38"/>
  <c r="AN77" i="38"/>
  <c r="Z78" i="38"/>
  <c r="AA78" i="38"/>
  <c r="AB78" i="38"/>
  <c r="AD78" i="38"/>
  <c r="AE78" i="38"/>
  <c r="AF78" i="38"/>
  <c r="AH78" i="38"/>
  <c r="AK78" i="38" s="1"/>
  <c r="AI78" i="38"/>
  <c r="AJ78" i="38"/>
  <c r="AL78" i="38"/>
  <c r="AO78" i="38" s="1"/>
  <c r="AM78" i="38"/>
  <c r="AN78" i="38"/>
  <c r="Z79" i="38"/>
  <c r="AA79" i="38"/>
  <c r="AB79" i="38"/>
  <c r="AD79" i="38"/>
  <c r="AE79" i="38"/>
  <c r="AF79" i="38"/>
  <c r="AH79" i="38"/>
  <c r="AI79" i="38"/>
  <c r="AJ79" i="38"/>
  <c r="AL79" i="38"/>
  <c r="AM79" i="38"/>
  <c r="AN79" i="38"/>
  <c r="Z80" i="38"/>
  <c r="AA80" i="38"/>
  <c r="AB80" i="38"/>
  <c r="AD80" i="38"/>
  <c r="AE80" i="38"/>
  <c r="AF80" i="38"/>
  <c r="AH80" i="38"/>
  <c r="AI80" i="38"/>
  <c r="AJ80" i="38"/>
  <c r="AL80" i="38"/>
  <c r="AM80" i="38"/>
  <c r="AN80" i="38"/>
  <c r="Z81" i="38"/>
  <c r="AA81" i="38"/>
  <c r="AB81" i="38"/>
  <c r="AD81" i="38"/>
  <c r="AE81" i="38"/>
  <c r="AF81" i="38"/>
  <c r="AH81" i="38"/>
  <c r="AI81" i="38"/>
  <c r="AJ81" i="38"/>
  <c r="AL81" i="38"/>
  <c r="AM81" i="38"/>
  <c r="AN81" i="38"/>
  <c r="Z82" i="38"/>
  <c r="AA82" i="38"/>
  <c r="AB82" i="38"/>
  <c r="AD82" i="38"/>
  <c r="AE82" i="38"/>
  <c r="AF82" i="38"/>
  <c r="AH82" i="38"/>
  <c r="AI82" i="38"/>
  <c r="AJ82" i="38"/>
  <c r="AL82" i="38"/>
  <c r="AM82" i="38"/>
  <c r="AN82" i="38"/>
  <c r="Z84" i="38"/>
  <c r="AA84" i="38"/>
  <c r="AB84" i="38"/>
  <c r="AD84" i="38"/>
  <c r="AE84" i="38"/>
  <c r="AF84" i="38"/>
  <c r="AH84" i="38"/>
  <c r="AI84" i="38"/>
  <c r="AJ84" i="38"/>
  <c r="AL84" i="38"/>
  <c r="AM84" i="38"/>
  <c r="AN84" i="38"/>
  <c r="Z85" i="38"/>
  <c r="AA85" i="38"/>
  <c r="AB85" i="38"/>
  <c r="AD85" i="38"/>
  <c r="AE85" i="38"/>
  <c r="AF85" i="38"/>
  <c r="AH85" i="38"/>
  <c r="AI85" i="38"/>
  <c r="AJ85" i="38"/>
  <c r="AL85" i="38"/>
  <c r="AM85" i="38"/>
  <c r="AN85" i="38"/>
  <c r="Z86" i="38"/>
  <c r="AA86" i="38"/>
  <c r="AB86" i="38"/>
  <c r="AD86" i="38"/>
  <c r="AE86" i="38"/>
  <c r="AF86" i="38"/>
  <c r="AH86" i="38"/>
  <c r="AI86" i="38"/>
  <c r="AJ86" i="38"/>
  <c r="AL86" i="38"/>
  <c r="AM86" i="38"/>
  <c r="AN86" i="38"/>
  <c r="Z87" i="38"/>
  <c r="AA87" i="38"/>
  <c r="AB87" i="38"/>
  <c r="AD87" i="38"/>
  <c r="AE87" i="38"/>
  <c r="AF87" i="38"/>
  <c r="AH87" i="38"/>
  <c r="AI87" i="38"/>
  <c r="AJ87" i="38"/>
  <c r="AL87" i="38"/>
  <c r="AM87" i="38"/>
  <c r="AN87" i="38"/>
  <c r="Z88" i="38"/>
  <c r="AA88" i="38"/>
  <c r="AB88" i="38"/>
  <c r="AD88" i="38"/>
  <c r="AE88" i="38"/>
  <c r="AF88" i="38"/>
  <c r="AH88" i="38"/>
  <c r="AI88" i="38"/>
  <c r="AJ88" i="38"/>
  <c r="AL88" i="38"/>
  <c r="AM88" i="38"/>
  <c r="AN88" i="38"/>
  <c r="Z90" i="38"/>
  <c r="AA90" i="38"/>
  <c r="AB90" i="38"/>
  <c r="AD90" i="38"/>
  <c r="AE90" i="38"/>
  <c r="AF90" i="38"/>
  <c r="AH90" i="38"/>
  <c r="AI90" i="38"/>
  <c r="AJ90" i="38"/>
  <c r="AL90" i="38"/>
  <c r="AM90" i="38"/>
  <c r="AN90" i="38"/>
  <c r="Z91" i="38"/>
  <c r="AA91" i="38"/>
  <c r="AB91" i="38"/>
  <c r="AD91" i="38"/>
  <c r="AE91" i="38"/>
  <c r="AF91" i="38"/>
  <c r="AH91" i="38"/>
  <c r="AI91" i="38"/>
  <c r="AJ91" i="38"/>
  <c r="AL91" i="38"/>
  <c r="AM91" i="38"/>
  <c r="AN91" i="38"/>
  <c r="Z92" i="38"/>
  <c r="AA92" i="38"/>
  <c r="AB92" i="38"/>
  <c r="AD92" i="38"/>
  <c r="AE92" i="38"/>
  <c r="AF92" i="38"/>
  <c r="AH92" i="38"/>
  <c r="AI92" i="38"/>
  <c r="AJ92" i="38"/>
  <c r="AL92" i="38"/>
  <c r="AM92" i="38"/>
  <c r="AN92" i="38"/>
  <c r="Z93" i="38"/>
  <c r="AA93" i="38"/>
  <c r="AB93" i="38"/>
  <c r="AD93" i="38"/>
  <c r="AE93" i="38"/>
  <c r="AF93" i="38"/>
  <c r="AH93" i="38"/>
  <c r="AI93" i="38"/>
  <c r="AJ93" i="38"/>
  <c r="AL93" i="38"/>
  <c r="AM93" i="38"/>
  <c r="AN93" i="38"/>
  <c r="Z94" i="38"/>
  <c r="AA94" i="38"/>
  <c r="AB94" i="38"/>
  <c r="AD94" i="38"/>
  <c r="AE94" i="38"/>
  <c r="AF94" i="38"/>
  <c r="AH94" i="38"/>
  <c r="AI94" i="38"/>
  <c r="AJ94" i="38"/>
  <c r="AL94" i="38"/>
  <c r="AM94" i="38"/>
  <c r="AN94" i="38"/>
  <c r="Z95" i="38"/>
  <c r="AA95" i="38"/>
  <c r="AB95" i="38"/>
  <c r="AD95" i="38"/>
  <c r="AE95" i="38"/>
  <c r="AF95" i="38"/>
  <c r="AH95" i="38"/>
  <c r="AI95" i="38"/>
  <c r="AJ95" i="38"/>
  <c r="AL95" i="38"/>
  <c r="AM95" i="38"/>
  <c r="AN95" i="38"/>
  <c r="Z97" i="38"/>
  <c r="AA97" i="38"/>
  <c r="AB97" i="38"/>
  <c r="AD97" i="38"/>
  <c r="AE97" i="38"/>
  <c r="AF97" i="38"/>
  <c r="AH97" i="38"/>
  <c r="AI97" i="38"/>
  <c r="AJ97" i="38"/>
  <c r="AL97" i="38"/>
  <c r="AM97" i="38"/>
  <c r="AN97" i="38"/>
  <c r="Z98" i="38"/>
  <c r="AA98" i="38"/>
  <c r="AB98" i="38"/>
  <c r="AD98" i="38"/>
  <c r="AE98" i="38"/>
  <c r="AF98" i="38"/>
  <c r="AH98" i="38"/>
  <c r="AK98" i="38" s="1"/>
  <c r="AI98" i="38"/>
  <c r="AJ98" i="38"/>
  <c r="AL98" i="38"/>
  <c r="AO98" i="38" s="1"/>
  <c r="AM98" i="38"/>
  <c r="AN98" i="38"/>
  <c r="Z99" i="38"/>
  <c r="AA99" i="38"/>
  <c r="AB99" i="38"/>
  <c r="AD99" i="38"/>
  <c r="AE99" i="38"/>
  <c r="AF99" i="38"/>
  <c r="AH99" i="38"/>
  <c r="AI99" i="38"/>
  <c r="AJ99" i="38"/>
  <c r="AL99" i="38"/>
  <c r="AM99" i="38"/>
  <c r="AN99" i="38"/>
  <c r="Z100" i="38"/>
  <c r="AA100" i="38"/>
  <c r="AB100" i="38"/>
  <c r="AD100" i="38"/>
  <c r="AE100" i="38"/>
  <c r="AF100" i="38"/>
  <c r="AH100" i="38"/>
  <c r="AI100" i="38"/>
  <c r="AJ100" i="38"/>
  <c r="AL100" i="38"/>
  <c r="AM100" i="38"/>
  <c r="AN100" i="38"/>
  <c r="Z101" i="38"/>
  <c r="AA101" i="38"/>
  <c r="AB101" i="38"/>
  <c r="AD101" i="38"/>
  <c r="AE101" i="38"/>
  <c r="AF101" i="38"/>
  <c r="AH101" i="38"/>
  <c r="AK101" i="38" s="1"/>
  <c r="AI101" i="38"/>
  <c r="AJ101" i="38"/>
  <c r="AL101" i="38"/>
  <c r="AM101" i="38"/>
  <c r="AN101" i="38"/>
  <c r="Z102" i="38"/>
  <c r="AA102" i="38"/>
  <c r="AB102" i="38"/>
  <c r="AD102" i="38"/>
  <c r="AE102" i="38"/>
  <c r="AF102" i="38"/>
  <c r="AH102" i="38"/>
  <c r="AK102" i="38" s="1"/>
  <c r="AI102" i="38"/>
  <c r="AJ102" i="38"/>
  <c r="AL102" i="38"/>
  <c r="AM102" i="38"/>
  <c r="AN102" i="38"/>
  <c r="Z103" i="38"/>
  <c r="AA103" i="38"/>
  <c r="AB103" i="38"/>
  <c r="AD103" i="38"/>
  <c r="AE103" i="38"/>
  <c r="AF103" i="38"/>
  <c r="AH103" i="38"/>
  <c r="AK103" i="38" s="1"/>
  <c r="AI103" i="38"/>
  <c r="AJ103" i="38"/>
  <c r="AL103" i="38"/>
  <c r="AO103" i="38" s="1"/>
  <c r="AM103" i="38"/>
  <c r="AN103" i="38"/>
  <c r="Z104" i="38"/>
  <c r="AA104" i="38"/>
  <c r="AB104" i="38"/>
  <c r="AD104" i="38"/>
  <c r="AE104" i="38"/>
  <c r="AF104" i="38"/>
  <c r="AH104" i="38"/>
  <c r="AI104" i="38"/>
  <c r="AJ104" i="38"/>
  <c r="AL104" i="38"/>
  <c r="AO104" i="38" s="1"/>
  <c r="AM104" i="38"/>
  <c r="AN104" i="38"/>
  <c r="Z105" i="38"/>
  <c r="AA105" i="38"/>
  <c r="AB105" i="38"/>
  <c r="AD105" i="38"/>
  <c r="AE105" i="38"/>
  <c r="AF105" i="38"/>
  <c r="AH105" i="38"/>
  <c r="AI105" i="38"/>
  <c r="AJ105" i="38"/>
  <c r="AL105" i="38"/>
  <c r="AM105" i="38"/>
  <c r="AN105" i="38"/>
  <c r="Z108" i="38"/>
  <c r="AA108" i="38"/>
  <c r="AB108" i="38"/>
  <c r="AD108" i="38"/>
  <c r="AE108" i="38"/>
  <c r="AF108" i="38"/>
  <c r="AH108" i="38"/>
  <c r="AI108" i="38"/>
  <c r="AJ108" i="38"/>
  <c r="AL108" i="38"/>
  <c r="AM108" i="38"/>
  <c r="AN108" i="38"/>
  <c r="Z109" i="38"/>
  <c r="AA109" i="38"/>
  <c r="AB109" i="38"/>
  <c r="AD109" i="38"/>
  <c r="AE109" i="38"/>
  <c r="AF109" i="38"/>
  <c r="AH109" i="38"/>
  <c r="AI109" i="38"/>
  <c r="AJ109" i="38"/>
  <c r="AL109" i="38"/>
  <c r="AM109" i="38"/>
  <c r="AN109" i="38"/>
  <c r="Z110" i="38"/>
  <c r="AA110" i="38"/>
  <c r="AB110" i="38"/>
  <c r="AD110" i="38"/>
  <c r="AE110" i="38"/>
  <c r="AF110" i="38"/>
  <c r="AH110" i="38"/>
  <c r="AI110" i="38"/>
  <c r="AJ110" i="38"/>
  <c r="AL110" i="38"/>
  <c r="AO110" i="38" s="1"/>
  <c r="AM110" i="38"/>
  <c r="AN110" i="38"/>
  <c r="Z111" i="38"/>
  <c r="AA111" i="38"/>
  <c r="AB111" i="38"/>
  <c r="AD111" i="38"/>
  <c r="AE111" i="38"/>
  <c r="AF111" i="38"/>
  <c r="AH111" i="38"/>
  <c r="AI111" i="38"/>
  <c r="AJ111" i="38"/>
  <c r="AL111" i="38"/>
  <c r="AM111" i="38"/>
  <c r="AN111" i="38"/>
  <c r="Z112" i="38"/>
  <c r="AA112" i="38"/>
  <c r="AB112" i="38"/>
  <c r="AD112" i="38"/>
  <c r="AE112" i="38"/>
  <c r="AF112" i="38"/>
  <c r="AH112" i="38"/>
  <c r="AI112" i="38"/>
  <c r="AJ112" i="38"/>
  <c r="AL112" i="38"/>
  <c r="AO112" i="38" s="1"/>
  <c r="AM112" i="38"/>
  <c r="AN112" i="38"/>
  <c r="Z113" i="38"/>
  <c r="AA113" i="38"/>
  <c r="AB113" i="38"/>
  <c r="AD113" i="38"/>
  <c r="AE113" i="38"/>
  <c r="AF113" i="38"/>
  <c r="AH113" i="38"/>
  <c r="AI113" i="38"/>
  <c r="AJ113" i="38"/>
  <c r="AL113" i="38"/>
  <c r="AM113" i="38"/>
  <c r="AN113" i="38"/>
  <c r="Z114" i="38"/>
  <c r="AA114" i="38"/>
  <c r="AB114" i="38"/>
  <c r="AD114" i="38"/>
  <c r="AE114" i="38"/>
  <c r="AF114" i="38"/>
  <c r="AH114" i="38"/>
  <c r="AI114" i="38"/>
  <c r="AJ114" i="38"/>
  <c r="AL114" i="38"/>
  <c r="AO114" i="38" s="1"/>
  <c r="AM114" i="38"/>
  <c r="AN114" i="38"/>
  <c r="Z115" i="38"/>
  <c r="AA115" i="38"/>
  <c r="AC115" i="38" s="1"/>
  <c r="AB115" i="38"/>
  <c r="AD115" i="38"/>
  <c r="AE115" i="38"/>
  <c r="AF115" i="38"/>
  <c r="AH115" i="38"/>
  <c r="AI115" i="38"/>
  <c r="AJ115" i="38"/>
  <c r="AL115" i="38"/>
  <c r="AM115" i="38"/>
  <c r="AN115" i="38"/>
  <c r="Z116" i="38"/>
  <c r="AA116" i="38"/>
  <c r="AB116" i="38"/>
  <c r="AD116" i="38"/>
  <c r="AE116" i="38"/>
  <c r="AF116" i="38"/>
  <c r="AH116" i="38"/>
  <c r="AI116" i="38"/>
  <c r="AJ116" i="38"/>
  <c r="AL116" i="38"/>
  <c r="AO116" i="38" s="1"/>
  <c r="AM116" i="38"/>
  <c r="AN116" i="38"/>
  <c r="Z117" i="38"/>
  <c r="AA117" i="38"/>
  <c r="AB117" i="38"/>
  <c r="AD117" i="38"/>
  <c r="AE117" i="38"/>
  <c r="AF117" i="38"/>
  <c r="AH117" i="38"/>
  <c r="AI117" i="38"/>
  <c r="AJ117" i="38"/>
  <c r="AL117" i="38"/>
  <c r="AO117" i="38" s="1"/>
  <c r="AM117" i="38"/>
  <c r="AN117" i="38"/>
  <c r="Z119" i="38"/>
  <c r="AA119" i="38"/>
  <c r="AB119" i="38"/>
  <c r="AD119" i="38"/>
  <c r="AE119" i="38"/>
  <c r="AF119" i="38"/>
  <c r="AH119" i="38"/>
  <c r="AI119" i="38"/>
  <c r="AJ119" i="38"/>
  <c r="AL119" i="38"/>
  <c r="AM119" i="38"/>
  <c r="AN119" i="38"/>
  <c r="Z120" i="38"/>
  <c r="AA120" i="38"/>
  <c r="AB120" i="38"/>
  <c r="AD120" i="38"/>
  <c r="AE120" i="38"/>
  <c r="AF120" i="38"/>
  <c r="AH120" i="38"/>
  <c r="AI120" i="38"/>
  <c r="AJ120" i="38"/>
  <c r="AL120" i="38"/>
  <c r="AM120" i="38"/>
  <c r="AN120" i="38"/>
  <c r="Z121" i="38"/>
  <c r="AA121" i="38"/>
  <c r="AC121" i="38" s="1"/>
  <c r="AB121" i="38"/>
  <c r="AD121" i="38"/>
  <c r="AE121" i="38"/>
  <c r="AF121" i="38"/>
  <c r="AH121" i="38"/>
  <c r="AI121" i="38"/>
  <c r="AJ121" i="38"/>
  <c r="AL121" i="38"/>
  <c r="AM121" i="38"/>
  <c r="AN121" i="38"/>
  <c r="Z122" i="38"/>
  <c r="AA122" i="38"/>
  <c r="AB122" i="38"/>
  <c r="AD122" i="38"/>
  <c r="AE122" i="38"/>
  <c r="AF122" i="38"/>
  <c r="AH122" i="38"/>
  <c r="AI122" i="38"/>
  <c r="AJ122" i="38"/>
  <c r="AL122" i="38"/>
  <c r="AO122" i="38" s="1"/>
  <c r="AM122" i="38"/>
  <c r="AN122" i="38"/>
  <c r="Z123" i="38"/>
  <c r="AA123" i="38"/>
  <c r="AB123" i="38"/>
  <c r="AD123" i="38"/>
  <c r="AE123" i="38"/>
  <c r="AF123" i="38"/>
  <c r="AH123" i="38"/>
  <c r="AI123" i="38"/>
  <c r="AJ123" i="38"/>
  <c r="AL123" i="38"/>
  <c r="AO123" i="38" s="1"/>
  <c r="AM123" i="38"/>
  <c r="AN123" i="38"/>
  <c r="Z124" i="38"/>
  <c r="AA124" i="38"/>
  <c r="AB124" i="38"/>
  <c r="AD124" i="38"/>
  <c r="AE124" i="38"/>
  <c r="AF124" i="38"/>
  <c r="AH124" i="38"/>
  <c r="AI124" i="38"/>
  <c r="AJ124" i="38"/>
  <c r="AL124" i="38"/>
  <c r="AM124" i="38"/>
  <c r="AN124" i="38"/>
  <c r="Z125" i="38"/>
  <c r="AA125" i="38"/>
  <c r="AB125" i="38"/>
  <c r="AD125" i="38"/>
  <c r="AE125" i="38"/>
  <c r="AF125" i="38"/>
  <c r="AH125" i="38"/>
  <c r="AI125" i="38"/>
  <c r="AJ125" i="38"/>
  <c r="AL125" i="38"/>
  <c r="AO125" i="38" s="1"/>
  <c r="AM125" i="38"/>
  <c r="AN125" i="38"/>
  <c r="Z126" i="38"/>
  <c r="AA126" i="38"/>
  <c r="AB126" i="38"/>
  <c r="AD126" i="38"/>
  <c r="AE126" i="38"/>
  <c r="AF126" i="38"/>
  <c r="AH126" i="38"/>
  <c r="AI126" i="38"/>
  <c r="AJ126" i="38"/>
  <c r="AL126" i="38"/>
  <c r="AO126" i="38" s="1"/>
  <c r="AM126" i="38"/>
  <c r="AN126" i="38"/>
  <c r="Z127" i="38"/>
  <c r="AA127" i="38"/>
  <c r="AB127" i="38"/>
  <c r="AD127" i="38"/>
  <c r="AE127" i="38"/>
  <c r="AF127" i="38"/>
  <c r="AH127" i="38"/>
  <c r="AI127" i="38"/>
  <c r="AJ127" i="38"/>
  <c r="AL127" i="38"/>
  <c r="AM127" i="38"/>
  <c r="AN127" i="38"/>
  <c r="Z128" i="38"/>
  <c r="AA128" i="38"/>
  <c r="AB128" i="38"/>
  <c r="AD128" i="38"/>
  <c r="AE128" i="38"/>
  <c r="AF128" i="38"/>
  <c r="AH128" i="38"/>
  <c r="AI128" i="38"/>
  <c r="AJ128" i="38"/>
  <c r="AL128" i="38"/>
  <c r="AO128" i="38" s="1"/>
  <c r="AM128" i="38"/>
  <c r="AN128" i="38"/>
  <c r="Z129" i="38"/>
  <c r="AA129" i="38"/>
  <c r="AB129" i="38"/>
  <c r="AD129" i="38"/>
  <c r="AE129" i="38"/>
  <c r="AF129" i="38"/>
  <c r="AH129" i="38"/>
  <c r="AI129" i="38"/>
  <c r="AJ129" i="38"/>
  <c r="AL129" i="38"/>
  <c r="AM129" i="38"/>
  <c r="AN129" i="38"/>
  <c r="Z130" i="38"/>
  <c r="AA130" i="38"/>
  <c r="AB130" i="38"/>
  <c r="AD130" i="38"/>
  <c r="AE130" i="38"/>
  <c r="AF130" i="38"/>
  <c r="AH130" i="38"/>
  <c r="AI130" i="38"/>
  <c r="AJ130" i="38"/>
  <c r="AL130" i="38"/>
  <c r="AM130" i="38"/>
  <c r="AN130" i="38"/>
  <c r="Z131" i="38"/>
  <c r="AA131" i="38"/>
  <c r="AB131" i="38"/>
  <c r="AD131" i="38"/>
  <c r="AE131" i="38"/>
  <c r="AF131" i="38"/>
  <c r="AH131" i="38"/>
  <c r="AI131" i="38"/>
  <c r="AJ131" i="38"/>
  <c r="AL131" i="38"/>
  <c r="AM131" i="38"/>
  <c r="AN131" i="38"/>
  <c r="Z132" i="38"/>
  <c r="AA132" i="38"/>
  <c r="AB132" i="38"/>
  <c r="AD132" i="38"/>
  <c r="AE132" i="38"/>
  <c r="AF132" i="38"/>
  <c r="AH132" i="38"/>
  <c r="AI132" i="38"/>
  <c r="AJ132" i="38"/>
  <c r="AL132" i="38"/>
  <c r="AM132" i="38"/>
  <c r="AN132" i="38"/>
  <c r="Z134" i="38"/>
  <c r="AA134" i="38"/>
  <c r="AB134" i="38"/>
  <c r="AD134" i="38"/>
  <c r="AE134" i="38"/>
  <c r="AF134" i="38"/>
  <c r="AH134" i="38"/>
  <c r="AI134" i="38"/>
  <c r="AJ134" i="38"/>
  <c r="AL134" i="38"/>
  <c r="AM134" i="38"/>
  <c r="AN134" i="38"/>
  <c r="Z135" i="38"/>
  <c r="AA135" i="38"/>
  <c r="AB135" i="38"/>
  <c r="AD135" i="38"/>
  <c r="AE135" i="38"/>
  <c r="AF135" i="38"/>
  <c r="AH135" i="38"/>
  <c r="AI135" i="38"/>
  <c r="AJ135" i="38"/>
  <c r="AL135" i="38"/>
  <c r="AM135" i="38"/>
  <c r="AN135" i="38"/>
  <c r="Z136" i="38"/>
  <c r="AA136" i="38"/>
  <c r="AB136" i="38"/>
  <c r="AD136" i="38"/>
  <c r="AE136" i="38"/>
  <c r="AF136" i="38"/>
  <c r="AH136" i="38"/>
  <c r="AI136" i="38"/>
  <c r="AJ136" i="38"/>
  <c r="AL136" i="38"/>
  <c r="AM136" i="38"/>
  <c r="AN136" i="38"/>
  <c r="Z137" i="38"/>
  <c r="AA137" i="38"/>
  <c r="AB137" i="38"/>
  <c r="AD137" i="38"/>
  <c r="AE137" i="38"/>
  <c r="AF137" i="38"/>
  <c r="AH137" i="38"/>
  <c r="AI137" i="38"/>
  <c r="AJ137" i="38"/>
  <c r="AL137" i="38"/>
  <c r="AM137" i="38"/>
  <c r="AN137" i="38"/>
  <c r="Z138" i="38"/>
  <c r="AA138" i="38"/>
  <c r="AB138" i="38"/>
  <c r="AD138" i="38"/>
  <c r="AE138" i="38"/>
  <c r="AF138" i="38"/>
  <c r="AH138" i="38"/>
  <c r="AI138" i="38"/>
  <c r="AJ138" i="38"/>
  <c r="AL138" i="38"/>
  <c r="AM138" i="38"/>
  <c r="AN138" i="38"/>
  <c r="Z139" i="38"/>
  <c r="AA139" i="38"/>
  <c r="AB139" i="38"/>
  <c r="AD139" i="38"/>
  <c r="AE139" i="38"/>
  <c r="AF139" i="38"/>
  <c r="AH139" i="38"/>
  <c r="AI139" i="38"/>
  <c r="AJ139" i="38"/>
  <c r="AL139" i="38"/>
  <c r="AM139" i="38"/>
  <c r="AN139" i="38"/>
  <c r="Z140" i="38"/>
  <c r="AA140" i="38"/>
  <c r="AB140" i="38"/>
  <c r="AD140" i="38"/>
  <c r="AE140" i="38"/>
  <c r="AF140" i="38"/>
  <c r="AH140" i="38"/>
  <c r="AI140" i="38"/>
  <c r="AJ140" i="38"/>
  <c r="AL140" i="38"/>
  <c r="AM140" i="38"/>
  <c r="AN140" i="38"/>
  <c r="Z141" i="38"/>
  <c r="AA141" i="38"/>
  <c r="AB141" i="38"/>
  <c r="AD141" i="38"/>
  <c r="AE141" i="38"/>
  <c r="AF141" i="38"/>
  <c r="AH141" i="38"/>
  <c r="AI141" i="38"/>
  <c r="AJ141" i="38"/>
  <c r="AL141" i="38"/>
  <c r="AM141" i="38"/>
  <c r="AN141" i="38"/>
  <c r="Z142" i="38"/>
  <c r="AA142" i="38"/>
  <c r="AB142" i="38"/>
  <c r="AD142" i="38"/>
  <c r="AE142" i="38"/>
  <c r="AF142" i="38"/>
  <c r="AH142" i="38"/>
  <c r="AI142" i="38"/>
  <c r="AJ142" i="38"/>
  <c r="AL142" i="38"/>
  <c r="AM142" i="38"/>
  <c r="AN142" i="38"/>
  <c r="Z143" i="38"/>
  <c r="AA143" i="38"/>
  <c r="AB143" i="38"/>
  <c r="AD143" i="38"/>
  <c r="AE143" i="38"/>
  <c r="AF143" i="38"/>
  <c r="AH143" i="38"/>
  <c r="AI143" i="38"/>
  <c r="AJ143" i="38"/>
  <c r="AL143" i="38"/>
  <c r="AM143" i="38"/>
  <c r="AN143" i="38"/>
  <c r="Z144" i="38"/>
  <c r="AA144" i="38"/>
  <c r="AB144" i="38"/>
  <c r="AD144" i="38"/>
  <c r="AE144" i="38"/>
  <c r="AF144" i="38"/>
  <c r="AH144" i="38"/>
  <c r="AI144" i="38"/>
  <c r="AJ144" i="38"/>
  <c r="AL144" i="38"/>
  <c r="AM144" i="38"/>
  <c r="AN144" i="38"/>
  <c r="Z145" i="38"/>
  <c r="AA145" i="38"/>
  <c r="AB145" i="38"/>
  <c r="AD145" i="38"/>
  <c r="AE145" i="38"/>
  <c r="AF145" i="38"/>
  <c r="AH145" i="38"/>
  <c r="AI145" i="38"/>
  <c r="AJ145" i="38"/>
  <c r="AL145" i="38"/>
  <c r="AM145" i="38"/>
  <c r="AN145" i="38"/>
  <c r="Z146" i="38"/>
  <c r="AA146" i="38"/>
  <c r="AB146" i="38"/>
  <c r="AD146" i="38"/>
  <c r="AE146" i="38"/>
  <c r="AF146" i="38"/>
  <c r="AH146" i="38"/>
  <c r="AI146" i="38"/>
  <c r="AJ146" i="38"/>
  <c r="AL146" i="38"/>
  <c r="AM146" i="38"/>
  <c r="AN146" i="38"/>
  <c r="Z147" i="38"/>
  <c r="AA147" i="38"/>
  <c r="AB147" i="38"/>
  <c r="AD147" i="38"/>
  <c r="AE147" i="38"/>
  <c r="AF147" i="38"/>
  <c r="AH147" i="38"/>
  <c r="AI147" i="38"/>
  <c r="AJ147" i="38"/>
  <c r="AL147" i="38"/>
  <c r="AM147" i="38"/>
  <c r="AN147" i="38"/>
  <c r="Z148" i="38"/>
  <c r="AA148" i="38"/>
  <c r="AB148" i="38"/>
  <c r="AD148" i="38"/>
  <c r="AE148" i="38"/>
  <c r="AF148" i="38"/>
  <c r="AH148" i="38"/>
  <c r="AI148" i="38"/>
  <c r="AJ148" i="38"/>
  <c r="AL148" i="38"/>
  <c r="AM148" i="38"/>
  <c r="AN148" i="38"/>
  <c r="Z150" i="38"/>
  <c r="AA150" i="38"/>
  <c r="AB150" i="38"/>
  <c r="AD150" i="38"/>
  <c r="AE150" i="38"/>
  <c r="AF150" i="38"/>
  <c r="AH150" i="38"/>
  <c r="AI150" i="38"/>
  <c r="AJ150" i="38"/>
  <c r="AL150" i="38"/>
  <c r="AM150" i="38"/>
  <c r="AN150" i="38"/>
  <c r="Z151" i="38"/>
  <c r="AA151" i="38"/>
  <c r="AB151" i="38"/>
  <c r="AD151" i="38"/>
  <c r="AE151" i="38"/>
  <c r="AF151" i="38"/>
  <c r="AH151" i="38"/>
  <c r="AI151" i="38"/>
  <c r="AJ151" i="38"/>
  <c r="AL151" i="38"/>
  <c r="AM151" i="38"/>
  <c r="AN151" i="38"/>
  <c r="Z152" i="38"/>
  <c r="AA152" i="38"/>
  <c r="AB152" i="38"/>
  <c r="AD152" i="38"/>
  <c r="AE152" i="38"/>
  <c r="AF152" i="38"/>
  <c r="AH152" i="38"/>
  <c r="AI152" i="38"/>
  <c r="AJ152" i="38"/>
  <c r="AL152" i="38"/>
  <c r="AM152" i="38"/>
  <c r="AN152" i="38"/>
  <c r="Z153" i="38"/>
  <c r="AA153" i="38"/>
  <c r="AB153" i="38"/>
  <c r="AD153" i="38"/>
  <c r="AE153" i="38"/>
  <c r="AF153" i="38"/>
  <c r="AH153" i="38"/>
  <c r="AI153" i="38"/>
  <c r="AJ153" i="38"/>
  <c r="AL153" i="38"/>
  <c r="AM153" i="38"/>
  <c r="AN153" i="38"/>
  <c r="Z154" i="38"/>
  <c r="AA154" i="38"/>
  <c r="AB154" i="38"/>
  <c r="AD154" i="38"/>
  <c r="AE154" i="38"/>
  <c r="AF154" i="38"/>
  <c r="AH154" i="38"/>
  <c r="AI154" i="38"/>
  <c r="AJ154" i="38"/>
  <c r="AL154" i="38"/>
  <c r="AM154" i="38"/>
  <c r="AN154" i="38"/>
  <c r="Z155" i="38"/>
  <c r="AA155" i="38"/>
  <c r="AB155" i="38"/>
  <c r="AD155" i="38"/>
  <c r="AE155" i="38"/>
  <c r="AF155" i="38"/>
  <c r="AH155" i="38"/>
  <c r="AI155" i="38"/>
  <c r="AJ155" i="38"/>
  <c r="AL155" i="38"/>
  <c r="AM155" i="38"/>
  <c r="AN155" i="38"/>
  <c r="Z156" i="38"/>
  <c r="AA156" i="38"/>
  <c r="AB156" i="38"/>
  <c r="AD156" i="38"/>
  <c r="AE156" i="38"/>
  <c r="AF156" i="38"/>
  <c r="AH156" i="38"/>
  <c r="AI156" i="38"/>
  <c r="AJ156" i="38"/>
  <c r="AL156" i="38"/>
  <c r="AM156" i="38"/>
  <c r="AN156" i="38"/>
  <c r="Z157" i="38"/>
  <c r="AA157" i="38"/>
  <c r="AB157" i="38"/>
  <c r="AD157" i="38"/>
  <c r="AE157" i="38"/>
  <c r="AF157" i="38"/>
  <c r="AH157" i="38"/>
  <c r="AI157" i="38"/>
  <c r="AJ157" i="38"/>
  <c r="AL157" i="38"/>
  <c r="AM157" i="38"/>
  <c r="AN157" i="38"/>
  <c r="Z158" i="38"/>
  <c r="AA158" i="38"/>
  <c r="AB158" i="38"/>
  <c r="AD158" i="38"/>
  <c r="AE158" i="38"/>
  <c r="AF158" i="38"/>
  <c r="AH158" i="38"/>
  <c r="AI158" i="38"/>
  <c r="AJ158" i="38"/>
  <c r="AL158" i="38"/>
  <c r="AM158" i="38"/>
  <c r="AN158" i="38"/>
  <c r="Z159" i="38"/>
  <c r="AA159" i="38"/>
  <c r="AB159" i="38"/>
  <c r="AD159" i="38"/>
  <c r="AE159" i="38"/>
  <c r="AF159" i="38"/>
  <c r="AH159" i="38"/>
  <c r="AI159" i="38"/>
  <c r="AJ159" i="38"/>
  <c r="AL159" i="38"/>
  <c r="AM159" i="38"/>
  <c r="AN159" i="38"/>
  <c r="Z160" i="38"/>
  <c r="AA160" i="38"/>
  <c r="AB160" i="38"/>
  <c r="AD160" i="38"/>
  <c r="AE160" i="38"/>
  <c r="AF160" i="38"/>
  <c r="AH160" i="38"/>
  <c r="AI160" i="38"/>
  <c r="AJ160" i="38"/>
  <c r="AL160" i="38"/>
  <c r="AM160" i="38"/>
  <c r="AN160" i="38"/>
  <c r="Z161" i="38"/>
  <c r="AA161" i="38"/>
  <c r="AB161" i="38"/>
  <c r="AD161" i="38"/>
  <c r="AE161" i="38"/>
  <c r="AF161" i="38"/>
  <c r="AH161" i="38"/>
  <c r="AI161" i="38"/>
  <c r="AJ161" i="38"/>
  <c r="AL161" i="38"/>
  <c r="AM161" i="38"/>
  <c r="AN161" i="38"/>
  <c r="Z162" i="38"/>
  <c r="AA162" i="38"/>
  <c r="AB162" i="38"/>
  <c r="AD162" i="38"/>
  <c r="AE162" i="38"/>
  <c r="AF162" i="38"/>
  <c r="AH162" i="38"/>
  <c r="AI162" i="38"/>
  <c r="AJ162" i="38"/>
  <c r="AL162" i="38"/>
  <c r="AM162" i="38"/>
  <c r="AN162" i="38"/>
  <c r="Z163" i="38"/>
  <c r="AA163" i="38"/>
  <c r="AB163" i="38"/>
  <c r="AD163" i="38"/>
  <c r="AE163" i="38"/>
  <c r="AF163" i="38"/>
  <c r="AH163" i="38"/>
  <c r="AI163" i="38"/>
  <c r="AJ163" i="38"/>
  <c r="AL163" i="38"/>
  <c r="AM163" i="38"/>
  <c r="AN163" i="38"/>
  <c r="Z165" i="38"/>
  <c r="AA165" i="38"/>
  <c r="AB165" i="38"/>
  <c r="AD165" i="38"/>
  <c r="AE165" i="38"/>
  <c r="AF165" i="38"/>
  <c r="AH165" i="38"/>
  <c r="AI165" i="38"/>
  <c r="AJ165" i="38"/>
  <c r="AL165" i="38"/>
  <c r="AM165" i="38"/>
  <c r="AN165" i="38"/>
  <c r="Z166" i="38"/>
  <c r="AA166" i="38"/>
  <c r="AB166" i="38"/>
  <c r="AD166" i="38"/>
  <c r="AE166" i="38"/>
  <c r="AF166" i="38"/>
  <c r="AH166" i="38"/>
  <c r="AI166" i="38"/>
  <c r="AJ166" i="38"/>
  <c r="AL166" i="38"/>
  <c r="AM166" i="38"/>
  <c r="AN166" i="38"/>
  <c r="Z167" i="38"/>
  <c r="AA167" i="38"/>
  <c r="AB167" i="38"/>
  <c r="AD167" i="38"/>
  <c r="AE167" i="38"/>
  <c r="AF167" i="38"/>
  <c r="AH167" i="38"/>
  <c r="AI167" i="38"/>
  <c r="AJ167" i="38"/>
  <c r="AL167" i="38"/>
  <c r="AM167" i="38"/>
  <c r="AN167" i="38"/>
  <c r="Z168" i="38"/>
  <c r="AA168" i="38"/>
  <c r="AB168" i="38"/>
  <c r="AD168" i="38"/>
  <c r="AE168" i="38"/>
  <c r="AF168" i="38"/>
  <c r="AH168" i="38"/>
  <c r="AI168" i="38"/>
  <c r="AJ168" i="38"/>
  <c r="AL168" i="38"/>
  <c r="AM168" i="38"/>
  <c r="AN168" i="38"/>
  <c r="Z169" i="38"/>
  <c r="AA169" i="38"/>
  <c r="AB169" i="38"/>
  <c r="AD169" i="38"/>
  <c r="AE169" i="38"/>
  <c r="AF169" i="38"/>
  <c r="AH169" i="38"/>
  <c r="AI169" i="38"/>
  <c r="AJ169" i="38"/>
  <c r="AL169" i="38"/>
  <c r="AM169" i="38"/>
  <c r="AN169" i="38"/>
  <c r="Z170" i="38"/>
  <c r="AA170" i="38"/>
  <c r="AB170" i="38"/>
  <c r="AD170" i="38"/>
  <c r="AE170" i="38"/>
  <c r="AF170" i="38"/>
  <c r="AH170" i="38"/>
  <c r="AI170" i="38"/>
  <c r="AJ170" i="38"/>
  <c r="AL170" i="38"/>
  <c r="AM170" i="38"/>
  <c r="AN170" i="38"/>
  <c r="Z171" i="38"/>
  <c r="AA171" i="38"/>
  <c r="AB171" i="38"/>
  <c r="AD171" i="38"/>
  <c r="AE171" i="38"/>
  <c r="AF171" i="38"/>
  <c r="AH171" i="38"/>
  <c r="AK171" i="38" s="1"/>
  <c r="AI171" i="38"/>
  <c r="AJ171" i="38"/>
  <c r="AL171" i="38"/>
  <c r="AM171" i="38"/>
  <c r="AN171" i="38"/>
  <c r="Z172" i="38"/>
  <c r="AA172" i="38"/>
  <c r="AB172" i="38"/>
  <c r="AD172" i="38"/>
  <c r="AE172" i="38"/>
  <c r="AF172" i="38"/>
  <c r="AH172" i="38"/>
  <c r="AI172" i="38"/>
  <c r="AJ172" i="38"/>
  <c r="AL172" i="38"/>
  <c r="AM172" i="38"/>
  <c r="AN172" i="38"/>
  <c r="Z173" i="38"/>
  <c r="AA173" i="38"/>
  <c r="AB173" i="38"/>
  <c r="AD173" i="38"/>
  <c r="AE173" i="38"/>
  <c r="AF173" i="38"/>
  <c r="AH173" i="38"/>
  <c r="AI173" i="38"/>
  <c r="AJ173" i="38"/>
  <c r="AL173" i="38"/>
  <c r="AM173" i="38"/>
  <c r="AN173" i="38"/>
  <c r="Z174" i="38"/>
  <c r="AA174" i="38"/>
  <c r="AB174" i="38"/>
  <c r="AD174" i="38"/>
  <c r="AE174" i="38"/>
  <c r="AF174" i="38"/>
  <c r="AH174" i="38"/>
  <c r="AK174" i="38" s="1"/>
  <c r="AI174" i="38"/>
  <c r="AJ174" i="38"/>
  <c r="AL174" i="38"/>
  <c r="AO174" i="38" s="1"/>
  <c r="AM174" i="38"/>
  <c r="AN174" i="38"/>
  <c r="Z175" i="38"/>
  <c r="AA175" i="38"/>
  <c r="AB175" i="38"/>
  <c r="AD175" i="38"/>
  <c r="AE175" i="38"/>
  <c r="AF175" i="38"/>
  <c r="AH175" i="38"/>
  <c r="AI175" i="38"/>
  <c r="AJ175" i="38"/>
  <c r="AL175" i="38"/>
  <c r="AM175" i="38"/>
  <c r="AN175" i="38"/>
  <c r="Z176" i="38"/>
  <c r="AA176" i="38"/>
  <c r="AB176" i="38"/>
  <c r="AD176" i="38"/>
  <c r="AE176" i="38"/>
  <c r="AF176" i="38"/>
  <c r="AH176" i="38"/>
  <c r="AI176" i="38"/>
  <c r="AJ176" i="38"/>
  <c r="AL176" i="38"/>
  <c r="AM176" i="38"/>
  <c r="AN176" i="38"/>
  <c r="Z177" i="38"/>
  <c r="AA177" i="38"/>
  <c r="AB177" i="38"/>
  <c r="AD177" i="38"/>
  <c r="AE177" i="38"/>
  <c r="AF177" i="38"/>
  <c r="AH177" i="38"/>
  <c r="AI177" i="38"/>
  <c r="AJ177" i="38"/>
  <c r="AL177" i="38"/>
  <c r="AM177" i="38"/>
  <c r="AN177" i="38"/>
  <c r="Z178" i="38"/>
  <c r="AA178" i="38"/>
  <c r="AB178" i="38"/>
  <c r="AD178" i="38"/>
  <c r="AE178" i="38"/>
  <c r="AF178" i="38"/>
  <c r="AH178" i="38"/>
  <c r="AI178" i="38"/>
  <c r="AJ178" i="38"/>
  <c r="AL178" i="38"/>
  <c r="AM178" i="38"/>
  <c r="AN178" i="38"/>
  <c r="Z179" i="38"/>
  <c r="AA179" i="38"/>
  <c r="AB179" i="38"/>
  <c r="AD179" i="38"/>
  <c r="AE179" i="38"/>
  <c r="AF179" i="38"/>
  <c r="AH179" i="38"/>
  <c r="AK179" i="38" s="1"/>
  <c r="AI179" i="38"/>
  <c r="AJ179" i="38"/>
  <c r="AL179" i="38"/>
  <c r="AO179" i="38" s="1"/>
  <c r="AM179" i="38"/>
  <c r="AN179" i="38"/>
  <c r="Z180" i="38"/>
  <c r="AA180" i="38"/>
  <c r="AB180" i="38"/>
  <c r="AD180" i="38"/>
  <c r="AE180" i="38"/>
  <c r="AF180" i="38"/>
  <c r="AH180" i="38"/>
  <c r="AI180" i="38"/>
  <c r="AJ180" i="38"/>
  <c r="AL180" i="38"/>
  <c r="AM180" i="38"/>
  <c r="AN180" i="38"/>
  <c r="Z181" i="38"/>
  <c r="AA181" i="38"/>
  <c r="AB181" i="38"/>
  <c r="AD181" i="38"/>
  <c r="AE181" i="38"/>
  <c r="AF181" i="38"/>
  <c r="AH181" i="38"/>
  <c r="AI181" i="38"/>
  <c r="AJ181" i="38"/>
  <c r="AL181" i="38"/>
  <c r="AM181" i="38"/>
  <c r="AN181" i="38"/>
  <c r="Z182" i="38"/>
  <c r="AA182" i="38"/>
  <c r="AB182" i="38"/>
  <c r="AD182" i="38"/>
  <c r="AE182" i="38"/>
  <c r="AF182" i="38"/>
  <c r="AH182" i="38"/>
  <c r="AI182" i="38"/>
  <c r="AJ182" i="38"/>
  <c r="AL182" i="38"/>
  <c r="AM182" i="38"/>
  <c r="AN182" i="38"/>
  <c r="Z183" i="38"/>
  <c r="AA183" i="38"/>
  <c r="AB183" i="38"/>
  <c r="AD183" i="38"/>
  <c r="AE183" i="38"/>
  <c r="AF183" i="38"/>
  <c r="AH183" i="38"/>
  <c r="AI183" i="38"/>
  <c r="AJ183" i="38"/>
  <c r="AL183" i="38"/>
  <c r="AM183" i="38"/>
  <c r="AN183" i="38"/>
  <c r="Z184" i="38"/>
  <c r="AA184" i="38"/>
  <c r="AB184" i="38"/>
  <c r="AD184" i="38"/>
  <c r="AE184" i="38"/>
  <c r="AF184" i="38"/>
  <c r="AH184" i="38"/>
  <c r="AI184" i="38"/>
  <c r="AJ184" i="38"/>
  <c r="AL184" i="38"/>
  <c r="AO184" i="38" s="1"/>
  <c r="AM184" i="38"/>
  <c r="AN184" i="38"/>
  <c r="Z185" i="38"/>
  <c r="AA185" i="38"/>
  <c r="AB185" i="38"/>
  <c r="AD185" i="38"/>
  <c r="AE185" i="38"/>
  <c r="AF185" i="38"/>
  <c r="AH185" i="38"/>
  <c r="AI185" i="38"/>
  <c r="AJ185" i="38"/>
  <c r="AL185" i="38"/>
  <c r="AM185" i="38"/>
  <c r="AN185" i="38"/>
  <c r="Z186" i="38"/>
  <c r="AA186" i="38"/>
  <c r="AB186" i="38"/>
  <c r="AD186" i="38"/>
  <c r="AE186" i="38"/>
  <c r="AF186" i="38"/>
  <c r="AH186" i="38"/>
  <c r="AI186" i="38"/>
  <c r="AJ186" i="38"/>
  <c r="AL186" i="38"/>
  <c r="AM186" i="38"/>
  <c r="AN186" i="38"/>
  <c r="Z187" i="38"/>
  <c r="AA187" i="38"/>
  <c r="AB187" i="38"/>
  <c r="AD187" i="38"/>
  <c r="AE187" i="38"/>
  <c r="AF187" i="38"/>
  <c r="AH187" i="38"/>
  <c r="AI187" i="38"/>
  <c r="AJ187" i="38"/>
  <c r="AL187" i="38"/>
  <c r="AM187" i="38"/>
  <c r="AN187" i="38"/>
  <c r="Z188" i="38"/>
  <c r="AA188" i="38"/>
  <c r="AB188" i="38"/>
  <c r="AD188" i="38"/>
  <c r="AE188" i="38"/>
  <c r="AF188" i="38"/>
  <c r="AH188" i="38"/>
  <c r="AI188" i="38"/>
  <c r="AJ188" i="38"/>
  <c r="AL188" i="38"/>
  <c r="AO188" i="38" s="1"/>
  <c r="AM188" i="38"/>
  <c r="AN188" i="38"/>
  <c r="Z189" i="38"/>
  <c r="AA189" i="38"/>
  <c r="AB189" i="38"/>
  <c r="AD189" i="38"/>
  <c r="AE189" i="38"/>
  <c r="AF189" i="38"/>
  <c r="AH189" i="38"/>
  <c r="AI189" i="38"/>
  <c r="AJ189" i="38"/>
  <c r="AL189" i="38"/>
  <c r="AM189" i="38"/>
  <c r="AN189" i="38"/>
  <c r="Z192" i="38"/>
  <c r="AA192" i="38"/>
  <c r="AB192" i="38"/>
  <c r="AD192" i="38"/>
  <c r="AE192" i="38"/>
  <c r="AF192" i="38"/>
  <c r="AH192" i="38"/>
  <c r="AI192" i="38"/>
  <c r="AJ192" i="38"/>
  <c r="AL192" i="38"/>
  <c r="AM192" i="38"/>
  <c r="AN192" i="38"/>
  <c r="Z193" i="38"/>
  <c r="AA193" i="38"/>
  <c r="AB193" i="38"/>
  <c r="AD193" i="38"/>
  <c r="AE193" i="38"/>
  <c r="AF193" i="38"/>
  <c r="AH193" i="38"/>
  <c r="AI193" i="38"/>
  <c r="AJ193" i="38"/>
  <c r="AL193" i="38"/>
  <c r="AM193" i="38"/>
  <c r="AN193" i="38"/>
  <c r="Z194" i="38"/>
  <c r="AA194" i="38"/>
  <c r="AB194" i="38"/>
  <c r="AD194" i="38"/>
  <c r="AE194" i="38"/>
  <c r="AF194" i="38"/>
  <c r="AH194" i="38"/>
  <c r="AI194" i="38"/>
  <c r="AJ194" i="38"/>
  <c r="AL194" i="38"/>
  <c r="AM194" i="38"/>
  <c r="AN194" i="38"/>
  <c r="Z195" i="38"/>
  <c r="AA195" i="38"/>
  <c r="AB195" i="38"/>
  <c r="AD195" i="38"/>
  <c r="AE195" i="38"/>
  <c r="AF195" i="38"/>
  <c r="AH195" i="38"/>
  <c r="AI195" i="38"/>
  <c r="AJ195" i="38"/>
  <c r="AL195" i="38"/>
  <c r="AO195" i="38" s="1"/>
  <c r="AM195" i="38"/>
  <c r="AN195" i="38"/>
  <c r="Z196" i="38"/>
  <c r="AA196" i="38"/>
  <c r="AB196" i="38"/>
  <c r="AD196" i="38"/>
  <c r="AE196" i="38"/>
  <c r="AF196" i="38"/>
  <c r="AH196" i="38"/>
  <c r="AI196" i="38"/>
  <c r="AJ196" i="38"/>
  <c r="AL196" i="38"/>
  <c r="AM196" i="38"/>
  <c r="AN196" i="38"/>
  <c r="Z197" i="38"/>
  <c r="AA197" i="38"/>
  <c r="AB197" i="38"/>
  <c r="AD197" i="38"/>
  <c r="AE197" i="38"/>
  <c r="AF197" i="38"/>
  <c r="AH197" i="38"/>
  <c r="AI197" i="38"/>
  <c r="AJ197" i="38"/>
  <c r="AL197" i="38"/>
  <c r="AM197" i="38"/>
  <c r="AN197" i="38"/>
  <c r="Z198" i="38"/>
  <c r="AA198" i="38"/>
  <c r="AB198" i="38"/>
  <c r="AD198" i="38"/>
  <c r="AE198" i="38"/>
  <c r="AF198" i="38"/>
  <c r="AH198" i="38"/>
  <c r="AI198" i="38"/>
  <c r="AJ198" i="38"/>
  <c r="AL198" i="38"/>
  <c r="AM198" i="38"/>
  <c r="AN198" i="38"/>
  <c r="Z200" i="38"/>
  <c r="AA200" i="38"/>
  <c r="AB200" i="38"/>
  <c r="AD200" i="38"/>
  <c r="AE200" i="38"/>
  <c r="AF200" i="38"/>
  <c r="AH200" i="38"/>
  <c r="AI200" i="38"/>
  <c r="AJ200" i="38"/>
  <c r="AL200" i="38"/>
  <c r="AM200" i="38"/>
  <c r="AN200" i="38"/>
  <c r="Z201" i="38"/>
  <c r="AA201" i="38"/>
  <c r="AB201" i="38"/>
  <c r="AD201" i="38"/>
  <c r="AE201" i="38"/>
  <c r="AF201" i="38"/>
  <c r="AH201" i="38"/>
  <c r="AI201" i="38"/>
  <c r="AJ201" i="38"/>
  <c r="AL201" i="38"/>
  <c r="AM201" i="38"/>
  <c r="AN201" i="38"/>
  <c r="Z202" i="38"/>
  <c r="AA202" i="38"/>
  <c r="AB202" i="38"/>
  <c r="AD202" i="38"/>
  <c r="AE202" i="38"/>
  <c r="AF202" i="38"/>
  <c r="AH202" i="38"/>
  <c r="AI202" i="38"/>
  <c r="AJ202" i="38"/>
  <c r="AL202" i="38"/>
  <c r="AM202" i="38"/>
  <c r="AN202" i="38"/>
  <c r="Z203" i="38"/>
  <c r="AA203" i="38"/>
  <c r="AB203" i="38"/>
  <c r="AD203" i="38"/>
  <c r="AE203" i="38"/>
  <c r="AF203" i="38"/>
  <c r="AH203" i="38"/>
  <c r="AI203" i="38"/>
  <c r="AJ203" i="38"/>
  <c r="AL203" i="38"/>
  <c r="AM203" i="38"/>
  <c r="AN203" i="38"/>
  <c r="Z204" i="38"/>
  <c r="AA204" i="38"/>
  <c r="AB204" i="38"/>
  <c r="AD204" i="38"/>
  <c r="AE204" i="38"/>
  <c r="AF204" i="38"/>
  <c r="AH204" i="38"/>
  <c r="AI204" i="38"/>
  <c r="AJ204" i="38"/>
  <c r="AL204" i="38"/>
  <c r="AM204" i="38"/>
  <c r="AN204" i="38"/>
  <c r="Z205" i="38"/>
  <c r="AA205" i="38"/>
  <c r="AB205" i="38"/>
  <c r="AD205" i="38"/>
  <c r="AE205" i="38"/>
  <c r="AF205" i="38"/>
  <c r="AH205" i="38"/>
  <c r="AI205" i="38"/>
  <c r="AJ205" i="38"/>
  <c r="AL205" i="38"/>
  <c r="AM205" i="38"/>
  <c r="AN205" i="38"/>
  <c r="Z206" i="38"/>
  <c r="AA206" i="38"/>
  <c r="AB206" i="38"/>
  <c r="AD206" i="38"/>
  <c r="AE206" i="38"/>
  <c r="AF206" i="38"/>
  <c r="AH206" i="38"/>
  <c r="AI206" i="38"/>
  <c r="AJ206" i="38"/>
  <c r="AL206" i="38"/>
  <c r="AM206" i="38"/>
  <c r="AN206" i="38"/>
  <c r="Z208" i="38"/>
  <c r="AA208" i="38"/>
  <c r="AB208" i="38"/>
  <c r="AD208" i="38"/>
  <c r="AE208" i="38"/>
  <c r="AF208" i="38"/>
  <c r="AH208" i="38"/>
  <c r="AI208" i="38"/>
  <c r="AJ208" i="38"/>
  <c r="AL208" i="38"/>
  <c r="AM208" i="38"/>
  <c r="AN208" i="38"/>
  <c r="Z209" i="38"/>
  <c r="AA209" i="38"/>
  <c r="AB209" i="38"/>
  <c r="AD209" i="38"/>
  <c r="AE209" i="38"/>
  <c r="AF209" i="38"/>
  <c r="AH209" i="38"/>
  <c r="AI209" i="38"/>
  <c r="AJ209" i="38"/>
  <c r="AL209" i="38"/>
  <c r="AM209" i="38"/>
  <c r="AN209" i="38"/>
  <c r="Z210" i="38"/>
  <c r="AA210" i="38"/>
  <c r="AB210" i="38"/>
  <c r="AD210" i="38"/>
  <c r="AE210" i="38"/>
  <c r="AF210" i="38"/>
  <c r="AH210" i="38"/>
  <c r="AI210" i="38"/>
  <c r="AJ210" i="38"/>
  <c r="AL210" i="38"/>
  <c r="AM210" i="38"/>
  <c r="AN210" i="38"/>
  <c r="Z211" i="38"/>
  <c r="AA211" i="38"/>
  <c r="AB211" i="38"/>
  <c r="AD211" i="38"/>
  <c r="AE211" i="38"/>
  <c r="AF211" i="38"/>
  <c r="AH211" i="38"/>
  <c r="AI211" i="38"/>
  <c r="AJ211" i="38"/>
  <c r="AL211" i="38"/>
  <c r="AM211" i="38"/>
  <c r="AN211" i="38"/>
  <c r="Z212" i="38"/>
  <c r="AA212" i="38"/>
  <c r="AB212" i="38"/>
  <c r="AD212" i="38"/>
  <c r="AE212" i="38"/>
  <c r="AF212" i="38"/>
  <c r="AH212" i="38"/>
  <c r="AI212" i="38"/>
  <c r="AJ212" i="38"/>
  <c r="AL212" i="38"/>
  <c r="AM212" i="38"/>
  <c r="AN212" i="38"/>
  <c r="Z213" i="38"/>
  <c r="AA213" i="38"/>
  <c r="AB213" i="38"/>
  <c r="AD213" i="38"/>
  <c r="AE213" i="38"/>
  <c r="AF213" i="38"/>
  <c r="AH213" i="38"/>
  <c r="AI213" i="38"/>
  <c r="AJ213" i="38"/>
  <c r="AL213" i="38"/>
  <c r="AM213" i="38"/>
  <c r="AN213" i="38"/>
  <c r="Z215" i="38"/>
  <c r="AA215" i="38"/>
  <c r="AB215" i="38"/>
  <c r="AD215" i="38"/>
  <c r="AE215" i="38"/>
  <c r="AF215" i="38"/>
  <c r="AH215" i="38"/>
  <c r="AI215" i="38"/>
  <c r="AJ215" i="38"/>
  <c r="AL215" i="38"/>
  <c r="AM215" i="38"/>
  <c r="AN215" i="38"/>
  <c r="Z216" i="38"/>
  <c r="AA216" i="38"/>
  <c r="AB216" i="38"/>
  <c r="AD216" i="38"/>
  <c r="AE216" i="38"/>
  <c r="AF216" i="38"/>
  <c r="AH216" i="38"/>
  <c r="AI216" i="38"/>
  <c r="AJ216" i="38"/>
  <c r="AL216" i="38"/>
  <c r="AM216" i="38"/>
  <c r="AN216" i="38"/>
  <c r="Z217" i="38"/>
  <c r="AA217" i="38"/>
  <c r="AB217" i="38"/>
  <c r="AD217" i="38"/>
  <c r="AE217" i="38"/>
  <c r="AF217" i="38"/>
  <c r="AH217" i="38"/>
  <c r="AI217" i="38"/>
  <c r="AJ217" i="38"/>
  <c r="AL217" i="38"/>
  <c r="AM217" i="38"/>
  <c r="AN217" i="38"/>
  <c r="Z218" i="38"/>
  <c r="AA218" i="38"/>
  <c r="AB218" i="38"/>
  <c r="AD218" i="38"/>
  <c r="AE218" i="38"/>
  <c r="AF218" i="38"/>
  <c r="AH218" i="38"/>
  <c r="AI218" i="38"/>
  <c r="AJ218" i="38"/>
  <c r="AL218" i="38"/>
  <c r="AM218" i="38"/>
  <c r="AN218" i="38"/>
  <c r="Z219" i="38"/>
  <c r="AA219" i="38"/>
  <c r="AB219" i="38"/>
  <c r="AD219" i="38"/>
  <c r="AE219" i="38"/>
  <c r="AF219" i="38"/>
  <c r="AH219" i="38"/>
  <c r="AI219" i="38"/>
  <c r="AJ219" i="38"/>
  <c r="AL219" i="38"/>
  <c r="AM219" i="38"/>
  <c r="AN219" i="38"/>
  <c r="Z220" i="38"/>
  <c r="AA220" i="38"/>
  <c r="AB220" i="38"/>
  <c r="AD220" i="38"/>
  <c r="AE220" i="38"/>
  <c r="AF220" i="38"/>
  <c r="AH220" i="38"/>
  <c r="AI220" i="38"/>
  <c r="AJ220" i="38"/>
  <c r="AL220" i="38"/>
  <c r="AM220" i="38"/>
  <c r="AN220" i="38"/>
  <c r="Z221" i="38"/>
  <c r="AA221" i="38"/>
  <c r="AB221" i="38"/>
  <c r="AD221" i="38"/>
  <c r="AE221" i="38"/>
  <c r="AF221" i="38"/>
  <c r="AH221" i="38"/>
  <c r="AI221" i="38"/>
  <c r="AJ221" i="38"/>
  <c r="AL221" i="38"/>
  <c r="AM221" i="38"/>
  <c r="AN221" i="38"/>
  <c r="Z224" i="38"/>
  <c r="AA224" i="38"/>
  <c r="AB224" i="38"/>
  <c r="AD224" i="38"/>
  <c r="AE224" i="38"/>
  <c r="AF224" i="38"/>
  <c r="AH224" i="38"/>
  <c r="AI224" i="38"/>
  <c r="AJ224" i="38"/>
  <c r="AL224" i="38"/>
  <c r="AM224" i="38"/>
  <c r="AN224" i="38"/>
  <c r="Z225" i="38"/>
  <c r="AA225" i="38"/>
  <c r="AB225" i="38"/>
  <c r="AD225" i="38"/>
  <c r="AE225" i="38"/>
  <c r="AF225" i="38"/>
  <c r="AH225" i="38"/>
  <c r="AI225" i="38"/>
  <c r="AJ225" i="38"/>
  <c r="AL225" i="38"/>
  <c r="AM225" i="38"/>
  <c r="AN225" i="38"/>
  <c r="Z226" i="38"/>
  <c r="AA226" i="38"/>
  <c r="AB226" i="38"/>
  <c r="AD226" i="38"/>
  <c r="AE226" i="38"/>
  <c r="AF226" i="38"/>
  <c r="AH226" i="38"/>
  <c r="AI226" i="38"/>
  <c r="AJ226" i="38"/>
  <c r="AL226" i="38"/>
  <c r="AM226" i="38"/>
  <c r="AN226" i="38"/>
  <c r="Z227" i="38"/>
  <c r="AA227" i="38"/>
  <c r="AB227" i="38"/>
  <c r="AD227" i="38"/>
  <c r="AE227" i="38"/>
  <c r="AF227" i="38"/>
  <c r="AH227" i="38"/>
  <c r="AI227" i="38"/>
  <c r="AJ227" i="38"/>
  <c r="AL227" i="38"/>
  <c r="AM227" i="38"/>
  <c r="AN227" i="38"/>
  <c r="Z228" i="38"/>
  <c r="AA228" i="38"/>
  <c r="AB228" i="38"/>
  <c r="AD228" i="38"/>
  <c r="AE228" i="38"/>
  <c r="AF228" i="38"/>
  <c r="AH228" i="38"/>
  <c r="AI228" i="38"/>
  <c r="AJ228" i="38"/>
  <c r="AL228" i="38"/>
  <c r="AM228" i="38"/>
  <c r="AN228" i="38"/>
  <c r="Z229" i="38"/>
  <c r="AA229" i="38"/>
  <c r="AB229" i="38"/>
  <c r="AD229" i="38"/>
  <c r="AE229" i="38"/>
  <c r="AF229" i="38"/>
  <c r="AH229" i="38"/>
  <c r="AI229" i="38"/>
  <c r="AJ229" i="38"/>
  <c r="AL229" i="38"/>
  <c r="AM229" i="38"/>
  <c r="AN229" i="38"/>
  <c r="Z230" i="38"/>
  <c r="AA230" i="38"/>
  <c r="AB230" i="38"/>
  <c r="AD230" i="38"/>
  <c r="AE230" i="38"/>
  <c r="AF230" i="38"/>
  <c r="AH230" i="38"/>
  <c r="AI230" i="38"/>
  <c r="AJ230" i="38"/>
  <c r="AL230" i="38"/>
  <c r="AM230" i="38"/>
  <c r="AN230" i="38"/>
  <c r="Z231" i="38"/>
  <c r="AA231" i="38"/>
  <c r="AB231" i="38"/>
  <c r="AD231" i="38"/>
  <c r="AE231" i="38"/>
  <c r="AF231" i="38"/>
  <c r="AH231" i="38"/>
  <c r="AI231" i="38"/>
  <c r="AJ231" i="38"/>
  <c r="AL231" i="38"/>
  <c r="AM231" i="38"/>
  <c r="AN231" i="38"/>
  <c r="Z232" i="38"/>
  <c r="AA232" i="38"/>
  <c r="AB232" i="38"/>
  <c r="AD232" i="38"/>
  <c r="AE232" i="38"/>
  <c r="AF232" i="38"/>
  <c r="AH232" i="38"/>
  <c r="AI232" i="38"/>
  <c r="AJ232" i="38"/>
  <c r="AL232" i="38"/>
  <c r="AM232" i="38"/>
  <c r="AN232" i="38"/>
  <c r="Z233" i="38"/>
  <c r="AA233" i="38"/>
  <c r="AB233" i="38"/>
  <c r="AD233" i="38"/>
  <c r="AE233" i="38"/>
  <c r="AF233" i="38"/>
  <c r="AH233" i="38"/>
  <c r="AI233" i="38"/>
  <c r="AJ233" i="38"/>
  <c r="AL233" i="38"/>
  <c r="AM233" i="38"/>
  <c r="AN233" i="38"/>
  <c r="Z234" i="38"/>
  <c r="AA234" i="38"/>
  <c r="AB234" i="38"/>
  <c r="AD234" i="38"/>
  <c r="AE234" i="38"/>
  <c r="AF234" i="38"/>
  <c r="AH234" i="38"/>
  <c r="AI234" i="38"/>
  <c r="AJ234" i="38"/>
  <c r="AL234" i="38"/>
  <c r="AM234" i="38"/>
  <c r="AN234" i="38"/>
  <c r="Z236" i="38"/>
  <c r="AA236" i="38"/>
  <c r="AB236" i="38"/>
  <c r="AD236" i="38"/>
  <c r="AE236" i="38"/>
  <c r="AF236" i="38"/>
  <c r="AH236" i="38"/>
  <c r="AI236" i="38"/>
  <c r="AJ236" i="38"/>
  <c r="AL236" i="38"/>
  <c r="AM236" i="38"/>
  <c r="AN236" i="38"/>
  <c r="Z237" i="38"/>
  <c r="AA237" i="38"/>
  <c r="AB237" i="38"/>
  <c r="AD237" i="38"/>
  <c r="AE237" i="38"/>
  <c r="AF237" i="38"/>
  <c r="AH237" i="38"/>
  <c r="AI237" i="38"/>
  <c r="AJ237" i="38"/>
  <c r="AL237" i="38"/>
  <c r="AM237" i="38"/>
  <c r="AN237" i="38"/>
  <c r="Z238" i="38"/>
  <c r="AA238" i="38"/>
  <c r="AB238" i="38"/>
  <c r="AD238" i="38"/>
  <c r="AE238" i="38"/>
  <c r="AF238" i="38"/>
  <c r="AH238" i="38"/>
  <c r="AI238" i="38"/>
  <c r="AJ238" i="38"/>
  <c r="AL238" i="38"/>
  <c r="AM238" i="38"/>
  <c r="AN238" i="38"/>
  <c r="Z239" i="38"/>
  <c r="AA239" i="38"/>
  <c r="AB239" i="38"/>
  <c r="AD239" i="38"/>
  <c r="AE239" i="38"/>
  <c r="AF239" i="38"/>
  <c r="AH239" i="38"/>
  <c r="AI239" i="38"/>
  <c r="AJ239" i="38"/>
  <c r="AL239" i="38"/>
  <c r="AM239" i="38"/>
  <c r="AN239" i="38"/>
  <c r="Z240" i="38"/>
  <c r="AA240" i="38"/>
  <c r="AB240" i="38"/>
  <c r="AD240" i="38"/>
  <c r="AE240" i="38"/>
  <c r="AF240" i="38"/>
  <c r="AH240" i="38"/>
  <c r="AI240" i="38"/>
  <c r="AJ240" i="38"/>
  <c r="AL240" i="38"/>
  <c r="AM240" i="38"/>
  <c r="AN240" i="38"/>
  <c r="Z241" i="38"/>
  <c r="AA241" i="38"/>
  <c r="AB241" i="38"/>
  <c r="AD241" i="38"/>
  <c r="AE241" i="38"/>
  <c r="AF241" i="38"/>
  <c r="AH241" i="38"/>
  <c r="AI241" i="38"/>
  <c r="AJ241" i="38"/>
  <c r="AL241" i="38"/>
  <c r="AM241" i="38"/>
  <c r="AN241" i="38"/>
  <c r="Z242" i="38"/>
  <c r="AA242" i="38"/>
  <c r="AB242" i="38"/>
  <c r="AD242" i="38"/>
  <c r="AE242" i="38"/>
  <c r="AF242" i="38"/>
  <c r="AH242" i="38"/>
  <c r="AI242" i="38"/>
  <c r="AJ242" i="38"/>
  <c r="AL242" i="38"/>
  <c r="AM242" i="38"/>
  <c r="AN242" i="38"/>
  <c r="Z244" i="38"/>
  <c r="AA244" i="38"/>
  <c r="AB244" i="38"/>
  <c r="AD244" i="38"/>
  <c r="AE244" i="38"/>
  <c r="AF244" i="38"/>
  <c r="AH244" i="38"/>
  <c r="AI244" i="38"/>
  <c r="AJ244" i="38"/>
  <c r="AL244" i="38"/>
  <c r="AM244" i="38"/>
  <c r="AN244" i="38"/>
  <c r="Z245" i="38"/>
  <c r="AA245" i="38"/>
  <c r="AB245" i="38"/>
  <c r="AD245" i="38"/>
  <c r="AE245" i="38"/>
  <c r="AF245" i="38"/>
  <c r="AH245" i="38"/>
  <c r="AI245" i="38"/>
  <c r="AJ245" i="38"/>
  <c r="AL245" i="38"/>
  <c r="AM245" i="38"/>
  <c r="AN245" i="38"/>
  <c r="Z246" i="38"/>
  <c r="AA246" i="38"/>
  <c r="AB246" i="38"/>
  <c r="AD246" i="38"/>
  <c r="AE246" i="38"/>
  <c r="AF246" i="38"/>
  <c r="AH246" i="38"/>
  <c r="AI246" i="38"/>
  <c r="AJ246" i="38"/>
  <c r="AL246" i="38"/>
  <c r="AM246" i="38"/>
  <c r="AN246" i="38"/>
  <c r="Z247" i="38"/>
  <c r="AA247" i="38"/>
  <c r="AB247" i="38"/>
  <c r="AD247" i="38"/>
  <c r="AE247" i="38"/>
  <c r="AF247" i="38"/>
  <c r="AH247" i="38"/>
  <c r="AI247" i="38"/>
  <c r="AJ247" i="38"/>
  <c r="AL247" i="38"/>
  <c r="AM247" i="38"/>
  <c r="AN247" i="38"/>
  <c r="Z248" i="38"/>
  <c r="AA248" i="38"/>
  <c r="AB248" i="38"/>
  <c r="AD248" i="38"/>
  <c r="AE248" i="38"/>
  <c r="AF248" i="38"/>
  <c r="AH248" i="38"/>
  <c r="AI248" i="38"/>
  <c r="AJ248" i="38"/>
  <c r="AL248" i="38"/>
  <c r="AM248" i="38"/>
  <c r="AN248" i="38"/>
  <c r="Z249" i="38"/>
  <c r="AA249" i="38"/>
  <c r="AB249" i="38"/>
  <c r="AD249" i="38"/>
  <c r="AE249" i="38"/>
  <c r="AF249" i="38"/>
  <c r="AH249" i="38"/>
  <c r="AI249" i="38"/>
  <c r="AJ249" i="38"/>
  <c r="AL249" i="38"/>
  <c r="AM249" i="38"/>
  <c r="AN249" i="38"/>
  <c r="Z250" i="38"/>
  <c r="AA250" i="38"/>
  <c r="AB250" i="38"/>
  <c r="AD250" i="38"/>
  <c r="AE250" i="38"/>
  <c r="AF250" i="38"/>
  <c r="AH250" i="38"/>
  <c r="AI250" i="38"/>
  <c r="AJ250" i="38"/>
  <c r="AL250" i="38"/>
  <c r="AM250" i="38"/>
  <c r="AN250" i="38"/>
  <c r="Z251" i="38"/>
  <c r="AA251" i="38"/>
  <c r="AB251" i="38"/>
  <c r="AD251" i="38"/>
  <c r="AE251" i="38"/>
  <c r="AF251" i="38"/>
  <c r="AH251" i="38"/>
  <c r="AI251" i="38"/>
  <c r="AJ251" i="38"/>
  <c r="AL251" i="38"/>
  <c r="AM251" i="38"/>
  <c r="AN251" i="38"/>
  <c r="Z252" i="38"/>
  <c r="AA252" i="38"/>
  <c r="AB252" i="38"/>
  <c r="AD252" i="38"/>
  <c r="AE252" i="38"/>
  <c r="AF252" i="38"/>
  <c r="AH252" i="38"/>
  <c r="AI252" i="38"/>
  <c r="AJ252" i="38"/>
  <c r="AL252" i="38"/>
  <c r="AM252" i="38"/>
  <c r="AN252" i="38"/>
  <c r="Z253" i="38"/>
  <c r="AA253" i="38"/>
  <c r="AB253" i="38"/>
  <c r="AD253" i="38"/>
  <c r="AE253" i="38"/>
  <c r="AF253" i="38"/>
  <c r="AH253" i="38"/>
  <c r="AI253" i="38"/>
  <c r="AJ253" i="38"/>
  <c r="AL253" i="38"/>
  <c r="AM253" i="38"/>
  <c r="AN253" i="38"/>
  <c r="Z254" i="38"/>
  <c r="AA254" i="38"/>
  <c r="AB254" i="38"/>
  <c r="AD254" i="38"/>
  <c r="AE254" i="38"/>
  <c r="AF254" i="38"/>
  <c r="AH254" i="38"/>
  <c r="AI254" i="38"/>
  <c r="AJ254" i="38"/>
  <c r="AL254" i="38"/>
  <c r="AM254" i="38"/>
  <c r="AN254" i="38"/>
  <c r="Z255" i="38"/>
  <c r="AA255" i="38"/>
  <c r="AB255" i="38"/>
  <c r="AD255" i="38"/>
  <c r="AE255" i="38"/>
  <c r="AF255" i="38"/>
  <c r="AH255" i="38"/>
  <c r="AI255" i="38"/>
  <c r="AJ255" i="38"/>
  <c r="AL255" i="38"/>
  <c r="AM255" i="38"/>
  <c r="AN255" i="38"/>
  <c r="Z256" i="38"/>
  <c r="AA256" i="38"/>
  <c r="AB256" i="38"/>
  <c r="AD256" i="38"/>
  <c r="AE256" i="38"/>
  <c r="AF256" i="38"/>
  <c r="AH256" i="38"/>
  <c r="AI256" i="38"/>
  <c r="AJ256" i="38"/>
  <c r="AL256" i="38"/>
  <c r="AM256" i="38"/>
  <c r="AN256" i="38"/>
  <c r="Z257" i="38"/>
  <c r="AA257" i="38"/>
  <c r="AB257" i="38"/>
  <c r="AD257" i="38"/>
  <c r="AE257" i="38"/>
  <c r="AF257" i="38"/>
  <c r="AH257" i="38"/>
  <c r="AI257" i="38"/>
  <c r="AJ257" i="38"/>
  <c r="AL257" i="38"/>
  <c r="AM257" i="38"/>
  <c r="AN257" i="38"/>
  <c r="Z258" i="38"/>
  <c r="AA258" i="38"/>
  <c r="AB258" i="38"/>
  <c r="AD258" i="38"/>
  <c r="AE258" i="38"/>
  <c r="AF258" i="38"/>
  <c r="AH258" i="38"/>
  <c r="AI258" i="38"/>
  <c r="AJ258" i="38"/>
  <c r="AL258" i="38"/>
  <c r="AM258" i="38"/>
  <c r="AN258" i="38"/>
  <c r="Z259" i="38"/>
  <c r="AA259" i="38"/>
  <c r="AB259" i="38"/>
  <c r="AD259" i="38"/>
  <c r="AE259" i="38"/>
  <c r="AF259" i="38"/>
  <c r="AH259" i="38"/>
  <c r="AI259" i="38"/>
  <c r="AJ259" i="38"/>
  <c r="AL259" i="38"/>
  <c r="AM259" i="38"/>
  <c r="AN259" i="38"/>
  <c r="Z261" i="38"/>
  <c r="AA261" i="38"/>
  <c r="AB261" i="38"/>
  <c r="AD261" i="38"/>
  <c r="AE261" i="38"/>
  <c r="AF261" i="38"/>
  <c r="AH261" i="38"/>
  <c r="AI261" i="38"/>
  <c r="AJ261" i="38"/>
  <c r="AL261" i="38"/>
  <c r="AM261" i="38"/>
  <c r="AN261" i="38"/>
  <c r="Z262" i="38"/>
  <c r="AA262" i="38"/>
  <c r="AB262" i="38"/>
  <c r="AD262" i="38"/>
  <c r="AE262" i="38"/>
  <c r="AF262" i="38"/>
  <c r="AH262" i="38"/>
  <c r="AI262" i="38"/>
  <c r="AJ262" i="38"/>
  <c r="AL262" i="38"/>
  <c r="AM262" i="38"/>
  <c r="AN262" i="38"/>
  <c r="Z263" i="38"/>
  <c r="AA263" i="38"/>
  <c r="AB263" i="38"/>
  <c r="AD263" i="38"/>
  <c r="AE263" i="38"/>
  <c r="AF263" i="38"/>
  <c r="AH263" i="38"/>
  <c r="AI263" i="38"/>
  <c r="AJ263" i="38"/>
  <c r="AL263" i="38"/>
  <c r="AM263" i="38"/>
  <c r="AN263" i="38"/>
  <c r="Z264" i="38"/>
  <c r="AA264" i="38"/>
  <c r="AB264" i="38"/>
  <c r="AD264" i="38"/>
  <c r="AE264" i="38"/>
  <c r="AF264" i="38"/>
  <c r="AH264" i="38"/>
  <c r="AI264" i="38"/>
  <c r="AJ264" i="38"/>
  <c r="AL264" i="38"/>
  <c r="AM264" i="38"/>
  <c r="AN264" i="38"/>
  <c r="Z265" i="38"/>
  <c r="AA265" i="38"/>
  <c r="AB265" i="38"/>
  <c r="AD265" i="38"/>
  <c r="AE265" i="38"/>
  <c r="AF265" i="38"/>
  <c r="AH265" i="38"/>
  <c r="AI265" i="38"/>
  <c r="AJ265" i="38"/>
  <c r="AL265" i="38"/>
  <c r="AM265" i="38"/>
  <c r="AN265" i="38"/>
  <c r="Z266" i="38"/>
  <c r="AA266" i="38"/>
  <c r="AB266" i="38"/>
  <c r="AD266" i="38"/>
  <c r="AE266" i="38"/>
  <c r="AF266" i="38"/>
  <c r="AH266" i="38"/>
  <c r="AI266" i="38"/>
  <c r="AJ266" i="38"/>
  <c r="AL266" i="38"/>
  <c r="AM266" i="38"/>
  <c r="AN266" i="38"/>
  <c r="Z268" i="38"/>
  <c r="AA268" i="38"/>
  <c r="AB268" i="38"/>
  <c r="AD268" i="38"/>
  <c r="AE268" i="38"/>
  <c r="AF268" i="38"/>
  <c r="AH268" i="38"/>
  <c r="AI268" i="38"/>
  <c r="AJ268" i="38"/>
  <c r="AL268" i="38"/>
  <c r="AM268" i="38"/>
  <c r="AN268" i="38"/>
  <c r="Z269" i="38"/>
  <c r="AA269" i="38"/>
  <c r="AB269" i="38"/>
  <c r="AD269" i="38"/>
  <c r="AE269" i="38"/>
  <c r="AF269" i="38"/>
  <c r="AH269" i="38"/>
  <c r="AI269" i="38"/>
  <c r="AJ269" i="38"/>
  <c r="AL269" i="38"/>
  <c r="AM269" i="38"/>
  <c r="AN269" i="38"/>
  <c r="Z270" i="38"/>
  <c r="AA270" i="38"/>
  <c r="AB270" i="38"/>
  <c r="AD270" i="38"/>
  <c r="AE270" i="38"/>
  <c r="AF270" i="38"/>
  <c r="AH270" i="38"/>
  <c r="AI270" i="38"/>
  <c r="AJ270" i="38"/>
  <c r="AL270" i="38"/>
  <c r="AM270" i="38"/>
  <c r="AN270" i="38"/>
  <c r="Z271" i="38"/>
  <c r="AA271" i="38"/>
  <c r="AB271" i="38"/>
  <c r="AD271" i="38"/>
  <c r="AE271" i="38"/>
  <c r="AF271" i="38"/>
  <c r="AH271" i="38"/>
  <c r="AI271" i="38"/>
  <c r="AJ271" i="38"/>
  <c r="AL271" i="38"/>
  <c r="AM271" i="38"/>
  <c r="AN271" i="38"/>
  <c r="Z272" i="38"/>
  <c r="AA272" i="38"/>
  <c r="AB272" i="38"/>
  <c r="AD272" i="38"/>
  <c r="AE272" i="38"/>
  <c r="AF272" i="38"/>
  <c r="AH272" i="38"/>
  <c r="AI272" i="38"/>
  <c r="AJ272" i="38"/>
  <c r="AL272" i="38"/>
  <c r="AM272" i="38"/>
  <c r="AN272" i="38"/>
  <c r="Z273" i="38"/>
  <c r="AA273" i="38"/>
  <c r="AB273" i="38"/>
  <c r="AD273" i="38"/>
  <c r="AE273" i="38"/>
  <c r="AF273" i="38"/>
  <c r="AH273" i="38"/>
  <c r="AI273" i="38"/>
  <c r="AJ273" i="38"/>
  <c r="AL273" i="38"/>
  <c r="AM273" i="38"/>
  <c r="AN273" i="38"/>
  <c r="Z274" i="38"/>
  <c r="AA274" i="38"/>
  <c r="AB274" i="38"/>
  <c r="AD274" i="38"/>
  <c r="AE274" i="38"/>
  <c r="AF274" i="38"/>
  <c r="AH274" i="38"/>
  <c r="AI274" i="38"/>
  <c r="AJ274" i="38"/>
  <c r="AL274" i="38"/>
  <c r="AM274" i="38"/>
  <c r="AN274" i="38"/>
  <c r="Z275" i="38"/>
  <c r="AA275" i="38"/>
  <c r="AB275" i="38"/>
  <c r="AD275" i="38"/>
  <c r="AE275" i="38"/>
  <c r="AF275" i="38"/>
  <c r="AH275" i="38"/>
  <c r="AI275" i="38"/>
  <c r="AJ275" i="38"/>
  <c r="AL275" i="38"/>
  <c r="AM275" i="38"/>
  <c r="AN275" i="38"/>
  <c r="Z276" i="38"/>
  <c r="AA276" i="38"/>
  <c r="AB276" i="38"/>
  <c r="AD276" i="38"/>
  <c r="AE276" i="38"/>
  <c r="AF276" i="38"/>
  <c r="AH276" i="38"/>
  <c r="AI276" i="38"/>
  <c r="AJ276" i="38"/>
  <c r="AL276" i="38"/>
  <c r="AM276" i="38"/>
  <c r="AN276" i="38"/>
  <c r="Z277" i="38"/>
  <c r="AA277" i="38"/>
  <c r="AB277" i="38"/>
  <c r="AD277" i="38"/>
  <c r="AE277" i="38"/>
  <c r="AF277" i="38"/>
  <c r="AH277" i="38"/>
  <c r="AI277" i="38"/>
  <c r="AJ277" i="38"/>
  <c r="AL277" i="38"/>
  <c r="AM277" i="38"/>
  <c r="AN277" i="38"/>
  <c r="Z278" i="38"/>
  <c r="AA278" i="38"/>
  <c r="AB278" i="38"/>
  <c r="AD278" i="38"/>
  <c r="AE278" i="38"/>
  <c r="AF278" i="38"/>
  <c r="AH278" i="38"/>
  <c r="AI278" i="38"/>
  <c r="AJ278" i="38"/>
  <c r="AL278" i="38"/>
  <c r="AM278" i="38"/>
  <c r="AN278" i="38"/>
  <c r="Z279" i="38"/>
  <c r="AA279" i="38"/>
  <c r="AB279" i="38"/>
  <c r="AD279" i="38"/>
  <c r="AE279" i="38"/>
  <c r="AF279" i="38"/>
  <c r="AH279" i="38"/>
  <c r="AI279" i="38"/>
  <c r="AJ279" i="38"/>
  <c r="AL279" i="38"/>
  <c r="AM279" i="38"/>
  <c r="AN279" i="38"/>
  <c r="Z280" i="38"/>
  <c r="AA280" i="38"/>
  <c r="AB280" i="38"/>
  <c r="AD280" i="38"/>
  <c r="AE280" i="38"/>
  <c r="AF280" i="38"/>
  <c r="AH280" i="38"/>
  <c r="AI280" i="38"/>
  <c r="AJ280" i="38"/>
  <c r="AL280" i="38"/>
  <c r="AM280" i="38"/>
  <c r="AN280" i="38"/>
  <c r="Z281" i="38"/>
  <c r="AA281" i="38"/>
  <c r="AB281" i="38"/>
  <c r="AD281" i="38"/>
  <c r="AE281" i="38"/>
  <c r="AF281" i="38"/>
  <c r="AH281" i="38"/>
  <c r="AI281" i="38"/>
  <c r="AJ281" i="38"/>
  <c r="AL281" i="38"/>
  <c r="AM281" i="38"/>
  <c r="AN281" i="38"/>
  <c r="Z282" i="38"/>
  <c r="AA282" i="38"/>
  <c r="AB282" i="38"/>
  <c r="AD282" i="38"/>
  <c r="AE282" i="38"/>
  <c r="AF282" i="38"/>
  <c r="AH282" i="38"/>
  <c r="AI282" i="38"/>
  <c r="AJ282" i="38"/>
  <c r="AL282" i="38"/>
  <c r="AM282" i="38"/>
  <c r="AN282" i="38"/>
  <c r="Z283" i="38"/>
  <c r="AA283" i="38"/>
  <c r="AB283" i="38"/>
  <c r="AD283" i="38"/>
  <c r="AE283" i="38"/>
  <c r="AF283" i="38"/>
  <c r="AH283" i="38"/>
  <c r="AI283" i="38"/>
  <c r="AJ283" i="38"/>
  <c r="AL283" i="38"/>
  <c r="AM283" i="38"/>
  <c r="AN283" i="38"/>
  <c r="Z284" i="38"/>
  <c r="AA284" i="38"/>
  <c r="AB284" i="38"/>
  <c r="AD284" i="38"/>
  <c r="AE284" i="38"/>
  <c r="AF284" i="38"/>
  <c r="AH284" i="38"/>
  <c r="AI284" i="38"/>
  <c r="AJ284" i="38"/>
  <c r="AL284" i="38"/>
  <c r="AM284" i="38"/>
  <c r="AN284" i="38"/>
  <c r="Z285" i="38"/>
  <c r="AA285" i="38"/>
  <c r="AB285" i="38"/>
  <c r="AD285" i="38"/>
  <c r="AE285" i="38"/>
  <c r="AF285" i="38"/>
  <c r="AH285" i="38"/>
  <c r="AI285" i="38"/>
  <c r="AJ285" i="38"/>
  <c r="AL285" i="38"/>
  <c r="AM285" i="38"/>
  <c r="AN285" i="38"/>
  <c r="Z286" i="38"/>
  <c r="AA286" i="38"/>
  <c r="AB286" i="38"/>
  <c r="AD286" i="38"/>
  <c r="AE286" i="38"/>
  <c r="AF286" i="38"/>
  <c r="AH286" i="38"/>
  <c r="AI286" i="38"/>
  <c r="AJ286" i="38"/>
  <c r="AL286" i="38"/>
  <c r="AM286" i="38"/>
  <c r="AN286" i="38"/>
  <c r="Z287" i="38"/>
  <c r="AA287" i="38"/>
  <c r="AB287" i="38"/>
  <c r="AD287" i="38"/>
  <c r="AE287" i="38"/>
  <c r="AF287" i="38"/>
  <c r="AH287" i="38"/>
  <c r="AI287" i="38"/>
  <c r="AJ287" i="38"/>
  <c r="AL287" i="38"/>
  <c r="AM287" i="38"/>
  <c r="AN287" i="38"/>
  <c r="Z288" i="38"/>
  <c r="AA288" i="38"/>
  <c r="AB288" i="38"/>
  <c r="AD288" i="38"/>
  <c r="AE288" i="38"/>
  <c r="AF288" i="38"/>
  <c r="AH288" i="38"/>
  <c r="AI288" i="38"/>
  <c r="AJ288" i="38"/>
  <c r="AL288" i="38"/>
  <c r="AM288" i="38"/>
  <c r="AN288" i="38"/>
  <c r="Z289" i="38"/>
  <c r="AA289" i="38"/>
  <c r="AB289" i="38"/>
  <c r="AD289" i="38"/>
  <c r="AE289" i="38"/>
  <c r="AF289" i="38"/>
  <c r="AH289" i="38"/>
  <c r="AI289" i="38"/>
  <c r="AJ289" i="38"/>
  <c r="AL289" i="38"/>
  <c r="AM289" i="38"/>
  <c r="AN289" i="38"/>
  <c r="Z290" i="38"/>
  <c r="AA290" i="38"/>
  <c r="AB290" i="38"/>
  <c r="AD290" i="38"/>
  <c r="AE290" i="38"/>
  <c r="AF290" i="38"/>
  <c r="AH290" i="38"/>
  <c r="AI290" i="38"/>
  <c r="AJ290" i="38"/>
  <c r="AL290" i="38"/>
  <c r="AM290" i="38"/>
  <c r="AN290" i="38"/>
  <c r="Z291" i="38"/>
  <c r="AA291" i="38"/>
  <c r="AB291" i="38"/>
  <c r="AD291" i="38"/>
  <c r="AE291" i="38"/>
  <c r="AF291" i="38"/>
  <c r="AH291" i="38"/>
  <c r="AI291" i="38"/>
  <c r="AJ291" i="38"/>
  <c r="AL291" i="38"/>
  <c r="AM291" i="38"/>
  <c r="AN291" i="38"/>
  <c r="Z292" i="38"/>
  <c r="AA292" i="38"/>
  <c r="AB292" i="38"/>
  <c r="AD292" i="38"/>
  <c r="AE292" i="38"/>
  <c r="AF292" i="38"/>
  <c r="AH292" i="38"/>
  <c r="AI292" i="38"/>
  <c r="AJ292" i="38"/>
  <c r="AL292" i="38"/>
  <c r="AM292" i="38"/>
  <c r="AN292" i="38"/>
  <c r="Z293" i="38"/>
  <c r="AA293" i="38"/>
  <c r="AB293" i="38"/>
  <c r="AD293" i="38"/>
  <c r="AE293" i="38"/>
  <c r="AF293" i="38"/>
  <c r="AH293" i="38"/>
  <c r="AI293" i="38"/>
  <c r="AJ293" i="38"/>
  <c r="AL293" i="38"/>
  <c r="AM293" i="38"/>
  <c r="AN293" i="38"/>
  <c r="Z294" i="38"/>
  <c r="AA294" i="38"/>
  <c r="AB294" i="38"/>
  <c r="AD294" i="38"/>
  <c r="AE294" i="38"/>
  <c r="AF294" i="38"/>
  <c r="AH294" i="38"/>
  <c r="AI294" i="38"/>
  <c r="AJ294" i="38"/>
  <c r="AL294" i="38"/>
  <c r="AM294" i="38"/>
  <c r="AN294" i="38"/>
  <c r="Z295" i="38"/>
  <c r="AA295" i="38"/>
  <c r="AB295" i="38"/>
  <c r="AD295" i="38"/>
  <c r="AE295" i="38"/>
  <c r="AF295" i="38"/>
  <c r="AH295" i="38"/>
  <c r="AK295" i="38" s="1"/>
  <c r="AI295" i="38"/>
  <c r="AJ295" i="38"/>
  <c r="AL295" i="38"/>
  <c r="AO295" i="38" s="1"/>
  <c r="AM295" i="38"/>
  <c r="AN295" i="38"/>
  <c r="Z296" i="38"/>
  <c r="AA296" i="38"/>
  <c r="AB296" i="38"/>
  <c r="AD296" i="38"/>
  <c r="AE296" i="38"/>
  <c r="AF296" i="38"/>
  <c r="AH296" i="38"/>
  <c r="AI296" i="38"/>
  <c r="AJ296" i="38"/>
  <c r="AL296" i="38"/>
  <c r="AO296" i="38" s="1"/>
  <c r="AM296" i="38"/>
  <c r="AN296" i="38"/>
  <c r="Z297" i="38"/>
  <c r="AA297" i="38"/>
  <c r="AB297" i="38"/>
  <c r="AD297" i="38"/>
  <c r="AE297" i="38"/>
  <c r="AF297" i="38"/>
  <c r="AH297" i="38"/>
  <c r="AI297" i="38"/>
  <c r="AJ297" i="38"/>
  <c r="AL297" i="38"/>
  <c r="AO297" i="38" s="1"/>
  <c r="AM297" i="38"/>
  <c r="AN297" i="38"/>
  <c r="Z298" i="38"/>
  <c r="AA298" i="38"/>
  <c r="AB298" i="38"/>
  <c r="AD298" i="38"/>
  <c r="AE298" i="38"/>
  <c r="AF298" i="38"/>
  <c r="AH298" i="38"/>
  <c r="AI298" i="38"/>
  <c r="AJ298" i="38"/>
  <c r="AL298" i="38"/>
  <c r="AO298" i="38" s="1"/>
  <c r="AM298" i="38"/>
  <c r="AN298" i="38"/>
  <c r="Z299" i="38"/>
  <c r="AA299" i="38"/>
  <c r="AC299" i="38" s="1"/>
  <c r="AB299" i="38"/>
  <c r="AD299" i="38"/>
  <c r="AE299" i="38"/>
  <c r="AF299" i="38"/>
  <c r="AH299" i="38"/>
  <c r="AI299" i="38"/>
  <c r="AJ299" i="38"/>
  <c r="AL299" i="38"/>
  <c r="AM299" i="38"/>
  <c r="AN299" i="38"/>
  <c r="Z300" i="38"/>
  <c r="AA300" i="38"/>
  <c r="AB300" i="38"/>
  <c r="AD300" i="38"/>
  <c r="AE300" i="38"/>
  <c r="AF300" i="38"/>
  <c r="AH300" i="38"/>
  <c r="AK300" i="38" s="1"/>
  <c r="AI300" i="38"/>
  <c r="AJ300" i="38"/>
  <c r="AL300" i="38"/>
  <c r="AM300" i="38"/>
  <c r="AN300" i="38"/>
  <c r="Z301" i="38"/>
  <c r="AA301" i="38"/>
  <c r="AB301" i="38"/>
  <c r="AD301" i="38"/>
  <c r="AE301" i="38"/>
  <c r="AF301" i="38"/>
  <c r="AH301" i="38"/>
  <c r="AK301" i="38" s="1"/>
  <c r="AI301" i="38"/>
  <c r="AJ301" i="38"/>
  <c r="AL301" i="38"/>
  <c r="AM301" i="38"/>
  <c r="AN301" i="38"/>
  <c r="Z302" i="38"/>
  <c r="AA302" i="38"/>
  <c r="AB302" i="38"/>
  <c r="AD302" i="38"/>
  <c r="AE302" i="38"/>
  <c r="AF302" i="38"/>
  <c r="AH302" i="38"/>
  <c r="AI302" i="38"/>
  <c r="AJ302" i="38"/>
  <c r="AL302" i="38"/>
  <c r="AM302" i="38"/>
  <c r="AN302" i="38"/>
  <c r="Z303" i="38"/>
  <c r="AA303" i="38"/>
  <c r="AB303" i="38"/>
  <c r="AD303" i="38"/>
  <c r="AE303" i="38"/>
  <c r="AF303" i="38"/>
  <c r="AH303" i="38"/>
  <c r="AI303" i="38"/>
  <c r="AJ303" i="38"/>
  <c r="AL303" i="38"/>
  <c r="AO303" i="38" s="1"/>
  <c r="AM303" i="38"/>
  <c r="AN303" i="38"/>
  <c r="Z304" i="38"/>
  <c r="AA304" i="38"/>
  <c r="AB304" i="38"/>
  <c r="AD304" i="38"/>
  <c r="AE304" i="38"/>
  <c r="AF304" i="38"/>
  <c r="AH304" i="38"/>
  <c r="AI304" i="38"/>
  <c r="AJ304" i="38"/>
  <c r="AL304" i="38"/>
  <c r="AO304" i="38" s="1"/>
  <c r="AM304" i="38"/>
  <c r="AN304" i="38"/>
  <c r="Z305" i="38"/>
  <c r="AA305" i="38"/>
  <c r="AB305" i="38"/>
  <c r="AD305" i="38"/>
  <c r="AE305" i="38"/>
  <c r="AF305" i="38"/>
  <c r="AH305" i="38"/>
  <c r="AI305" i="38"/>
  <c r="AJ305" i="38"/>
  <c r="AL305" i="38"/>
  <c r="AO305" i="38" s="1"/>
  <c r="AM305" i="38"/>
  <c r="AN305" i="38"/>
  <c r="Z306" i="38"/>
  <c r="AA306" i="38"/>
  <c r="AB306" i="38"/>
  <c r="AD306" i="38"/>
  <c r="AE306" i="38"/>
  <c r="AF306" i="38"/>
  <c r="AH306" i="38"/>
  <c r="AI306" i="38"/>
  <c r="AJ306" i="38"/>
  <c r="AL306" i="38"/>
  <c r="AO306" i="38" s="1"/>
  <c r="AM306" i="38"/>
  <c r="AN306" i="38"/>
  <c r="Z307" i="38"/>
  <c r="AA307" i="38"/>
  <c r="AB307" i="38"/>
  <c r="AD307" i="38"/>
  <c r="AE307" i="38"/>
  <c r="AF307" i="38"/>
  <c r="AH307" i="38"/>
  <c r="AK307" i="38" s="1"/>
  <c r="AI307" i="38"/>
  <c r="AJ307" i="38"/>
  <c r="AL307" i="38"/>
  <c r="AO307" i="38" s="1"/>
  <c r="AM307" i="38"/>
  <c r="AN307" i="38"/>
  <c r="Z308" i="38"/>
  <c r="AA308" i="38"/>
  <c r="AB308" i="38"/>
  <c r="AD308" i="38"/>
  <c r="AE308" i="38"/>
  <c r="AF308" i="38"/>
  <c r="AH308" i="38"/>
  <c r="AK308" i="38" s="1"/>
  <c r="AI308" i="38"/>
  <c r="AJ308" i="38"/>
  <c r="AL308" i="38"/>
  <c r="AO308" i="38" s="1"/>
  <c r="AM308" i="38"/>
  <c r="AN308" i="38"/>
  <c r="Z309" i="38"/>
  <c r="AA309" i="38"/>
  <c r="AB309" i="38"/>
  <c r="AD309" i="38"/>
  <c r="AE309" i="38"/>
  <c r="AF309" i="38"/>
  <c r="AH309" i="38"/>
  <c r="AK309" i="38" s="1"/>
  <c r="AI309" i="38"/>
  <c r="AJ309" i="38"/>
  <c r="AL309" i="38"/>
  <c r="AO309" i="38" s="1"/>
  <c r="AM309" i="38"/>
  <c r="AN309" i="38"/>
  <c r="Z310" i="38"/>
  <c r="AA310" i="38"/>
  <c r="AB310" i="38"/>
  <c r="AD310" i="38"/>
  <c r="AE310" i="38"/>
  <c r="AF310" i="38"/>
  <c r="AH310" i="38"/>
  <c r="AK310" i="38" s="1"/>
  <c r="AI310" i="38"/>
  <c r="AJ310" i="38"/>
  <c r="AL310" i="38"/>
  <c r="AO310" i="38" s="1"/>
  <c r="AM310" i="38"/>
  <c r="AN310" i="38"/>
  <c r="Z311" i="38"/>
  <c r="AA311" i="38"/>
  <c r="AB311" i="38"/>
  <c r="AD311" i="38"/>
  <c r="AE311" i="38"/>
  <c r="AF311" i="38"/>
  <c r="AH311" i="38"/>
  <c r="AK311" i="38" s="1"/>
  <c r="AI311" i="38"/>
  <c r="AJ311" i="38"/>
  <c r="AL311" i="38"/>
  <c r="AO311" i="38" s="1"/>
  <c r="AM311" i="38"/>
  <c r="AN311" i="38"/>
  <c r="Z313" i="38"/>
  <c r="AA313" i="38"/>
  <c r="AB313" i="38"/>
  <c r="AD313" i="38"/>
  <c r="AE313" i="38"/>
  <c r="AF313" i="38"/>
  <c r="AH313" i="38"/>
  <c r="AK313" i="38" s="1"/>
  <c r="AI313" i="38"/>
  <c r="AJ313" i="38"/>
  <c r="AL313" i="38"/>
  <c r="AO313" i="38" s="1"/>
  <c r="AM313" i="38"/>
  <c r="AN313" i="38"/>
  <c r="Z314" i="38"/>
  <c r="AA314" i="38"/>
  <c r="AB314" i="38"/>
  <c r="AD314" i="38"/>
  <c r="AE314" i="38"/>
  <c r="AF314" i="38"/>
  <c r="AH314" i="38"/>
  <c r="AK314" i="38" s="1"/>
  <c r="AI314" i="38"/>
  <c r="AJ314" i="38"/>
  <c r="AL314" i="38"/>
  <c r="AO314" i="38" s="1"/>
  <c r="AM314" i="38"/>
  <c r="AN314" i="38"/>
  <c r="Z315" i="38"/>
  <c r="AA315" i="38"/>
  <c r="AC315" i="38" s="1"/>
  <c r="AB315" i="38"/>
  <c r="AD315" i="38"/>
  <c r="AE315" i="38"/>
  <c r="AF315" i="38"/>
  <c r="AH315" i="38"/>
  <c r="AI315" i="38"/>
  <c r="AJ315" i="38"/>
  <c r="AL315" i="38"/>
  <c r="AM315" i="38"/>
  <c r="AN315" i="38"/>
  <c r="Z316" i="38"/>
  <c r="AA316" i="38"/>
  <c r="AB316" i="38"/>
  <c r="AD316" i="38"/>
  <c r="AE316" i="38"/>
  <c r="AF316" i="38"/>
  <c r="AH316" i="38"/>
  <c r="AK316" i="38" s="1"/>
  <c r="AI316" i="38"/>
  <c r="AJ316" i="38"/>
  <c r="AL316" i="38"/>
  <c r="AM316" i="38"/>
  <c r="AN316" i="38"/>
  <c r="Z317" i="38"/>
  <c r="AA317" i="38"/>
  <c r="AB317" i="38"/>
  <c r="AD317" i="38"/>
  <c r="AE317" i="38"/>
  <c r="AF317" i="38"/>
  <c r="AH317" i="38"/>
  <c r="AK317" i="38" s="1"/>
  <c r="AI317" i="38"/>
  <c r="AJ317" i="38"/>
  <c r="AL317" i="38"/>
  <c r="AM317" i="38"/>
  <c r="AN317" i="38"/>
  <c r="Z318" i="38"/>
  <c r="AA318" i="38"/>
  <c r="AB318" i="38"/>
  <c r="AD318" i="38"/>
  <c r="AE318" i="38"/>
  <c r="AF318" i="38"/>
  <c r="AH318" i="38"/>
  <c r="AK318" i="38" s="1"/>
  <c r="AI318" i="38"/>
  <c r="AJ318" i="38"/>
  <c r="AL318" i="38"/>
  <c r="AM318" i="38"/>
  <c r="AN318" i="38"/>
  <c r="Z319" i="38"/>
  <c r="AA319" i="38"/>
  <c r="AB319" i="38"/>
  <c r="AD319" i="38"/>
  <c r="AE319" i="38"/>
  <c r="AF319" i="38"/>
  <c r="AG319" i="38" s="1"/>
  <c r="AH319" i="38"/>
  <c r="AI319" i="38"/>
  <c r="AJ319" i="38"/>
  <c r="AL319" i="38"/>
  <c r="AO319" i="38" s="1"/>
  <c r="AM319" i="38"/>
  <c r="AN319" i="38"/>
  <c r="Z320" i="38"/>
  <c r="AA320" i="38"/>
  <c r="AB320" i="38"/>
  <c r="AD320" i="38"/>
  <c r="AE320" i="38"/>
  <c r="AF320" i="38"/>
  <c r="AH320" i="38"/>
  <c r="AI320" i="38"/>
  <c r="AJ320" i="38"/>
  <c r="AL320" i="38"/>
  <c r="AO320" i="38" s="1"/>
  <c r="AM320" i="38"/>
  <c r="AN320" i="38"/>
  <c r="Z321" i="38"/>
  <c r="AA321" i="38"/>
  <c r="AB321" i="38"/>
  <c r="AD321" i="38"/>
  <c r="AE321" i="38"/>
  <c r="AF321" i="38"/>
  <c r="AH321" i="38"/>
  <c r="AI321" i="38"/>
  <c r="AJ321" i="38"/>
  <c r="AL321" i="38"/>
  <c r="AO321" i="38" s="1"/>
  <c r="AM321" i="38"/>
  <c r="AN321" i="38"/>
  <c r="Z322" i="38"/>
  <c r="AA322" i="38"/>
  <c r="AB322" i="38"/>
  <c r="AD322" i="38"/>
  <c r="AE322" i="38"/>
  <c r="AF322" i="38"/>
  <c r="AH322" i="38"/>
  <c r="AI322" i="38"/>
  <c r="AJ322" i="38"/>
  <c r="AL322" i="38"/>
  <c r="AO322" i="38" s="1"/>
  <c r="AM322" i="38"/>
  <c r="AN322" i="38"/>
  <c r="Z323" i="38"/>
  <c r="AA323" i="38"/>
  <c r="AB323" i="38"/>
  <c r="AD323" i="38"/>
  <c r="AE323" i="38"/>
  <c r="AF323" i="38"/>
  <c r="AH323" i="38"/>
  <c r="AI323" i="38"/>
  <c r="AJ323" i="38"/>
  <c r="AL323" i="38"/>
  <c r="AO323" i="38" s="1"/>
  <c r="AM323" i="38"/>
  <c r="AN323" i="38"/>
  <c r="Z324" i="38"/>
  <c r="AA324" i="38"/>
  <c r="AB324" i="38"/>
  <c r="AD324" i="38"/>
  <c r="AE324" i="38"/>
  <c r="AF324" i="38"/>
  <c r="AH324" i="38"/>
  <c r="AK324" i="38" s="1"/>
  <c r="AI324" i="38"/>
  <c r="AJ324" i="38"/>
  <c r="AL324" i="38"/>
  <c r="AO324" i="38" s="1"/>
  <c r="AM324" i="38"/>
  <c r="AN324" i="38"/>
  <c r="Z325" i="38"/>
  <c r="AA325" i="38"/>
  <c r="AB325" i="38"/>
  <c r="AD325" i="38"/>
  <c r="AE325" i="38"/>
  <c r="AF325" i="38"/>
  <c r="AH325" i="38"/>
  <c r="AK325" i="38" s="1"/>
  <c r="AI325" i="38"/>
  <c r="AJ325" i="38"/>
  <c r="AL325" i="38"/>
  <c r="AO325" i="38" s="1"/>
  <c r="AM325" i="38"/>
  <c r="AN325" i="38"/>
  <c r="Z326" i="38"/>
  <c r="AA326" i="38"/>
  <c r="AB326" i="38"/>
  <c r="AD326" i="38"/>
  <c r="AE326" i="38"/>
  <c r="AF326" i="38"/>
  <c r="AH326" i="38"/>
  <c r="AK326" i="38" s="1"/>
  <c r="AI326" i="38"/>
  <c r="AJ326" i="38"/>
  <c r="AL326" i="38"/>
  <c r="AO326" i="38" s="1"/>
  <c r="AM326" i="38"/>
  <c r="AN326" i="38"/>
  <c r="Z329" i="38"/>
  <c r="AA329" i="38"/>
  <c r="AB329" i="38"/>
  <c r="AD329" i="38"/>
  <c r="AE329" i="38"/>
  <c r="AF329" i="38"/>
  <c r="AH329" i="38"/>
  <c r="AK329" i="38" s="1"/>
  <c r="AI329" i="38"/>
  <c r="AJ329" i="38"/>
  <c r="AL329" i="38"/>
  <c r="AM329" i="38"/>
  <c r="AN329" i="38"/>
  <c r="Z330" i="38"/>
  <c r="AA330" i="38"/>
  <c r="AB330" i="38"/>
  <c r="AD330" i="38"/>
  <c r="AE330" i="38"/>
  <c r="AF330" i="38"/>
  <c r="AH330" i="38"/>
  <c r="AK330" i="38" s="1"/>
  <c r="AI330" i="38"/>
  <c r="AJ330" i="38"/>
  <c r="AL330" i="38"/>
  <c r="AM330" i="38"/>
  <c r="AN330" i="38"/>
  <c r="Z331" i="38"/>
  <c r="AA331" i="38"/>
  <c r="AB331" i="38"/>
  <c r="AD331" i="38"/>
  <c r="AE331" i="38"/>
  <c r="AF331" i="38"/>
  <c r="AG331" i="38" s="1"/>
  <c r="AH331" i="38"/>
  <c r="AI331" i="38"/>
  <c r="AJ331" i="38"/>
  <c r="AL331" i="38"/>
  <c r="AM331" i="38"/>
  <c r="AN331" i="38"/>
  <c r="Z332" i="38"/>
  <c r="AA332" i="38"/>
  <c r="AB332" i="38"/>
  <c r="AD332" i="38"/>
  <c r="AE332" i="38"/>
  <c r="AF332" i="38"/>
  <c r="AH332" i="38"/>
  <c r="AI332" i="38"/>
  <c r="AJ332" i="38"/>
  <c r="AL332" i="38"/>
  <c r="AM332" i="38"/>
  <c r="AN332" i="38"/>
  <c r="Z333" i="38"/>
  <c r="AA333" i="38"/>
  <c r="AB333" i="38"/>
  <c r="AD333" i="38"/>
  <c r="AE333" i="38"/>
  <c r="AF333" i="38"/>
  <c r="AH333" i="38"/>
  <c r="AI333" i="38"/>
  <c r="AJ333" i="38"/>
  <c r="AL333" i="38"/>
  <c r="AM333" i="38"/>
  <c r="AN333" i="38"/>
  <c r="Z334" i="38"/>
  <c r="AA334" i="38"/>
  <c r="AB334" i="38"/>
  <c r="AD334" i="38"/>
  <c r="AE334" i="38"/>
  <c r="AF334" i="38"/>
  <c r="AH334" i="38"/>
  <c r="AI334" i="38"/>
  <c r="AJ334" i="38"/>
  <c r="AL334" i="38"/>
  <c r="AM334" i="38"/>
  <c r="AN334" i="38"/>
  <c r="Z335" i="38"/>
  <c r="AA335" i="38"/>
  <c r="AB335" i="38"/>
  <c r="AD335" i="38"/>
  <c r="AE335" i="38"/>
  <c r="AF335" i="38"/>
  <c r="AH335" i="38"/>
  <c r="AK335" i="38" s="1"/>
  <c r="AI335" i="38"/>
  <c r="AJ335" i="38"/>
  <c r="AL335" i="38"/>
  <c r="AO335" i="38" s="1"/>
  <c r="AM335" i="38"/>
  <c r="AN335" i="38"/>
  <c r="Z336" i="38"/>
  <c r="AA336" i="38"/>
  <c r="AB336" i="38"/>
  <c r="AD336" i="38"/>
  <c r="AE336" i="38"/>
  <c r="AF336" i="38"/>
  <c r="AH336" i="38"/>
  <c r="AI336" i="38"/>
  <c r="AJ336" i="38"/>
  <c r="AL336" i="38"/>
  <c r="AO336" i="38" s="1"/>
  <c r="AM336" i="38"/>
  <c r="AN336" i="38"/>
  <c r="Z337" i="38"/>
  <c r="AA337" i="38"/>
  <c r="AB337" i="38"/>
  <c r="AD337" i="38"/>
  <c r="AE337" i="38"/>
  <c r="AF337" i="38"/>
  <c r="AH337" i="38"/>
  <c r="AI337" i="38"/>
  <c r="AJ337" i="38"/>
  <c r="AL337" i="38"/>
  <c r="AO337" i="38" s="1"/>
  <c r="AM337" i="38"/>
  <c r="AN337" i="38"/>
  <c r="Z338" i="38"/>
  <c r="AA338" i="38"/>
  <c r="AB338" i="38"/>
  <c r="AD338" i="38"/>
  <c r="AE338" i="38"/>
  <c r="AF338" i="38"/>
  <c r="AH338" i="38"/>
  <c r="AI338" i="38"/>
  <c r="AJ338" i="38"/>
  <c r="AL338" i="38"/>
  <c r="AO338" i="38" s="1"/>
  <c r="AM338" i="38"/>
  <c r="AN338" i="38"/>
  <c r="Z339" i="38"/>
  <c r="AA339" i="38"/>
  <c r="AB339" i="38"/>
  <c r="AD339" i="38"/>
  <c r="AE339" i="38"/>
  <c r="AF339" i="38"/>
  <c r="AH339" i="38"/>
  <c r="AI339" i="38"/>
  <c r="AJ339" i="38"/>
  <c r="AL339" i="38"/>
  <c r="AM339" i="38"/>
  <c r="AN339" i="38"/>
  <c r="Z340" i="38"/>
  <c r="AA340" i="38"/>
  <c r="AB340" i="38"/>
  <c r="AD340" i="38"/>
  <c r="AE340" i="38"/>
  <c r="AF340" i="38"/>
  <c r="AH340" i="38"/>
  <c r="AI340" i="38"/>
  <c r="AJ340" i="38"/>
  <c r="AL340" i="38"/>
  <c r="AM340" i="38"/>
  <c r="AN340" i="38"/>
  <c r="Z341" i="38"/>
  <c r="AA341" i="38"/>
  <c r="AB341" i="38"/>
  <c r="AD341" i="38"/>
  <c r="AE341" i="38"/>
  <c r="AF341" i="38"/>
  <c r="AH341" i="38"/>
  <c r="AI341" i="38"/>
  <c r="AJ341" i="38"/>
  <c r="AL341" i="38"/>
  <c r="AM341" i="38"/>
  <c r="AN341" i="38"/>
  <c r="Z342" i="38"/>
  <c r="AA342" i="38"/>
  <c r="AB342" i="38"/>
  <c r="AD342" i="38"/>
  <c r="AE342" i="38"/>
  <c r="AF342" i="38"/>
  <c r="AH342" i="38"/>
  <c r="AI342" i="38"/>
  <c r="AJ342" i="38"/>
  <c r="AL342" i="38"/>
  <c r="AM342" i="38"/>
  <c r="AN342" i="38"/>
  <c r="Z343" i="38"/>
  <c r="AA343" i="38"/>
  <c r="AC343" i="38" s="1"/>
  <c r="AB343" i="38"/>
  <c r="AD343" i="38"/>
  <c r="AE343" i="38"/>
  <c r="AG343" i="38" s="1"/>
  <c r="AF343" i="38"/>
  <c r="AH343" i="38"/>
  <c r="AI343" i="38"/>
  <c r="AK343" i="38" s="1"/>
  <c r="AJ343" i="38"/>
  <c r="AL343" i="38"/>
  <c r="AM343" i="38"/>
  <c r="AN343" i="38"/>
  <c r="Z344" i="38"/>
  <c r="AA344" i="38"/>
  <c r="AB344" i="38"/>
  <c r="AD344" i="38"/>
  <c r="AE344" i="38"/>
  <c r="AF344" i="38"/>
  <c r="AH344" i="38"/>
  <c r="AI344" i="38"/>
  <c r="AJ344" i="38"/>
  <c r="AL344" i="38"/>
  <c r="AM344" i="38"/>
  <c r="AN344" i="38"/>
  <c r="Z346" i="38"/>
  <c r="AA346" i="38"/>
  <c r="AB346" i="38"/>
  <c r="AD346" i="38"/>
  <c r="AE346" i="38"/>
  <c r="AF346" i="38"/>
  <c r="AH346" i="38"/>
  <c r="AI346" i="38"/>
  <c r="AJ346" i="38"/>
  <c r="AL346" i="38"/>
  <c r="AM346" i="38"/>
  <c r="AN346" i="38"/>
  <c r="Z347" i="38"/>
  <c r="AA347" i="38"/>
  <c r="AB347" i="38"/>
  <c r="AD347" i="38"/>
  <c r="AG347" i="38" s="1"/>
  <c r="AE347" i="38"/>
  <c r="AF347" i="38"/>
  <c r="AH347" i="38"/>
  <c r="AK347" i="38" s="1"/>
  <c r="AI347" i="38"/>
  <c r="AJ347" i="38"/>
  <c r="AL347" i="38"/>
  <c r="AM347" i="38"/>
  <c r="AN347" i="38"/>
  <c r="Z348" i="38"/>
  <c r="AA348" i="38"/>
  <c r="AB348" i="38"/>
  <c r="AD348" i="38"/>
  <c r="AE348" i="38"/>
  <c r="AF348" i="38"/>
  <c r="AH348" i="38"/>
  <c r="AI348" i="38"/>
  <c r="AJ348" i="38"/>
  <c r="AL348" i="38"/>
  <c r="AM348" i="38"/>
  <c r="AN348" i="38"/>
  <c r="Z349" i="38"/>
  <c r="AA349" i="38"/>
  <c r="AB349" i="38"/>
  <c r="AD349" i="38"/>
  <c r="AE349" i="38"/>
  <c r="AF349" i="38"/>
  <c r="AH349" i="38"/>
  <c r="AI349" i="38"/>
  <c r="AJ349" i="38"/>
  <c r="AL349" i="38"/>
  <c r="AM349" i="38"/>
  <c r="AN349" i="38"/>
  <c r="Z350" i="38"/>
  <c r="AA350" i="38"/>
  <c r="AB350" i="38"/>
  <c r="AD350" i="38"/>
  <c r="AE350" i="38"/>
  <c r="AF350" i="38"/>
  <c r="AH350" i="38"/>
  <c r="AI350" i="38"/>
  <c r="AJ350" i="38"/>
  <c r="AL350" i="38"/>
  <c r="AM350" i="38"/>
  <c r="AN350" i="38"/>
  <c r="Z351" i="38"/>
  <c r="AA351" i="38"/>
  <c r="AB351" i="38"/>
  <c r="AD351" i="38"/>
  <c r="AE351" i="38"/>
  <c r="AF351" i="38"/>
  <c r="AH351" i="38"/>
  <c r="AI351" i="38"/>
  <c r="AJ351" i="38"/>
  <c r="AL351" i="38"/>
  <c r="AM351" i="38"/>
  <c r="AN351" i="38"/>
  <c r="Z352" i="38"/>
  <c r="AA352" i="38"/>
  <c r="AB352" i="38"/>
  <c r="AC352" i="38" s="1"/>
  <c r="AD352" i="38"/>
  <c r="AE352" i="38"/>
  <c r="AF352" i="38"/>
  <c r="AH352" i="38"/>
  <c r="AK352" i="38" s="1"/>
  <c r="AI352" i="38"/>
  <c r="AJ352" i="38"/>
  <c r="AL352" i="38"/>
  <c r="AM352" i="38"/>
  <c r="AN352" i="38"/>
  <c r="Z353" i="38"/>
  <c r="AA353" i="38"/>
  <c r="AB353" i="38"/>
  <c r="AD353" i="38"/>
  <c r="AE353" i="38"/>
  <c r="AF353" i="38"/>
  <c r="AH353" i="38"/>
  <c r="AK353" i="38" s="1"/>
  <c r="AI353" i="38"/>
  <c r="AJ353" i="38"/>
  <c r="AL353" i="38"/>
  <c r="AM353" i="38"/>
  <c r="AN353" i="38"/>
  <c r="Z354" i="38"/>
  <c r="AA354" i="38"/>
  <c r="AB354" i="38"/>
  <c r="AD354" i="38"/>
  <c r="AE354" i="38"/>
  <c r="AF354" i="38"/>
  <c r="AH354" i="38"/>
  <c r="AK354" i="38" s="1"/>
  <c r="AI354" i="38"/>
  <c r="AJ354" i="38"/>
  <c r="AL354" i="38"/>
  <c r="AM354" i="38"/>
  <c r="AN354" i="38"/>
  <c r="Z355" i="38"/>
  <c r="AA355" i="38"/>
  <c r="AB355" i="38"/>
  <c r="AD355" i="38"/>
  <c r="AE355" i="38"/>
  <c r="AF355" i="38"/>
  <c r="AH355" i="38"/>
  <c r="AK355" i="38" s="1"/>
  <c r="AI355" i="38"/>
  <c r="AJ355" i="38"/>
  <c r="AL355" i="38"/>
  <c r="AM355" i="38"/>
  <c r="AN355" i="38"/>
  <c r="Z356" i="38"/>
  <c r="AA356" i="38"/>
  <c r="AB356" i="38"/>
  <c r="AC356" i="38" s="1"/>
  <c r="AD356" i="38"/>
  <c r="AG356" i="38" s="1"/>
  <c r="AE356" i="38"/>
  <c r="AF356" i="38"/>
  <c r="AH356" i="38"/>
  <c r="AK356" i="38" s="1"/>
  <c r="AI356" i="38"/>
  <c r="AJ356" i="38"/>
  <c r="AL356" i="38"/>
  <c r="AM356" i="38"/>
  <c r="AN356" i="38"/>
  <c r="Z357" i="38"/>
  <c r="AA357" i="38"/>
  <c r="AB357" i="38"/>
  <c r="AD357" i="38"/>
  <c r="AG357" i="38" s="1"/>
  <c r="AE357" i="38"/>
  <c r="AF357" i="38"/>
  <c r="AH357" i="38"/>
  <c r="AK357" i="38" s="1"/>
  <c r="AI357" i="38"/>
  <c r="AJ357" i="38"/>
  <c r="AL357" i="38"/>
  <c r="AM357" i="38"/>
  <c r="AN357" i="38"/>
  <c r="Z358" i="38"/>
  <c r="AA358" i="38"/>
  <c r="AB358" i="38"/>
  <c r="AD358" i="38"/>
  <c r="AE358" i="38"/>
  <c r="AF358" i="38"/>
  <c r="AH358" i="38"/>
  <c r="AK358" i="38" s="1"/>
  <c r="AI358" i="38"/>
  <c r="AJ358" i="38"/>
  <c r="AL358" i="38"/>
  <c r="AM358" i="38"/>
  <c r="AN358" i="38"/>
  <c r="Z359" i="38"/>
  <c r="AA359" i="38"/>
  <c r="AB359" i="38"/>
  <c r="AD359" i="38"/>
  <c r="AG359" i="38" s="1"/>
  <c r="AE359" i="38"/>
  <c r="AF359" i="38"/>
  <c r="AH359" i="38"/>
  <c r="AI359" i="38"/>
  <c r="AJ359" i="38"/>
  <c r="AL359" i="38"/>
  <c r="AM359" i="38"/>
  <c r="AN359" i="38"/>
  <c r="Z360" i="38"/>
  <c r="AA360" i="38"/>
  <c r="AB360" i="38"/>
  <c r="AD360" i="38"/>
  <c r="AE360" i="38"/>
  <c r="AF360" i="38"/>
  <c r="AH360" i="38"/>
  <c r="AI360" i="38"/>
  <c r="AJ360" i="38"/>
  <c r="AL360" i="38"/>
  <c r="AM360" i="38"/>
  <c r="AN360" i="38"/>
  <c r="Z361" i="38"/>
  <c r="AA361" i="38"/>
  <c r="AB361" i="38"/>
  <c r="AD361" i="38"/>
  <c r="AE361" i="38"/>
  <c r="AF361" i="38"/>
  <c r="AH361" i="38"/>
  <c r="AI361" i="38"/>
  <c r="AJ361" i="38"/>
  <c r="AL361" i="38"/>
  <c r="AM361" i="38"/>
  <c r="AN361" i="38"/>
  <c r="Z362" i="38"/>
  <c r="AA362" i="38"/>
  <c r="AB362" i="38"/>
  <c r="AD362" i="38"/>
  <c r="AE362" i="38"/>
  <c r="AF362" i="38"/>
  <c r="AH362" i="38"/>
  <c r="AI362" i="38"/>
  <c r="AJ362" i="38"/>
  <c r="AL362" i="38"/>
  <c r="AM362" i="38"/>
  <c r="AN362" i="38"/>
  <c r="Z363" i="38"/>
  <c r="AA363" i="38"/>
  <c r="AB363" i="38"/>
  <c r="AD363" i="38"/>
  <c r="AG363" i="38" s="1"/>
  <c r="AE363" i="38"/>
  <c r="AF363" i="38"/>
  <c r="AH363" i="38"/>
  <c r="AK363" i="38" s="1"/>
  <c r="AI363" i="38"/>
  <c r="AJ363" i="38"/>
  <c r="AL363" i="38"/>
  <c r="AM363" i="38"/>
  <c r="AN363" i="38"/>
  <c r="Z364" i="38"/>
  <c r="AA364" i="38"/>
  <c r="AB364" i="38"/>
  <c r="AD364" i="38"/>
  <c r="AE364" i="38"/>
  <c r="AF364" i="38"/>
  <c r="AH364" i="38"/>
  <c r="AK364" i="38" s="1"/>
  <c r="AI364" i="38"/>
  <c r="AJ364" i="38"/>
  <c r="AL364" i="38"/>
  <c r="AM364" i="38"/>
  <c r="AN364" i="38"/>
  <c r="Z365" i="38"/>
  <c r="AA365" i="38"/>
  <c r="AB365" i="38"/>
  <c r="AD365" i="38"/>
  <c r="AE365" i="38"/>
  <c r="AF365" i="38"/>
  <c r="AH365" i="38"/>
  <c r="AK365" i="38" s="1"/>
  <c r="AI365" i="38"/>
  <c r="AJ365" i="38"/>
  <c r="AL365" i="38"/>
  <c r="AM365" i="38"/>
  <c r="AN365" i="38"/>
  <c r="Z366" i="38"/>
  <c r="AA366" i="38"/>
  <c r="AB366" i="38"/>
  <c r="AD366" i="38"/>
  <c r="AE366" i="38"/>
  <c r="AF366" i="38"/>
  <c r="AH366" i="38"/>
  <c r="AK366" i="38" s="1"/>
  <c r="AI366" i="38"/>
  <c r="AJ366" i="38"/>
  <c r="AL366" i="38"/>
  <c r="AM366" i="38"/>
  <c r="AN366" i="38"/>
  <c r="Z367" i="38"/>
  <c r="AA367" i="38"/>
  <c r="AB367" i="38"/>
  <c r="AD367" i="38"/>
  <c r="AE367" i="38"/>
  <c r="AF367" i="38"/>
  <c r="AH367" i="38"/>
  <c r="AI367" i="38"/>
  <c r="AJ367" i="38"/>
  <c r="AL367" i="38"/>
  <c r="AM367" i="38"/>
  <c r="AN367" i="38"/>
  <c r="Z368" i="38"/>
  <c r="AA368" i="38"/>
  <c r="AB368" i="38"/>
  <c r="AD368" i="38"/>
  <c r="AE368" i="38"/>
  <c r="AF368" i="38"/>
  <c r="AH368" i="38"/>
  <c r="AI368" i="38"/>
  <c r="AJ368" i="38"/>
  <c r="AL368" i="38"/>
  <c r="AM368" i="38"/>
  <c r="AN368" i="38"/>
  <c r="Z369" i="38"/>
  <c r="AA369" i="38"/>
  <c r="AB369" i="38"/>
  <c r="AD369" i="38"/>
  <c r="AE369" i="38"/>
  <c r="AF369" i="38"/>
  <c r="AH369" i="38"/>
  <c r="AI369" i="38"/>
  <c r="AJ369" i="38"/>
  <c r="AL369" i="38"/>
  <c r="AM369" i="38"/>
  <c r="AN369" i="38"/>
  <c r="Z370" i="38"/>
  <c r="AA370" i="38"/>
  <c r="AB370" i="38"/>
  <c r="AD370" i="38"/>
  <c r="AE370" i="38"/>
  <c r="AF370" i="38"/>
  <c r="AH370" i="38"/>
  <c r="AI370" i="38"/>
  <c r="AJ370" i="38"/>
  <c r="AL370" i="38"/>
  <c r="AM370" i="38"/>
  <c r="AN370" i="38"/>
  <c r="Z371" i="38"/>
  <c r="AA371" i="38"/>
  <c r="AB371" i="38"/>
  <c r="AD371" i="38"/>
  <c r="AE371" i="38"/>
  <c r="AF371" i="38"/>
  <c r="AH371" i="38"/>
  <c r="AI371" i="38"/>
  <c r="AJ371" i="38"/>
  <c r="AL371" i="38"/>
  <c r="AM371" i="38"/>
  <c r="AN371" i="38"/>
  <c r="Z372" i="38"/>
  <c r="AA372" i="38"/>
  <c r="AB372" i="38"/>
  <c r="AD372" i="38"/>
  <c r="AE372" i="38"/>
  <c r="AF372" i="38"/>
  <c r="AH372" i="38"/>
  <c r="AI372" i="38"/>
  <c r="AJ372" i="38"/>
  <c r="AL372" i="38"/>
  <c r="AM372" i="38"/>
  <c r="AN372" i="38"/>
  <c r="Z373" i="38"/>
  <c r="AA373" i="38"/>
  <c r="AB373" i="38"/>
  <c r="AD373" i="38"/>
  <c r="AE373" i="38"/>
  <c r="AF373" i="38"/>
  <c r="AH373" i="38"/>
  <c r="AI373" i="38"/>
  <c r="AJ373" i="38"/>
  <c r="AL373" i="38"/>
  <c r="AM373" i="38"/>
  <c r="AN373" i="38"/>
  <c r="Z374" i="38"/>
  <c r="AA374" i="38"/>
  <c r="AB374" i="38"/>
  <c r="AD374" i="38"/>
  <c r="AE374" i="38"/>
  <c r="AF374" i="38"/>
  <c r="AH374" i="38"/>
  <c r="AI374" i="38"/>
  <c r="AJ374" i="38"/>
  <c r="AL374" i="38"/>
  <c r="AM374" i="38"/>
  <c r="AN374" i="38"/>
  <c r="Z375" i="38"/>
  <c r="AA375" i="38"/>
  <c r="AB375" i="38"/>
  <c r="AD375" i="38"/>
  <c r="AE375" i="38"/>
  <c r="AF375" i="38"/>
  <c r="AH375" i="38"/>
  <c r="AI375" i="38"/>
  <c r="AJ375" i="38"/>
  <c r="AL375" i="38"/>
  <c r="AM375" i="38"/>
  <c r="AN375" i="38"/>
  <c r="Z376" i="38"/>
  <c r="AA376" i="38"/>
  <c r="AB376" i="38"/>
  <c r="AD376" i="38"/>
  <c r="AG376" i="38" s="1"/>
  <c r="AE376" i="38"/>
  <c r="AF376" i="38"/>
  <c r="AH376" i="38"/>
  <c r="AI376" i="38"/>
  <c r="AJ376" i="38"/>
  <c r="AL376" i="38"/>
  <c r="AM376" i="38"/>
  <c r="AN376" i="38"/>
  <c r="Z377" i="38"/>
  <c r="AA377" i="38"/>
  <c r="AB377" i="38"/>
  <c r="AD377" i="38"/>
  <c r="AG377" i="38" s="1"/>
  <c r="AE377" i="38"/>
  <c r="AF377" i="38"/>
  <c r="AH377" i="38"/>
  <c r="AI377" i="38"/>
  <c r="AJ377" i="38"/>
  <c r="AL377" i="38"/>
  <c r="AM377" i="38"/>
  <c r="AN377" i="38"/>
  <c r="Z378" i="38"/>
  <c r="AA378" i="38"/>
  <c r="AB378" i="38"/>
  <c r="AD378" i="38"/>
  <c r="AG378" i="38" s="1"/>
  <c r="AE378" i="38"/>
  <c r="AF378" i="38"/>
  <c r="AH378" i="38"/>
  <c r="AI378" i="38"/>
  <c r="AJ378" i="38"/>
  <c r="AL378" i="38"/>
  <c r="AM378" i="38"/>
  <c r="AN378" i="38"/>
  <c r="Z379" i="38"/>
  <c r="AA379" i="38"/>
  <c r="AB379" i="38"/>
  <c r="AC379" i="38" s="1"/>
  <c r="AD379" i="38"/>
  <c r="AE379" i="38"/>
  <c r="AF379" i="38"/>
  <c r="AH379" i="38"/>
  <c r="AK379" i="38" s="1"/>
  <c r="AI379" i="38"/>
  <c r="AJ379" i="38"/>
  <c r="AL379" i="38"/>
  <c r="AM379" i="38"/>
  <c r="AN379" i="38"/>
  <c r="Z380" i="38"/>
  <c r="AA380" i="38"/>
  <c r="AB380" i="38"/>
  <c r="AD380" i="38"/>
  <c r="AE380" i="38"/>
  <c r="AF380" i="38"/>
  <c r="AH380" i="38"/>
  <c r="AK380" i="38" s="1"/>
  <c r="AI380" i="38"/>
  <c r="AJ380" i="38"/>
  <c r="AL380" i="38"/>
  <c r="AM380" i="38"/>
  <c r="AN380" i="38"/>
  <c r="Z381" i="38"/>
  <c r="AA381" i="38"/>
  <c r="AB381" i="38"/>
  <c r="AD381" i="38"/>
  <c r="AE381" i="38"/>
  <c r="AF381" i="38"/>
  <c r="AH381" i="38"/>
  <c r="AK381" i="38" s="1"/>
  <c r="AI381" i="38"/>
  <c r="AJ381" i="38"/>
  <c r="AL381" i="38"/>
  <c r="AM381" i="38"/>
  <c r="AN381" i="38"/>
  <c r="Z382" i="38"/>
  <c r="AA382" i="38"/>
  <c r="AB382" i="38"/>
  <c r="AD382" i="38"/>
  <c r="AE382" i="38"/>
  <c r="AF382" i="38"/>
  <c r="AH382" i="38"/>
  <c r="AK382" i="38" s="1"/>
  <c r="AI382" i="38"/>
  <c r="AJ382" i="38"/>
  <c r="AL382" i="38"/>
  <c r="AM382" i="38"/>
  <c r="AN382" i="38"/>
  <c r="Z384" i="38"/>
  <c r="AA384" i="38"/>
  <c r="AB384" i="38"/>
  <c r="AD384" i="38"/>
  <c r="AE384" i="38"/>
  <c r="AF384" i="38"/>
  <c r="AH384" i="38"/>
  <c r="AI384" i="38"/>
  <c r="AJ384" i="38"/>
  <c r="AL384" i="38"/>
  <c r="AO384" i="38" s="1"/>
  <c r="AM384" i="38"/>
  <c r="AN384" i="38"/>
  <c r="Z385" i="38"/>
  <c r="AA385" i="38"/>
  <c r="AB385" i="38"/>
  <c r="AD385" i="38"/>
  <c r="AE385" i="38"/>
  <c r="AF385" i="38"/>
  <c r="AH385" i="38"/>
  <c r="AI385" i="38"/>
  <c r="AJ385" i="38"/>
  <c r="AL385" i="38"/>
  <c r="AO385" i="38" s="1"/>
  <c r="AM385" i="38"/>
  <c r="AN385" i="38"/>
  <c r="Z386" i="38"/>
  <c r="AA386" i="38"/>
  <c r="AB386" i="38"/>
  <c r="AD386" i="38"/>
  <c r="AE386" i="38"/>
  <c r="AF386" i="38"/>
  <c r="AH386" i="38"/>
  <c r="AI386" i="38"/>
  <c r="AJ386" i="38"/>
  <c r="AL386" i="38"/>
  <c r="AO386" i="38" s="1"/>
  <c r="AM386" i="38"/>
  <c r="AN386" i="38"/>
  <c r="Z387" i="38"/>
  <c r="AA387" i="38"/>
  <c r="AC387" i="38" s="1"/>
  <c r="AB387" i="38"/>
  <c r="AD387" i="38"/>
  <c r="AE387" i="38"/>
  <c r="AF387" i="38"/>
  <c r="AH387" i="38"/>
  <c r="AI387" i="38"/>
  <c r="AJ387" i="38"/>
  <c r="AL387" i="38"/>
  <c r="AM387" i="38"/>
  <c r="AN387" i="38"/>
  <c r="Z388" i="38"/>
  <c r="AA388" i="38"/>
  <c r="AB388" i="38"/>
  <c r="AD388" i="38"/>
  <c r="AE388" i="38"/>
  <c r="AF388" i="38"/>
  <c r="AH388" i="38"/>
  <c r="AI388" i="38"/>
  <c r="AJ388" i="38"/>
  <c r="AL388" i="38"/>
  <c r="AM388" i="38"/>
  <c r="AN388" i="38"/>
  <c r="Z390" i="38"/>
  <c r="AA390" i="38"/>
  <c r="AB390" i="38"/>
  <c r="AD390" i="38"/>
  <c r="AE390" i="38"/>
  <c r="AF390" i="38"/>
  <c r="AH390" i="38"/>
  <c r="AI390" i="38"/>
  <c r="AJ390" i="38"/>
  <c r="AL390" i="38"/>
  <c r="AM390" i="38"/>
  <c r="AN390" i="38"/>
  <c r="Z391" i="38"/>
  <c r="AA391" i="38"/>
  <c r="AB391" i="38"/>
  <c r="AD391" i="38"/>
  <c r="AE391" i="38"/>
  <c r="AF391" i="38"/>
  <c r="AH391" i="38"/>
  <c r="AI391" i="38"/>
  <c r="AJ391" i="38"/>
  <c r="AL391" i="38"/>
  <c r="AM391" i="38"/>
  <c r="AN391" i="38"/>
  <c r="Z392" i="38"/>
  <c r="AA392" i="38"/>
  <c r="AB392" i="38"/>
  <c r="AD392" i="38"/>
  <c r="AE392" i="38"/>
  <c r="AF392" i="38"/>
  <c r="AH392" i="38"/>
  <c r="AI392" i="38"/>
  <c r="AJ392" i="38"/>
  <c r="AL392" i="38"/>
  <c r="AM392" i="38"/>
  <c r="AN392" i="38"/>
  <c r="Z393" i="38"/>
  <c r="AA393" i="38"/>
  <c r="AB393" i="38"/>
  <c r="AD393" i="38"/>
  <c r="AE393" i="38"/>
  <c r="AF393" i="38"/>
  <c r="AH393" i="38"/>
  <c r="AI393" i="38"/>
  <c r="AJ393" i="38"/>
  <c r="AL393" i="38"/>
  <c r="AM393" i="38"/>
  <c r="AN393" i="38"/>
  <c r="Z394" i="38"/>
  <c r="AA394" i="38"/>
  <c r="AB394" i="38"/>
  <c r="AD394" i="38"/>
  <c r="AE394" i="38"/>
  <c r="AF394" i="38"/>
  <c r="AH394" i="38"/>
  <c r="AI394" i="38"/>
  <c r="AJ394" i="38"/>
  <c r="AL394" i="38"/>
  <c r="AM394" i="38"/>
  <c r="AN394" i="38"/>
  <c r="Z395" i="38"/>
  <c r="AA395" i="38"/>
  <c r="AC395" i="38" s="1"/>
  <c r="AB395" i="38"/>
  <c r="AD395" i="38"/>
  <c r="AE395" i="38"/>
  <c r="AG395" i="38" s="1"/>
  <c r="AF395" i="38"/>
  <c r="AH395" i="38"/>
  <c r="AI395" i="38"/>
  <c r="AJ395" i="38"/>
  <c r="AL395" i="38"/>
  <c r="AM395" i="38"/>
  <c r="AN395" i="38"/>
  <c r="Z396" i="38"/>
  <c r="AA396" i="38"/>
  <c r="AB396" i="38"/>
  <c r="AD396" i="38"/>
  <c r="AE396" i="38"/>
  <c r="AF396" i="38"/>
  <c r="AH396" i="38"/>
  <c r="AI396" i="38"/>
  <c r="AJ396" i="38"/>
  <c r="AL396" i="38"/>
  <c r="AM396" i="38"/>
  <c r="AN396" i="38"/>
  <c r="Z399" i="38"/>
  <c r="AC399" i="38" s="1"/>
  <c r="AA399" i="38"/>
  <c r="AB399" i="38"/>
  <c r="AD399" i="38"/>
  <c r="AE399" i="38"/>
  <c r="AF399" i="38"/>
  <c r="AH399" i="38"/>
  <c r="AI399" i="38"/>
  <c r="AJ399" i="38"/>
  <c r="AL399" i="38"/>
  <c r="AO399" i="38" s="1"/>
  <c r="AM399" i="38"/>
  <c r="AN399" i="38"/>
  <c r="Z400" i="38"/>
  <c r="AA400" i="38"/>
  <c r="AB400" i="38"/>
  <c r="AD400" i="38"/>
  <c r="AE400" i="38"/>
  <c r="AF400" i="38"/>
  <c r="AH400" i="38"/>
  <c r="AI400" i="38"/>
  <c r="AJ400" i="38"/>
  <c r="AL400" i="38"/>
  <c r="AO400" i="38" s="1"/>
  <c r="AM400" i="38"/>
  <c r="AN400" i="38"/>
  <c r="Z401" i="38"/>
  <c r="AA401" i="38"/>
  <c r="AB401" i="38"/>
  <c r="AD401" i="38"/>
  <c r="AE401" i="38"/>
  <c r="AF401" i="38"/>
  <c r="AH401" i="38"/>
  <c r="AI401" i="38"/>
  <c r="AJ401" i="38"/>
  <c r="AL401" i="38"/>
  <c r="AO401" i="38" s="1"/>
  <c r="AM401" i="38"/>
  <c r="AN401" i="38"/>
  <c r="Z402" i="38"/>
  <c r="AA402" i="38"/>
  <c r="AB402" i="38"/>
  <c r="AD402" i="38"/>
  <c r="AE402" i="38"/>
  <c r="AF402" i="38"/>
  <c r="AH402" i="38"/>
  <c r="AI402" i="38"/>
  <c r="AJ402" i="38"/>
  <c r="AL402" i="38"/>
  <c r="AO402" i="38" s="1"/>
  <c r="AM402" i="38"/>
  <c r="AN402" i="38"/>
  <c r="Z403" i="38"/>
  <c r="AA403" i="38"/>
  <c r="AB403" i="38"/>
  <c r="AD403" i="38"/>
  <c r="AE403" i="38"/>
  <c r="AG403" i="38" s="1"/>
  <c r="AF403" i="38"/>
  <c r="AH403" i="38"/>
  <c r="AI403" i="38"/>
  <c r="AJ403" i="38"/>
  <c r="AL403" i="38"/>
  <c r="AM403" i="38"/>
  <c r="AN403" i="38"/>
  <c r="Z404" i="38"/>
  <c r="AC404" i="38" s="1"/>
  <c r="AA404" i="38"/>
  <c r="AB404" i="38"/>
  <c r="AD404" i="38"/>
  <c r="AE404" i="38"/>
  <c r="AF404" i="38"/>
  <c r="AH404" i="38"/>
  <c r="AI404" i="38"/>
  <c r="AJ404" i="38"/>
  <c r="AL404" i="38"/>
  <c r="AM404" i="38"/>
  <c r="AN404" i="38"/>
  <c r="Z405" i="38"/>
  <c r="AC405" i="38" s="1"/>
  <c r="AA405" i="38"/>
  <c r="AB405" i="38"/>
  <c r="AD405" i="38"/>
  <c r="AE405" i="38"/>
  <c r="AF405" i="38"/>
  <c r="AH405" i="38"/>
  <c r="AI405" i="38"/>
  <c r="AJ405" i="38"/>
  <c r="AL405" i="38"/>
  <c r="AM405" i="38"/>
  <c r="AN405" i="38"/>
  <c r="Z406" i="38"/>
  <c r="AA406" i="38"/>
  <c r="AB406" i="38"/>
  <c r="AD406" i="38"/>
  <c r="AE406" i="38"/>
  <c r="AF406" i="38"/>
  <c r="AH406" i="38"/>
  <c r="AI406" i="38"/>
  <c r="AJ406" i="38"/>
  <c r="AL406" i="38"/>
  <c r="AM406" i="38"/>
  <c r="AN406" i="38"/>
  <c r="Z407" i="38"/>
  <c r="AC407" i="38" s="1"/>
  <c r="AA407" i="38"/>
  <c r="AB407" i="38"/>
  <c r="AD407" i="38"/>
  <c r="AE407" i="38"/>
  <c r="AF407" i="38"/>
  <c r="AH407" i="38"/>
  <c r="AI407" i="38"/>
  <c r="AJ407" i="38"/>
  <c r="AL407" i="38"/>
  <c r="AM407" i="38"/>
  <c r="AN407" i="38"/>
  <c r="Z408" i="38"/>
  <c r="AA408" i="38"/>
  <c r="AB408" i="38"/>
  <c r="AD408" i="38"/>
  <c r="AE408" i="38"/>
  <c r="AF408" i="38"/>
  <c r="AH408" i="38"/>
  <c r="AI408" i="38"/>
  <c r="AJ408" i="38"/>
  <c r="AL408" i="38"/>
  <c r="AM408" i="38"/>
  <c r="AN408" i="38"/>
  <c r="Z409" i="38"/>
  <c r="AC409" i="38" s="1"/>
  <c r="AA409" i="38"/>
  <c r="AB409" i="38"/>
  <c r="AD409" i="38"/>
  <c r="AE409" i="38"/>
  <c r="AF409" i="38"/>
  <c r="AH409" i="38"/>
  <c r="AI409" i="38"/>
  <c r="AJ409" i="38"/>
  <c r="AL409" i="38"/>
  <c r="AM409" i="38"/>
  <c r="AN409" i="38"/>
  <c r="Z410" i="38"/>
  <c r="AA410" i="38"/>
  <c r="AB410" i="38"/>
  <c r="AD410" i="38"/>
  <c r="AE410" i="38"/>
  <c r="AF410" i="38"/>
  <c r="AH410" i="38"/>
  <c r="AI410" i="38"/>
  <c r="AJ410" i="38"/>
  <c r="AL410" i="38"/>
  <c r="AM410" i="38"/>
  <c r="AN410" i="38"/>
  <c r="Z411" i="38"/>
  <c r="AA411" i="38"/>
  <c r="AB411" i="38"/>
  <c r="AD411" i="38"/>
  <c r="AE411" i="38"/>
  <c r="AF411" i="38"/>
  <c r="AH411" i="38"/>
  <c r="AI411" i="38"/>
  <c r="AJ411" i="38"/>
  <c r="AL411" i="38"/>
  <c r="AM411" i="38"/>
  <c r="AN411" i="38"/>
  <c r="Z412" i="38"/>
  <c r="AC412" i="38" s="1"/>
  <c r="AA412" i="38"/>
  <c r="AB412" i="38"/>
  <c r="AD412" i="38"/>
  <c r="AE412" i="38"/>
  <c r="AF412" i="38"/>
  <c r="AH412" i="38"/>
  <c r="AI412" i="38"/>
  <c r="AJ412" i="38"/>
  <c r="AL412" i="38"/>
  <c r="AM412" i="38"/>
  <c r="AN412" i="38"/>
  <c r="Z413" i="38"/>
  <c r="AC413" i="38" s="1"/>
  <c r="AA413" i="38"/>
  <c r="AB413" i="38"/>
  <c r="AD413" i="38"/>
  <c r="AG413" i="38" s="1"/>
  <c r="AE413" i="38"/>
  <c r="AF413" i="38"/>
  <c r="AH413" i="38"/>
  <c r="AI413" i="38"/>
  <c r="AJ413" i="38"/>
  <c r="AL413" i="38"/>
  <c r="AM413" i="38"/>
  <c r="AN413" i="38"/>
  <c r="Z414" i="38"/>
  <c r="AA414" i="38"/>
  <c r="AB414" i="38"/>
  <c r="AD414" i="38"/>
  <c r="AG414" i="38" s="1"/>
  <c r="AE414" i="38"/>
  <c r="AF414" i="38"/>
  <c r="AH414" i="38"/>
  <c r="AI414" i="38"/>
  <c r="AJ414" i="38"/>
  <c r="AL414" i="38"/>
  <c r="AM414" i="38"/>
  <c r="AN414" i="38"/>
  <c r="Z415" i="38"/>
  <c r="AA415" i="38"/>
  <c r="AB415" i="38"/>
  <c r="AC415" i="38"/>
  <c r="AD415" i="38"/>
  <c r="AE415" i="38"/>
  <c r="AF415" i="38"/>
  <c r="AH415" i="38"/>
  <c r="AK415" i="38" s="1"/>
  <c r="AI415" i="38"/>
  <c r="AJ415" i="38"/>
  <c r="AL415" i="38"/>
  <c r="AM415" i="38"/>
  <c r="AN415" i="38"/>
  <c r="Z416" i="38"/>
  <c r="AA416" i="38"/>
  <c r="AB416" i="38"/>
  <c r="AD416" i="38"/>
  <c r="AE416" i="38"/>
  <c r="AF416" i="38"/>
  <c r="AH416" i="38"/>
  <c r="AK416" i="38" s="1"/>
  <c r="AI416" i="38"/>
  <c r="AJ416" i="38"/>
  <c r="AL416" i="38"/>
  <c r="AM416" i="38"/>
  <c r="AN416" i="38"/>
  <c r="Z417" i="38"/>
  <c r="AA417" i="38"/>
  <c r="AB417" i="38"/>
  <c r="AD417" i="38"/>
  <c r="AE417" i="38"/>
  <c r="AF417" i="38"/>
  <c r="AH417" i="38"/>
  <c r="AI417" i="38"/>
  <c r="AJ417" i="38"/>
  <c r="AL417" i="38"/>
  <c r="AM417" i="38"/>
  <c r="AN417" i="38"/>
  <c r="Z418" i="38"/>
  <c r="AA418" i="38"/>
  <c r="AB418" i="38"/>
  <c r="AD418" i="38"/>
  <c r="AE418" i="38"/>
  <c r="AF418" i="38"/>
  <c r="AH418" i="38"/>
  <c r="AI418" i="38"/>
  <c r="AJ418" i="38"/>
  <c r="AL418" i="38"/>
  <c r="AM418" i="38"/>
  <c r="AN418" i="38"/>
  <c r="Z419" i="38"/>
  <c r="AA419" i="38"/>
  <c r="AB419" i="38"/>
  <c r="AD419" i="38"/>
  <c r="AE419" i="38"/>
  <c r="AF419" i="38"/>
  <c r="AH419" i="38"/>
  <c r="AI419" i="38"/>
  <c r="AJ419" i="38"/>
  <c r="AL419" i="38"/>
  <c r="AM419" i="38"/>
  <c r="AN419" i="38"/>
  <c r="Z420" i="38"/>
  <c r="AA420" i="38"/>
  <c r="AB420" i="38"/>
  <c r="AD420" i="38"/>
  <c r="AE420" i="38"/>
  <c r="AF420" i="38"/>
  <c r="AH420" i="38"/>
  <c r="AI420" i="38"/>
  <c r="AJ420" i="38"/>
  <c r="AL420" i="38"/>
  <c r="AM420" i="38"/>
  <c r="AN420" i="38"/>
  <c r="Z421" i="38"/>
  <c r="AA421" i="38"/>
  <c r="AB421" i="38"/>
  <c r="AD421" i="38"/>
  <c r="AG421" i="38" s="1"/>
  <c r="AE421" i="38"/>
  <c r="AF421" i="38"/>
  <c r="AH421" i="38"/>
  <c r="AI421" i="38"/>
  <c r="AJ421" i="38"/>
  <c r="AL421" i="38"/>
  <c r="AM421" i="38"/>
  <c r="AN421" i="38"/>
  <c r="Z422" i="38"/>
  <c r="AA422" i="38"/>
  <c r="AB422" i="38"/>
  <c r="AD422" i="38"/>
  <c r="AG422" i="38" s="1"/>
  <c r="AE422" i="38"/>
  <c r="AF422" i="38"/>
  <c r="AH422" i="38"/>
  <c r="AI422" i="38"/>
  <c r="AJ422" i="38"/>
  <c r="AL422" i="38"/>
  <c r="AM422" i="38"/>
  <c r="AN422" i="38"/>
  <c r="Z423" i="38"/>
  <c r="AA423" i="38"/>
  <c r="AB423" i="38"/>
  <c r="AC423" i="38" s="1"/>
  <c r="AD423" i="38"/>
  <c r="AE423" i="38"/>
  <c r="AF423" i="38"/>
  <c r="AH423" i="38"/>
  <c r="AK423" i="38" s="1"/>
  <c r="AI423" i="38"/>
  <c r="AJ423" i="38"/>
  <c r="AL423" i="38"/>
  <c r="AM423" i="38"/>
  <c r="AN423" i="38"/>
  <c r="Z424" i="38"/>
  <c r="AA424" i="38"/>
  <c r="AB424" i="38"/>
  <c r="AD424" i="38"/>
  <c r="AE424" i="38"/>
  <c r="AF424" i="38"/>
  <c r="AH424" i="38"/>
  <c r="AK424" i="38" s="1"/>
  <c r="AI424" i="38"/>
  <c r="AJ424" i="38"/>
  <c r="AL424" i="38"/>
  <c r="AM424" i="38"/>
  <c r="AN424" i="38"/>
  <c r="Z425" i="38"/>
  <c r="AA425" i="38"/>
  <c r="AB425" i="38"/>
  <c r="AD425" i="38"/>
  <c r="AE425" i="38"/>
  <c r="AF425" i="38"/>
  <c r="AH425" i="38"/>
  <c r="AI425" i="38"/>
  <c r="AJ425" i="38"/>
  <c r="AL425" i="38"/>
  <c r="AO425" i="38" s="1"/>
  <c r="AM425" i="38"/>
  <c r="AN425" i="38"/>
  <c r="Z426" i="38"/>
  <c r="AA426" i="38"/>
  <c r="AB426" i="38"/>
  <c r="AD426" i="38"/>
  <c r="AE426" i="38"/>
  <c r="AF426" i="38"/>
  <c r="AH426" i="38"/>
  <c r="AI426" i="38"/>
  <c r="AJ426" i="38"/>
  <c r="AL426" i="38"/>
  <c r="AO426" i="38" s="1"/>
  <c r="AM426" i="38"/>
  <c r="AN426" i="38"/>
  <c r="Z427" i="38"/>
  <c r="AA427" i="38"/>
  <c r="AC427" i="38" s="1"/>
  <c r="AB427" i="38"/>
  <c r="AD427" i="38"/>
  <c r="AE427" i="38"/>
  <c r="AF427" i="38"/>
  <c r="AH427" i="38"/>
  <c r="AI427" i="38"/>
  <c r="AJ427" i="38"/>
  <c r="AL427" i="38"/>
  <c r="AM427" i="38"/>
  <c r="AN427" i="38"/>
  <c r="Z428" i="38"/>
  <c r="AA428" i="38"/>
  <c r="AB428" i="38"/>
  <c r="AD428" i="38"/>
  <c r="AE428" i="38"/>
  <c r="AF428" i="38"/>
  <c r="AH428" i="38"/>
  <c r="AI428" i="38"/>
  <c r="AJ428" i="38"/>
  <c r="AL428" i="38"/>
  <c r="AM428" i="38"/>
  <c r="AN428" i="38"/>
  <c r="Z429" i="38"/>
  <c r="AA429" i="38"/>
  <c r="AC429" i="38" s="1"/>
  <c r="AB429" i="38"/>
  <c r="AD429" i="38"/>
  <c r="AE429" i="38"/>
  <c r="AF429" i="38"/>
  <c r="AH429" i="38"/>
  <c r="AI429" i="38"/>
  <c r="AJ429" i="38"/>
  <c r="AL429" i="38"/>
  <c r="AM429" i="38"/>
  <c r="AN429" i="38"/>
  <c r="Z430" i="38"/>
  <c r="AA430" i="38"/>
  <c r="AB430" i="38"/>
  <c r="AD430" i="38"/>
  <c r="AE430" i="38"/>
  <c r="AF430" i="38"/>
  <c r="AH430" i="38"/>
  <c r="AI430" i="38"/>
  <c r="AJ430" i="38"/>
  <c r="AL430" i="38"/>
  <c r="AM430" i="38"/>
  <c r="AN430" i="38"/>
  <c r="Z431" i="38"/>
  <c r="AA431" i="38"/>
  <c r="AB431" i="38"/>
  <c r="AD431" i="38"/>
  <c r="AE431" i="38"/>
  <c r="AF431" i="38"/>
  <c r="AH431" i="38"/>
  <c r="AI431" i="38"/>
  <c r="AJ431" i="38"/>
  <c r="AL431" i="38"/>
  <c r="AO431" i="38" s="1"/>
  <c r="AM431" i="38"/>
  <c r="AN431" i="38"/>
  <c r="Z432" i="38"/>
  <c r="AA432" i="38"/>
  <c r="AB432" i="38"/>
  <c r="AD432" i="38"/>
  <c r="AE432" i="38"/>
  <c r="AF432" i="38"/>
  <c r="AH432" i="38"/>
  <c r="AI432" i="38"/>
  <c r="AJ432" i="38"/>
  <c r="AL432" i="38"/>
  <c r="AO432" i="38" s="1"/>
  <c r="AM432" i="38"/>
  <c r="AN432" i="38"/>
  <c r="Z433" i="38"/>
  <c r="AC433" i="38" s="1"/>
  <c r="AA433" i="38"/>
  <c r="AB433" i="38"/>
  <c r="AD433" i="38"/>
  <c r="AE433" i="38"/>
  <c r="AF433" i="38"/>
  <c r="AH433" i="38"/>
  <c r="AI433" i="38"/>
  <c r="AJ433" i="38"/>
  <c r="AL433" i="38"/>
  <c r="AO433" i="38" s="1"/>
  <c r="AM433" i="38"/>
  <c r="AN433" i="38"/>
  <c r="Z434" i="38"/>
  <c r="AC434" i="38" s="1"/>
  <c r="AA434" i="38"/>
  <c r="AB434" i="38"/>
  <c r="AD434" i="38"/>
  <c r="AE434" i="38"/>
  <c r="AF434" i="38"/>
  <c r="AH434" i="38"/>
  <c r="AI434" i="38"/>
  <c r="AJ434" i="38"/>
  <c r="AL434" i="38"/>
  <c r="AO434" i="38" s="1"/>
  <c r="AM434" i="38"/>
  <c r="AN434" i="38"/>
  <c r="Z435" i="38"/>
  <c r="AC435" i="38" s="1"/>
  <c r="AA435" i="38"/>
  <c r="AB435" i="38"/>
  <c r="AD435" i="38"/>
  <c r="AE435" i="38"/>
  <c r="AF435" i="38"/>
  <c r="AH435" i="38"/>
  <c r="AI435" i="38"/>
  <c r="AJ435" i="38"/>
  <c r="AL435" i="38"/>
  <c r="AM435" i="38"/>
  <c r="AN435" i="38"/>
  <c r="Z436" i="38"/>
  <c r="AC436" i="38" s="1"/>
  <c r="AA436" i="38"/>
  <c r="AB436" i="38"/>
  <c r="AD436" i="38"/>
  <c r="AE436" i="38"/>
  <c r="AF436" i="38"/>
  <c r="AH436" i="38"/>
  <c r="AI436" i="38"/>
  <c r="AJ436" i="38"/>
  <c r="AL436" i="38"/>
  <c r="AM436" i="38"/>
  <c r="AN436" i="38"/>
  <c r="Z437" i="38"/>
  <c r="AC437" i="38" s="1"/>
  <c r="AA437" i="38"/>
  <c r="AB437" i="38"/>
  <c r="AD437" i="38"/>
  <c r="AG437" i="38" s="1"/>
  <c r="AE437" i="38"/>
  <c r="AF437" i="38"/>
  <c r="AH437" i="38"/>
  <c r="AI437" i="38"/>
  <c r="AJ437" i="38"/>
  <c r="AL437" i="38"/>
  <c r="AM437" i="38"/>
  <c r="AN437" i="38"/>
  <c r="Z438" i="38"/>
  <c r="AA438" i="38"/>
  <c r="AB438" i="38"/>
  <c r="AD438" i="38"/>
  <c r="AG438" i="38" s="1"/>
  <c r="AE438" i="38"/>
  <c r="AF438" i="38"/>
  <c r="AH438" i="38"/>
  <c r="AI438" i="38"/>
  <c r="AJ438" i="38"/>
  <c r="AL438" i="38"/>
  <c r="AM438" i="38"/>
  <c r="AN438" i="38"/>
  <c r="Z439" i="38"/>
  <c r="AA439" i="38"/>
  <c r="AB439" i="38"/>
  <c r="AD439" i="38"/>
  <c r="AE439" i="38"/>
  <c r="AF439" i="38"/>
  <c r="AH439" i="38"/>
  <c r="AI439" i="38"/>
  <c r="AJ439" i="38"/>
  <c r="AL439" i="38"/>
  <c r="AM439" i="38"/>
  <c r="AN439" i="38"/>
  <c r="Z440" i="38"/>
  <c r="AA440" i="38"/>
  <c r="AB440" i="38"/>
  <c r="AD440" i="38"/>
  <c r="AE440" i="38"/>
  <c r="AF440" i="38"/>
  <c r="AH440" i="38"/>
  <c r="AI440" i="38"/>
  <c r="AJ440" i="38"/>
  <c r="AL440" i="38"/>
  <c r="AM440" i="38"/>
  <c r="AN440" i="38"/>
  <c r="Z441" i="38"/>
  <c r="AC441" i="38" s="1"/>
  <c r="AA441" i="38"/>
  <c r="AB441" i="38"/>
  <c r="AD441" i="38"/>
  <c r="AE441" i="38"/>
  <c r="AF441" i="38"/>
  <c r="AH441" i="38"/>
  <c r="AI441" i="38"/>
  <c r="AJ441" i="38"/>
  <c r="AL441" i="38"/>
  <c r="AM441" i="38"/>
  <c r="AN441" i="38"/>
  <c r="Z442" i="38"/>
  <c r="AC442" i="38" s="1"/>
  <c r="AA442" i="38"/>
  <c r="AB442" i="38"/>
  <c r="AD442" i="38"/>
  <c r="AE442" i="38"/>
  <c r="AF442" i="38"/>
  <c r="AH442" i="38"/>
  <c r="AI442" i="38"/>
  <c r="AJ442" i="38"/>
  <c r="AL442" i="38"/>
  <c r="AM442" i="38"/>
  <c r="AN442" i="38"/>
  <c r="Z443" i="38"/>
  <c r="AC443" i="38" s="1"/>
  <c r="AA443" i="38"/>
  <c r="AB443" i="38"/>
  <c r="AD443" i="38"/>
  <c r="AE443" i="38"/>
  <c r="AF443" i="38"/>
  <c r="AH443" i="38"/>
  <c r="AI443" i="38"/>
  <c r="AJ443" i="38"/>
  <c r="AL443" i="38"/>
  <c r="AM443" i="38"/>
  <c r="AN443" i="38"/>
  <c r="Z444" i="38"/>
  <c r="AC444" i="38" s="1"/>
  <c r="AA444" i="38"/>
  <c r="AB444" i="38"/>
  <c r="AD444" i="38"/>
  <c r="AG444" i="38" s="1"/>
  <c r="AE444" i="38"/>
  <c r="AF444" i="38"/>
  <c r="AH444" i="38"/>
  <c r="AI444" i="38"/>
  <c r="AJ444" i="38"/>
  <c r="AL444" i="38"/>
  <c r="AM444" i="38"/>
  <c r="AN444" i="38"/>
  <c r="Z445" i="38"/>
  <c r="AA445" i="38"/>
  <c r="AB445" i="38"/>
  <c r="AC445" i="38"/>
  <c r="AD445" i="38"/>
  <c r="AG445" i="38" s="1"/>
  <c r="AE445" i="38"/>
  <c r="AF445" i="38"/>
  <c r="AH445" i="38"/>
  <c r="AK445" i="38" s="1"/>
  <c r="AI445" i="38"/>
  <c r="AJ445" i="38"/>
  <c r="AL445" i="38"/>
  <c r="AM445" i="38"/>
  <c r="AN445" i="38"/>
  <c r="Z446" i="38"/>
  <c r="AA446" i="38"/>
  <c r="AB446" i="38"/>
  <c r="AD446" i="38"/>
  <c r="AG446" i="38" s="1"/>
  <c r="AE446" i="38"/>
  <c r="AF446" i="38"/>
  <c r="AH446" i="38"/>
  <c r="AK446" i="38" s="1"/>
  <c r="AI446" i="38"/>
  <c r="AJ446" i="38"/>
  <c r="AL446" i="38"/>
  <c r="AM446" i="38"/>
  <c r="AN446" i="38"/>
  <c r="Z447" i="38"/>
  <c r="AA447" i="38"/>
  <c r="AB447" i="38"/>
  <c r="AC447" i="38" s="1"/>
  <c r="AD447" i="38"/>
  <c r="AE447" i="38"/>
  <c r="AF447" i="38"/>
  <c r="AH447" i="38"/>
  <c r="AK447" i="38" s="1"/>
  <c r="AI447" i="38"/>
  <c r="AJ447" i="38"/>
  <c r="AL447" i="38"/>
  <c r="AM447" i="38"/>
  <c r="AN447" i="38"/>
  <c r="Z448" i="38"/>
  <c r="AA448" i="38"/>
  <c r="AB448" i="38"/>
  <c r="AD448" i="38"/>
  <c r="AE448" i="38"/>
  <c r="AF448" i="38"/>
  <c r="AH448" i="38"/>
  <c r="AK448" i="38" s="1"/>
  <c r="AI448" i="38"/>
  <c r="AJ448" i="38"/>
  <c r="AL448" i="38"/>
  <c r="AM448" i="38"/>
  <c r="AN448" i="38"/>
  <c r="Z449" i="38"/>
  <c r="AA449" i="38"/>
  <c r="AB449" i="38"/>
  <c r="AD449" i="38"/>
  <c r="AE449" i="38"/>
  <c r="AF449" i="38"/>
  <c r="AH449" i="38"/>
  <c r="AI449" i="38"/>
  <c r="AJ449" i="38"/>
  <c r="AL449" i="38"/>
  <c r="AM449" i="38"/>
  <c r="AN449" i="38"/>
  <c r="Z450" i="38"/>
  <c r="AA450" i="38"/>
  <c r="AB450" i="38"/>
  <c r="AD450" i="38"/>
  <c r="AE450" i="38"/>
  <c r="AF450" i="38"/>
  <c r="AH450" i="38"/>
  <c r="AI450" i="38"/>
  <c r="AJ450" i="38"/>
  <c r="AL450" i="38"/>
  <c r="AM450" i="38"/>
  <c r="AN450" i="38"/>
  <c r="Z451" i="38"/>
  <c r="AA451" i="38"/>
  <c r="AB451" i="38"/>
  <c r="AD451" i="38"/>
  <c r="AE451" i="38"/>
  <c r="AF451" i="38"/>
  <c r="AH451" i="38"/>
  <c r="AI451" i="38"/>
  <c r="AJ451" i="38"/>
  <c r="AL451" i="38"/>
  <c r="AM451" i="38"/>
  <c r="AN451" i="38"/>
  <c r="Z452" i="38"/>
  <c r="AA452" i="38"/>
  <c r="AB452" i="38"/>
  <c r="AD452" i="38"/>
  <c r="AG452" i="38" s="1"/>
  <c r="AE452" i="38"/>
  <c r="AF452" i="38"/>
  <c r="AH452" i="38"/>
  <c r="AI452" i="38"/>
  <c r="AJ452" i="38"/>
  <c r="AL452" i="38"/>
  <c r="AM452" i="38"/>
  <c r="AN452" i="38"/>
  <c r="Z453" i="38"/>
  <c r="AA453" i="38"/>
  <c r="AB453" i="38"/>
  <c r="AC453" i="38" s="1"/>
  <c r="AD453" i="38"/>
  <c r="AE453" i="38"/>
  <c r="AF453" i="38"/>
  <c r="AH453" i="38"/>
  <c r="AK453" i="38" s="1"/>
  <c r="AI453" i="38"/>
  <c r="AJ453" i="38"/>
  <c r="AL453" i="38"/>
  <c r="AM453" i="38"/>
  <c r="AN453" i="38"/>
  <c r="Z454" i="38"/>
  <c r="AA454" i="38"/>
  <c r="AB454" i="38"/>
  <c r="AD454" i="38"/>
  <c r="AE454" i="38"/>
  <c r="AF454" i="38"/>
  <c r="AH454" i="38"/>
  <c r="AK454" i="38" s="1"/>
  <c r="AI454" i="38"/>
  <c r="AJ454" i="38"/>
  <c r="AL454" i="38"/>
  <c r="AM454" i="38"/>
  <c r="AN454" i="38"/>
  <c r="Z455" i="38"/>
  <c r="AA455" i="38"/>
  <c r="AB455" i="38"/>
  <c r="AD455" i="38"/>
  <c r="AE455" i="38"/>
  <c r="AF455" i="38"/>
  <c r="AH455" i="38"/>
  <c r="AK455" i="38" s="1"/>
  <c r="AI455" i="38"/>
  <c r="AJ455" i="38"/>
  <c r="AL455" i="38"/>
  <c r="AO455" i="38" s="1"/>
  <c r="AM455" i="38"/>
  <c r="AN455" i="38"/>
  <c r="Z456" i="38"/>
  <c r="AA456" i="38"/>
  <c r="AB456" i="38"/>
  <c r="AD456" i="38"/>
  <c r="AE456" i="38"/>
  <c r="AF456" i="38"/>
  <c r="AH456" i="38"/>
  <c r="AK456" i="38" s="1"/>
  <c r="AI456" i="38"/>
  <c r="AJ456" i="38"/>
  <c r="AL456" i="38"/>
  <c r="AO456" i="38" s="1"/>
  <c r="AM456" i="38"/>
  <c r="AN456" i="38"/>
  <c r="Z457" i="38"/>
  <c r="AA457" i="38"/>
  <c r="AB457" i="38"/>
  <c r="AD457" i="38"/>
  <c r="AE457" i="38"/>
  <c r="AF457" i="38"/>
  <c r="AH457" i="38"/>
  <c r="AI457" i="38"/>
  <c r="AJ457" i="38"/>
  <c r="AL457" i="38"/>
  <c r="AO457" i="38" s="1"/>
  <c r="AM457" i="38"/>
  <c r="AN457" i="38"/>
  <c r="Z458" i="38"/>
  <c r="AA458" i="38"/>
  <c r="AB458" i="38"/>
  <c r="AD458" i="38"/>
  <c r="AE458" i="38"/>
  <c r="AF458" i="38"/>
  <c r="AH458" i="38"/>
  <c r="AI458" i="38"/>
  <c r="AJ458" i="38"/>
  <c r="AL458" i="38"/>
  <c r="AO458" i="38" s="1"/>
  <c r="AM458" i="38"/>
  <c r="AN458" i="38"/>
  <c r="Z460" i="38"/>
  <c r="AA460" i="38"/>
  <c r="AB460" i="38"/>
  <c r="AD460" i="38"/>
  <c r="AE460" i="38"/>
  <c r="AF460" i="38"/>
  <c r="AH460" i="38"/>
  <c r="AI460" i="38"/>
  <c r="AJ460" i="38"/>
  <c r="AL460" i="38"/>
  <c r="AM460" i="38"/>
  <c r="AN460" i="38"/>
  <c r="Z461" i="38"/>
  <c r="AA461" i="38"/>
  <c r="AC461" i="38" s="1"/>
  <c r="AB461" i="38"/>
  <c r="AD461" i="38"/>
  <c r="AE461" i="38"/>
  <c r="AF461" i="38"/>
  <c r="AH461" i="38"/>
  <c r="AI461" i="38"/>
  <c r="AJ461" i="38"/>
  <c r="AL461" i="38"/>
  <c r="AM461" i="38"/>
  <c r="AN461" i="38"/>
  <c r="Z462" i="38"/>
  <c r="AA462" i="38"/>
  <c r="AB462" i="38"/>
  <c r="AD462" i="38"/>
  <c r="AE462" i="38"/>
  <c r="AF462" i="38"/>
  <c r="AH462" i="38"/>
  <c r="AI462" i="38"/>
  <c r="AJ462" i="38"/>
  <c r="AL462" i="38"/>
  <c r="AM462" i="38"/>
  <c r="AN462" i="38"/>
  <c r="Z463" i="38"/>
  <c r="AA463" i="38"/>
  <c r="AB463" i="38"/>
  <c r="AD463" i="38"/>
  <c r="AE463" i="38"/>
  <c r="AF463" i="38"/>
  <c r="AH463" i="38"/>
  <c r="AI463" i="38"/>
  <c r="AJ463" i="38"/>
  <c r="AL463" i="38"/>
  <c r="AO463" i="38" s="1"/>
  <c r="AM463" i="38"/>
  <c r="AN463" i="38"/>
  <c r="Z464" i="38"/>
  <c r="AA464" i="38"/>
  <c r="AB464" i="38"/>
  <c r="AD464" i="38"/>
  <c r="AE464" i="38"/>
  <c r="AF464" i="38"/>
  <c r="AH464" i="38"/>
  <c r="AI464" i="38"/>
  <c r="AJ464" i="38"/>
  <c r="AL464" i="38"/>
  <c r="AO464" i="38" s="1"/>
  <c r="AM464" i="38"/>
  <c r="AN464" i="38"/>
  <c r="Z465" i="38"/>
  <c r="AC465" i="38" s="1"/>
  <c r="AA465" i="38"/>
  <c r="AB465" i="38"/>
  <c r="AD465" i="38"/>
  <c r="AE465" i="38"/>
  <c r="AF465" i="38"/>
  <c r="AH465" i="38"/>
  <c r="AI465" i="38"/>
  <c r="AJ465" i="38"/>
  <c r="AL465" i="38"/>
  <c r="AO465" i="38" s="1"/>
  <c r="AM465" i="38"/>
  <c r="AN465" i="38"/>
  <c r="Z466" i="38"/>
  <c r="AC466" i="38" s="1"/>
  <c r="AA466" i="38"/>
  <c r="AB466" i="38"/>
  <c r="AD466" i="38"/>
  <c r="AE466" i="38"/>
  <c r="AF466" i="38"/>
  <c r="AH466" i="38"/>
  <c r="AI466" i="38"/>
  <c r="AJ466" i="38"/>
  <c r="AL466" i="38"/>
  <c r="AO466" i="38" s="1"/>
  <c r="AM466" i="38"/>
  <c r="AN466" i="38"/>
  <c r="Z468" i="38"/>
  <c r="AC468" i="38" s="1"/>
  <c r="AA468" i="38"/>
  <c r="AB468" i="38"/>
  <c r="AD468" i="38"/>
  <c r="AE468" i="38"/>
  <c r="AF468" i="38"/>
  <c r="AH468" i="38"/>
  <c r="AI468" i="38"/>
  <c r="AJ468" i="38"/>
  <c r="AL468" i="38"/>
  <c r="AM468" i="38"/>
  <c r="AN468" i="38"/>
  <c r="Z469" i="38"/>
  <c r="AC469" i="38" s="1"/>
  <c r="AA469" i="38"/>
  <c r="AB469" i="38"/>
  <c r="AD469" i="38"/>
  <c r="AG469" i="38" s="1"/>
  <c r="AE469" i="38"/>
  <c r="AF469" i="38"/>
  <c r="AH469" i="38"/>
  <c r="AI469" i="38"/>
  <c r="AJ469" i="38"/>
  <c r="AL469" i="38"/>
  <c r="AM469" i="38"/>
  <c r="AN469" i="38"/>
  <c r="Z470" i="38"/>
  <c r="AA470" i="38"/>
  <c r="AB470" i="38"/>
  <c r="AD470" i="38"/>
  <c r="AG470" i="38" s="1"/>
  <c r="AE470" i="38"/>
  <c r="AF470" i="38"/>
  <c r="AH470" i="38"/>
  <c r="AI470" i="38"/>
  <c r="AJ470" i="38"/>
  <c r="AL470" i="38"/>
  <c r="AM470" i="38"/>
  <c r="AN470" i="38"/>
  <c r="Z471" i="38"/>
  <c r="AA471" i="38"/>
  <c r="AB471" i="38"/>
  <c r="AD471" i="38"/>
  <c r="AE471" i="38"/>
  <c r="AF471" i="38"/>
  <c r="AH471" i="38"/>
  <c r="AI471" i="38"/>
  <c r="AJ471" i="38"/>
  <c r="AL471" i="38"/>
  <c r="AM471" i="38"/>
  <c r="AN471" i="38"/>
  <c r="Z472" i="38"/>
  <c r="AA472" i="38"/>
  <c r="AB472" i="38"/>
  <c r="AD472" i="38"/>
  <c r="AE472" i="38"/>
  <c r="AF472" i="38"/>
  <c r="AH472" i="38"/>
  <c r="AI472" i="38"/>
  <c r="AJ472" i="38"/>
  <c r="AL472" i="38"/>
  <c r="AM472" i="38"/>
  <c r="AN472" i="38"/>
  <c r="Z473" i="38"/>
  <c r="AC473" i="38" s="1"/>
  <c r="AA473" i="38"/>
  <c r="AB473" i="38"/>
  <c r="AD473" i="38"/>
  <c r="AE473" i="38"/>
  <c r="AF473" i="38"/>
  <c r="AH473" i="38"/>
  <c r="AI473" i="38"/>
  <c r="AJ473" i="38"/>
  <c r="AL473" i="38"/>
  <c r="AM473" i="38"/>
  <c r="AN473" i="38"/>
  <c r="Z474" i="38"/>
  <c r="AC474" i="38" s="1"/>
  <c r="AA474" i="38"/>
  <c r="AB474" i="38"/>
  <c r="AD474" i="38"/>
  <c r="AE474" i="38"/>
  <c r="AF474" i="38"/>
  <c r="AH474" i="38"/>
  <c r="AI474" i="38"/>
  <c r="AJ474" i="38"/>
  <c r="AL474" i="38"/>
  <c r="AM474" i="38"/>
  <c r="AN474" i="38"/>
  <c r="Z475" i="38"/>
  <c r="AC475" i="38" s="1"/>
  <c r="AA475" i="38"/>
  <c r="AB475" i="38"/>
  <c r="AD475" i="38"/>
  <c r="AE475" i="38"/>
  <c r="AF475" i="38"/>
  <c r="AH475" i="38"/>
  <c r="AI475" i="38"/>
  <c r="AJ475" i="38"/>
  <c r="AL475" i="38"/>
  <c r="AM475" i="38"/>
  <c r="AN475" i="38"/>
  <c r="Z476" i="38"/>
  <c r="AC476" i="38" s="1"/>
  <c r="AA476" i="38"/>
  <c r="AB476" i="38"/>
  <c r="AD476" i="38"/>
  <c r="AE476" i="38"/>
  <c r="AF476" i="38"/>
  <c r="AH476" i="38"/>
  <c r="AI476" i="38"/>
  <c r="AJ476" i="38"/>
  <c r="AL476" i="38"/>
  <c r="AM476" i="38"/>
  <c r="AN476" i="38"/>
  <c r="Z477" i="38"/>
  <c r="AC477" i="38" s="1"/>
  <c r="AA477" i="38"/>
  <c r="AB477" i="38"/>
  <c r="AD477" i="38"/>
  <c r="AG477" i="38" s="1"/>
  <c r="AE477" i="38"/>
  <c r="AF477" i="38"/>
  <c r="AH477" i="38"/>
  <c r="AI477" i="38"/>
  <c r="AJ477" i="38"/>
  <c r="AL477" i="38"/>
  <c r="AM477" i="38"/>
  <c r="AN477" i="38"/>
  <c r="Z478" i="38"/>
  <c r="AA478" i="38"/>
  <c r="AB478" i="38"/>
  <c r="AD478" i="38"/>
  <c r="AG478" i="38" s="1"/>
  <c r="AE478" i="38"/>
  <c r="AF478" i="38"/>
  <c r="AH478" i="38"/>
  <c r="AI478" i="38"/>
  <c r="AJ478" i="38"/>
  <c r="AL478" i="38"/>
  <c r="AM478" i="38"/>
  <c r="AN478" i="38"/>
  <c r="Z479" i="38"/>
  <c r="AA479" i="38"/>
  <c r="AB479" i="38"/>
  <c r="AC479" i="38" s="1"/>
  <c r="AD479" i="38"/>
  <c r="AE479" i="38"/>
  <c r="AF479" i="38"/>
  <c r="AH479" i="38"/>
  <c r="AI479" i="38"/>
  <c r="AJ479" i="38"/>
  <c r="AL479" i="38"/>
  <c r="AM479" i="38"/>
  <c r="AN479" i="38"/>
  <c r="Z480" i="38"/>
  <c r="AA480" i="38"/>
  <c r="AB480" i="38"/>
  <c r="AD480" i="38"/>
  <c r="AE480" i="38"/>
  <c r="AF480" i="38"/>
  <c r="AH480" i="38"/>
  <c r="AI480" i="38"/>
  <c r="AJ480" i="38"/>
  <c r="AL480" i="38"/>
  <c r="AM480" i="38"/>
  <c r="AN480" i="38"/>
  <c r="Z481" i="38"/>
  <c r="AA481" i="38"/>
  <c r="AB481" i="38"/>
  <c r="AD481" i="38"/>
  <c r="AE481" i="38"/>
  <c r="AF481" i="38"/>
  <c r="AH481" i="38"/>
  <c r="AI481" i="38"/>
  <c r="AJ481" i="38"/>
  <c r="AL481" i="38"/>
  <c r="AM481" i="38"/>
  <c r="AN481" i="38"/>
  <c r="Z482" i="38"/>
  <c r="AA482" i="38"/>
  <c r="AB482" i="38"/>
  <c r="AD482" i="38"/>
  <c r="AE482" i="38"/>
  <c r="AF482" i="38"/>
  <c r="AH482" i="38"/>
  <c r="AI482" i="38"/>
  <c r="AJ482" i="38"/>
  <c r="AL482" i="38"/>
  <c r="AM482" i="38"/>
  <c r="AN482" i="38"/>
  <c r="Z483" i="38"/>
  <c r="AA483" i="38"/>
  <c r="AB483" i="38"/>
  <c r="AD483" i="38"/>
  <c r="AE483" i="38"/>
  <c r="AF483" i="38"/>
  <c r="AH483" i="38"/>
  <c r="AI483" i="38"/>
  <c r="AJ483" i="38"/>
  <c r="AL483" i="38"/>
  <c r="AM483" i="38"/>
  <c r="AN483" i="38"/>
  <c r="Z484" i="38"/>
  <c r="AA484" i="38"/>
  <c r="AB484" i="38"/>
  <c r="AD484" i="38"/>
  <c r="AE484" i="38"/>
  <c r="AF484" i="38"/>
  <c r="AH484" i="38"/>
  <c r="AI484" i="38"/>
  <c r="AJ484" i="38"/>
  <c r="AL484" i="38"/>
  <c r="AM484" i="38"/>
  <c r="AN484" i="38"/>
  <c r="Z486" i="38"/>
  <c r="AA486" i="38"/>
  <c r="AB486" i="38"/>
  <c r="AD486" i="38"/>
  <c r="AG486" i="38" s="1"/>
  <c r="AE486" i="38"/>
  <c r="AF486" i="38"/>
  <c r="AH486" i="38"/>
  <c r="AI486" i="38"/>
  <c r="AJ486" i="38"/>
  <c r="AL486" i="38"/>
  <c r="AM486" i="38"/>
  <c r="AN486" i="38"/>
  <c r="Z487" i="38"/>
  <c r="AA487" i="38"/>
  <c r="AB487" i="38"/>
  <c r="AD487" i="38"/>
  <c r="AG487" i="38" s="1"/>
  <c r="AE487" i="38"/>
  <c r="AF487" i="38"/>
  <c r="AH487" i="38"/>
  <c r="AI487" i="38"/>
  <c r="AJ487" i="38"/>
  <c r="AL487" i="38"/>
  <c r="AM487" i="38"/>
  <c r="AN487" i="38"/>
  <c r="Z488" i="38"/>
  <c r="AA488" i="38"/>
  <c r="AB488" i="38"/>
  <c r="AC488" i="38"/>
  <c r="AD488" i="38"/>
  <c r="AE488" i="38"/>
  <c r="AF488" i="38"/>
  <c r="AG488" i="38"/>
  <c r="AH488" i="38"/>
  <c r="AI488" i="38"/>
  <c r="AJ488" i="38"/>
  <c r="AK488" i="38"/>
  <c r="AL488" i="38"/>
  <c r="AM488" i="38"/>
  <c r="AN488" i="38"/>
  <c r="Z490" i="38"/>
  <c r="AC490" i="38" s="1"/>
  <c r="AA490" i="38"/>
  <c r="AB490" i="38"/>
  <c r="AD490" i="38"/>
  <c r="AE490" i="38"/>
  <c r="AF490" i="38"/>
  <c r="AH490" i="38"/>
  <c r="AI490" i="38"/>
  <c r="AJ490" i="38"/>
  <c r="AL490" i="38"/>
  <c r="AM490" i="38"/>
  <c r="AN490" i="38"/>
  <c r="Z491" i="38"/>
  <c r="AC491" i="38" s="1"/>
  <c r="AA491" i="38"/>
  <c r="AB491" i="38"/>
  <c r="AD491" i="38"/>
  <c r="AE491" i="38"/>
  <c r="AF491" i="38"/>
  <c r="AH491" i="38"/>
  <c r="AI491" i="38"/>
  <c r="AJ491" i="38"/>
  <c r="AL491" i="38"/>
  <c r="AM491" i="38"/>
  <c r="AN491" i="38"/>
  <c r="Z492" i="38"/>
  <c r="AC492" i="38" s="1"/>
  <c r="AA492" i="38"/>
  <c r="AB492" i="38"/>
  <c r="AD492" i="38"/>
  <c r="AE492" i="38"/>
  <c r="AF492" i="38"/>
  <c r="AH492" i="38"/>
  <c r="AI492" i="38"/>
  <c r="AJ492" i="38"/>
  <c r="AL492" i="38"/>
  <c r="AM492" i="38"/>
  <c r="AN492" i="38"/>
  <c r="Z493" i="38"/>
  <c r="AA493" i="38"/>
  <c r="AB493" i="38"/>
  <c r="AD493" i="38"/>
  <c r="AE493" i="38"/>
  <c r="AF493" i="38"/>
  <c r="AH493" i="38"/>
  <c r="AI493" i="38"/>
  <c r="AJ493" i="38"/>
  <c r="AL493" i="38"/>
  <c r="AM493" i="38"/>
  <c r="AN493" i="38"/>
  <c r="Z494" i="38"/>
  <c r="AA494" i="38"/>
  <c r="AB494" i="38"/>
  <c r="AD494" i="38"/>
  <c r="AE494" i="38"/>
  <c r="AF494" i="38"/>
  <c r="AH494" i="38"/>
  <c r="AI494" i="38"/>
  <c r="AJ494" i="38"/>
  <c r="AL494" i="38"/>
  <c r="AM494" i="38"/>
  <c r="AN494" i="38"/>
  <c r="Z495" i="38"/>
  <c r="AA495" i="38"/>
  <c r="AB495" i="38"/>
  <c r="AD495" i="38"/>
  <c r="AE495" i="38"/>
  <c r="AF495" i="38"/>
  <c r="AH495" i="38"/>
  <c r="AI495" i="38"/>
  <c r="AJ495" i="38"/>
  <c r="AL495" i="38"/>
  <c r="AM495" i="38"/>
  <c r="AN495" i="38"/>
  <c r="Z496" i="38"/>
  <c r="AC496" i="38" s="1"/>
  <c r="AA496" i="38"/>
  <c r="AB496" i="38"/>
  <c r="AD496" i="38"/>
  <c r="AE496" i="38"/>
  <c r="AF496" i="38"/>
  <c r="AH496" i="38"/>
  <c r="AI496" i="38"/>
  <c r="AJ496" i="38"/>
  <c r="AL496" i="38"/>
  <c r="AM496" i="38"/>
  <c r="AN496" i="38"/>
  <c r="Z497" i="38"/>
  <c r="AA497" i="38"/>
  <c r="AB497" i="38"/>
  <c r="AD497" i="38"/>
  <c r="AE497" i="38"/>
  <c r="AF497" i="38"/>
  <c r="AH497" i="38"/>
  <c r="AI497" i="38"/>
  <c r="AJ497" i="38"/>
  <c r="AL497" i="38"/>
  <c r="AM497" i="38"/>
  <c r="AN497" i="38"/>
  <c r="Z498" i="38"/>
  <c r="AA498" i="38"/>
  <c r="AB498" i="38"/>
  <c r="AD498" i="38"/>
  <c r="AE498" i="38"/>
  <c r="AF498" i="38"/>
  <c r="AH498" i="38"/>
  <c r="AI498" i="38"/>
  <c r="AJ498" i="38"/>
  <c r="AL498" i="38"/>
  <c r="AM498" i="38"/>
  <c r="AN498" i="38"/>
  <c r="Z501" i="38"/>
  <c r="AA501" i="38"/>
  <c r="AB501" i="38"/>
  <c r="AD501" i="38"/>
  <c r="AE501" i="38"/>
  <c r="AF501" i="38"/>
  <c r="AH501" i="38"/>
  <c r="AI501" i="38"/>
  <c r="AJ501" i="38"/>
  <c r="AL501" i="38"/>
  <c r="AM501" i="38"/>
  <c r="AN501" i="38"/>
  <c r="Z502" i="38"/>
  <c r="AC502" i="38" s="1"/>
  <c r="AA502" i="38"/>
  <c r="AB502" i="38"/>
  <c r="AD502" i="38"/>
  <c r="AE502" i="38"/>
  <c r="AF502" i="38"/>
  <c r="AH502" i="38"/>
  <c r="AI502" i="38"/>
  <c r="AJ502" i="38"/>
  <c r="AL502" i="38"/>
  <c r="AM502" i="38"/>
  <c r="AN502" i="38"/>
  <c r="Z503" i="38"/>
  <c r="AC503" i="38" s="1"/>
  <c r="AA503" i="38"/>
  <c r="AB503" i="38"/>
  <c r="AD503" i="38"/>
  <c r="AE503" i="38"/>
  <c r="AF503" i="38"/>
  <c r="AH503" i="38"/>
  <c r="AI503" i="38"/>
  <c r="AJ503" i="38"/>
  <c r="AL503" i="38"/>
  <c r="AM503" i="38"/>
  <c r="AN503" i="38"/>
  <c r="Z504" i="38"/>
  <c r="AC504" i="38" s="1"/>
  <c r="AA504" i="38"/>
  <c r="AB504" i="38"/>
  <c r="AD504" i="38"/>
  <c r="AG504" i="38" s="1"/>
  <c r="AE504" i="38"/>
  <c r="AF504" i="38"/>
  <c r="AH504" i="38"/>
  <c r="AK504" i="38" s="1"/>
  <c r="AI504" i="38"/>
  <c r="AJ504" i="38"/>
  <c r="AL504" i="38"/>
  <c r="AO504" i="38" s="1"/>
  <c r="AM504" i="38"/>
  <c r="AN504" i="38"/>
  <c r="Z505" i="38"/>
  <c r="AA505" i="38"/>
  <c r="AB505" i="38"/>
  <c r="AD505" i="38"/>
  <c r="AE505" i="38"/>
  <c r="AF505" i="38"/>
  <c r="AH505" i="38"/>
  <c r="AI505" i="38"/>
  <c r="AJ505" i="38"/>
  <c r="AL505" i="38"/>
  <c r="AO505" i="38" s="1"/>
  <c r="AM505" i="38"/>
  <c r="AN505" i="38"/>
  <c r="Z506" i="38"/>
  <c r="AA506" i="38"/>
  <c r="AB506" i="38"/>
  <c r="AD506" i="38"/>
  <c r="AE506" i="38"/>
  <c r="AF506" i="38"/>
  <c r="AH506" i="38"/>
  <c r="AI506" i="38"/>
  <c r="AJ506" i="38"/>
  <c r="AL506" i="38"/>
  <c r="AO506" i="38" s="1"/>
  <c r="AM506" i="38"/>
  <c r="AN506" i="38"/>
  <c r="Z507" i="38"/>
  <c r="AA507" i="38"/>
  <c r="AB507" i="38"/>
  <c r="AD507" i="38"/>
  <c r="AE507" i="38"/>
  <c r="AF507" i="38"/>
  <c r="AH507" i="38"/>
  <c r="AI507" i="38"/>
  <c r="AJ507" i="38"/>
  <c r="AL507" i="38"/>
  <c r="AO507" i="38" s="1"/>
  <c r="AM507" i="38"/>
  <c r="AN507" i="38"/>
  <c r="Z508" i="38"/>
  <c r="AA508" i="38"/>
  <c r="AB508" i="38"/>
  <c r="AD508" i="38"/>
  <c r="AE508" i="38"/>
  <c r="AF508" i="38"/>
  <c r="AH508" i="38"/>
  <c r="AI508" i="38"/>
  <c r="AJ508" i="38"/>
  <c r="AL508" i="38"/>
  <c r="AM508" i="38"/>
  <c r="AN508" i="38"/>
  <c r="Z510" i="38"/>
  <c r="AA510" i="38"/>
  <c r="AB510" i="38"/>
  <c r="AD510" i="38"/>
  <c r="AE510" i="38"/>
  <c r="AF510" i="38"/>
  <c r="AH510" i="38"/>
  <c r="AI510" i="38"/>
  <c r="AJ510" i="38"/>
  <c r="AL510" i="38"/>
  <c r="AM510" i="38"/>
  <c r="AN510" i="38"/>
  <c r="Z511" i="38"/>
  <c r="AA511" i="38"/>
  <c r="AB511" i="38"/>
  <c r="AD511" i="38"/>
  <c r="AE511" i="38"/>
  <c r="AF511" i="38"/>
  <c r="AH511" i="38"/>
  <c r="AI511" i="38"/>
  <c r="AJ511" i="38"/>
  <c r="AL511" i="38"/>
  <c r="AM511" i="38"/>
  <c r="AN511" i="38"/>
  <c r="Z512" i="38"/>
  <c r="AA512" i="38"/>
  <c r="AB512" i="38"/>
  <c r="AD512" i="38"/>
  <c r="AE512" i="38"/>
  <c r="AF512" i="38"/>
  <c r="AH512" i="38"/>
  <c r="AI512" i="38"/>
  <c r="AJ512" i="38"/>
  <c r="AL512" i="38"/>
  <c r="AM512" i="38"/>
  <c r="AN512" i="38"/>
  <c r="Z513" i="38"/>
  <c r="AA513" i="38"/>
  <c r="AB513" i="38"/>
  <c r="AD513" i="38"/>
  <c r="AE513" i="38"/>
  <c r="AF513" i="38"/>
  <c r="AH513" i="38"/>
  <c r="AI513" i="38"/>
  <c r="AJ513" i="38"/>
  <c r="AL513" i="38"/>
  <c r="AM513" i="38"/>
  <c r="AN513" i="38"/>
  <c r="Z514" i="38"/>
  <c r="AA514" i="38"/>
  <c r="AB514" i="38"/>
  <c r="AD514" i="38"/>
  <c r="AE514" i="38"/>
  <c r="AF514" i="38"/>
  <c r="AH514" i="38"/>
  <c r="AI514" i="38"/>
  <c r="AJ514" i="38"/>
  <c r="AL514" i="38"/>
  <c r="AM514" i="38"/>
  <c r="AN514" i="38"/>
  <c r="Z515" i="38"/>
  <c r="AA515" i="38"/>
  <c r="AB515" i="38"/>
  <c r="AD515" i="38"/>
  <c r="AE515" i="38"/>
  <c r="AF515" i="38"/>
  <c r="AH515" i="38"/>
  <c r="AI515" i="38"/>
  <c r="AJ515" i="38"/>
  <c r="AL515" i="38"/>
  <c r="AM515" i="38"/>
  <c r="AN515" i="38"/>
  <c r="Z516" i="38"/>
  <c r="AA516" i="38"/>
  <c r="AB516" i="38"/>
  <c r="AD516" i="38"/>
  <c r="AE516" i="38"/>
  <c r="AF516" i="38"/>
  <c r="AH516" i="38"/>
  <c r="AI516" i="38"/>
  <c r="AJ516" i="38"/>
  <c r="AL516" i="38"/>
  <c r="AM516" i="38"/>
  <c r="AN516" i="38"/>
  <c r="Z517" i="38"/>
  <c r="AA517" i="38"/>
  <c r="AB517" i="38"/>
  <c r="AD517" i="38"/>
  <c r="AE517" i="38"/>
  <c r="AF517" i="38"/>
  <c r="AH517" i="38"/>
  <c r="AI517" i="38"/>
  <c r="AJ517" i="38"/>
  <c r="AL517" i="38"/>
  <c r="AM517" i="38"/>
  <c r="AN517" i="38"/>
  <c r="Z518" i="38"/>
  <c r="AA518" i="38"/>
  <c r="AB518" i="38"/>
  <c r="AD518" i="38"/>
  <c r="AE518" i="38"/>
  <c r="AF518" i="38"/>
  <c r="AH518" i="38"/>
  <c r="AI518" i="38"/>
  <c r="AJ518" i="38"/>
  <c r="AL518" i="38"/>
  <c r="AM518" i="38"/>
  <c r="AN518" i="38"/>
  <c r="Z519" i="38"/>
  <c r="AA519" i="38"/>
  <c r="AB519" i="38"/>
  <c r="AD519" i="38"/>
  <c r="AE519" i="38"/>
  <c r="AF519" i="38"/>
  <c r="AH519" i="38"/>
  <c r="AI519" i="38"/>
  <c r="AJ519" i="38"/>
  <c r="AL519" i="38"/>
  <c r="AM519" i="38"/>
  <c r="AN519" i="38"/>
  <c r="Z520" i="38"/>
  <c r="AA520" i="38"/>
  <c r="AB520" i="38"/>
  <c r="AD520" i="38"/>
  <c r="AE520" i="38"/>
  <c r="AF520" i="38"/>
  <c r="AH520" i="38"/>
  <c r="AI520" i="38"/>
  <c r="AJ520" i="38"/>
  <c r="AL520" i="38"/>
  <c r="AM520" i="38"/>
  <c r="AN520" i="38"/>
  <c r="Z521" i="38"/>
  <c r="AA521" i="38"/>
  <c r="AB521" i="38"/>
  <c r="AD521" i="38"/>
  <c r="AE521" i="38"/>
  <c r="AF521" i="38"/>
  <c r="AH521" i="38"/>
  <c r="AI521" i="38"/>
  <c r="AJ521" i="38"/>
  <c r="AL521" i="38"/>
  <c r="AM521" i="38"/>
  <c r="AN521" i="38"/>
  <c r="Z522" i="38"/>
  <c r="AA522" i="38"/>
  <c r="AB522" i="38"/>
  <c r="AD522" i="38"/>
  <c r="AE522" i="38"/>
  <c r="AF522" i="38"/>
  <c r="AH522" i="38"/>
  <c r="AI522" i="38"/>
  <c r="AJ522" i="38"/>
  <c r="AL522" i="38"/>
  <c r="AM522" i="38"/>
  <c r="AN522" i="38"/>
  <c r="Z523" i="38"/>
  <c r="AA523" i="38"/>
  <c r="AB523" i="38"/>
  <c r="AD523" i="38"/>
  <c r="AE523" i="38"/>
  <c r="AF523" i="38"/>
  <c r="AH523" i="38"/>
  <c r="AI523" i="38"/>
  <c r="AJ523" i="38"/>
  <c r="AL523" i="38"/>
  <c r="AM523" i="38"/>
  <c r="AN523" i="38"/>
  <c r="Z524" i="38"/>
  <c r="AA524" i="38"/>
  <c r="AC524" i="38" s="1"/>
  <c r="AB524" i="38"/>
  <c r="AD524" i="38"/>
  <c r="AE524" i="38"/>
  <c r="AF524" i="38"/>
  <c r="AH524" i="38"/>
  <c r="AI524" i="38"/>
  <c r="AJ524" i="38"/>
  <c r="AL524" i="38"/>
  <c r="AM524" i="38"/>
  <c r="AN524" i="38"/>
  <c r="Z525" i="38"/>
  <c r="AA525" i="38"/>
  <c r="AB525" i="38"/>
  <c r="AD525" i="38"/>
  <c r="AE525" i="38"/>
  <c r="AF525" i="38"/>
  <c r="AH525" i="38"/>
  <c r="AI525" i="38"/>
  <c r="AJ525" i="38"/>
  <c r="AL525" i="38"/>
  <c r="AM525" i="38"/>
  <c r="AN525" i="38"/>
  <c r="Z528" i="38"/>
  <c r="AA528" i="38"/>
  <c r="AB528" i="38"/>
  <c r="AD528" i="38"/>
  <c r="AE528" i="38"/>
  <c r="AF528" i="38"/>
  <c r="AH528" i="38"/>
  <c r="AI528" i="38"/>
  <c r="AJ528" i="38"/>
  <c r="AL528" i="38"/>
  <c r="AM528" i="38"/>
  <c r="AN528" i="38"/>
  <c r="Z529" i="38"/>
  <c r="AA529" i="38"/>
  <c r="AB529" i="38"/>
  <c r="AD529" i="38"/>
  <c r="AE529" i="38"/>
  <c r="AF529" i="38"/>
  <c r="AH529" i="38"/>
  <c r="AI529" i="38"/>
  <c r="AJ529" i="38"/>
  <c r="AL529" i="38"/>
  <c r="AM529" i="38"/>
  <c r="AN529" i="38"/>
  <c r="Z530" i="38"/>
  <c r="AA530" i="38"/>
  <c r="AB530" i="38"/>
  <c r="AD530" i="38"/>
  <c r="AE530" i="38"/>
  <c r="AF530" i="38"/>
  <c r="AH530" i="38"/>
  <c r="AI530" i="38"/>
  <c r="AJ530" i="38"/>
  <c r="AL530" i="38"/>
  <c r="AM530" i="38"/>
  <c r="AN530" i="38"/>
  <c r="Z531" i="38"/>
  <c r="AA531" i="38"/>
  <c r="AB531" i="38"/>
  <c r="AD531" i="38"/>
  <c r="AE531" i="38"/>
  <c r="AF531" i="38"/>
  <c r="AH531" i="38"/>
  <c r="AI531" i="38"/>
  <c r="AJ531" i="38"/>
  <c r="AL531" i="38"/>
  <c r="AM531" i="38"/>
  <c r="AN531" i="38"/>
  <c r="Z532" i="38"/>
  <c r="AA532" i="38"/>
  <c r="AB532" i="38"/>
  <c r="AD532" i="38"/>
  <c r="AE532" i="38"/>
  <c r="AF532" i="38"/>
  <c r="AH532" i="38"/>
  <c r="AK532" i="38" s="1"/>
  <c r="AI532" i="38"/>
  <c r="AJ532" i="38"/>
  <c r="AL532" i="38"/>
  <c r="AO532" i="38" s="1"/>
  <c r="AM532" i="38"/>
  <c r="AN532" i="38"/>
  <c r="Z533" i="38"/>
  <c r="AA533" i="38"/>
  <c r="AC533" i="38" s="1"/>
  <c r="AB533" i="38"/>
  <c r="AD533" i="38"/>
  <c r="AE533" i="38"/>
  <c r="AF533" i="38"/>
  <c r="AH533" i="38"/>
  <c r="AI533" i="38"/>
  <c r="AJ533" i="38"/>
  <c r="AL533" i="38"/>
  <c r="AO533" i="38" s="1"/>
  <c r="AM533" i="38"/>
  <c r="AN533" i="38"/>
  <c r="Z534" i="38"/>
  <c r="AA534" i="38"/>
  <c r="AB534" i="38"/>
  <c r="AD534" i="38"/>
  <c r="AE534" i="38"/>
  <c r="AF534" i="38"/>
  <c r="AH534" i="38"/>
  <c r="AI534" i="38"/>
  <c r="AJ534" i="38"/>
  <c r="AL534" i="38"/>
  <c r="AO534" i="38" s="1"/>
  <c r="AM534" i="38"/>
  <c r="AN534" i="38"/>
  <c r="Z535" i="38"/>
  <c r="AA535" i="38"/>
  <c r="AB535" i="38"/>
  <c r="AD535" i="38"/>
  <c r="AE535" i="38"/>
  <c r="AF535" i="38"/>
  <c r="AH535" i="38"/>
  <c r="AI535" i="38"/>
  <c r="AJ535" i="38"/>
  <c r="AL535" i="38"/>
  <c r="AO535" i="38" s="1"/>
  <c r="AM535" i="38"/>
  <c r="AN535" i="38"/>
  <c r="Z536" i="38"/>
  <c r="AA536" i="38"/>
  <c r="AB536" i="38"/>
  <c r="AD536" i="38"/>
  <c r="AE536" i="38"/>
  <c r="AF536" i="38"/>
  <c r="AH536" i="38"/>
  <c r="AI536" i="38"/>
  <c r="AJ536" i="38"/>
  <c r="AL536" i="38"/>
  <c r="AM536" i="38"/>
  <c r="AN536" i="38"/>
  <c r="Z537" i="38"/>
  <c r="AA537" i="38"/>
  <c r="AB537" i="38"/>
  <c r="AD537" i="38"/>
  <c r="AE537" i="38"/>
  <c r="AF537" i="38"/>
  <c r="AH537" i="38"/>
  <c r="AI537" i="38"/>
  <c r="AJ537" i="38"/>
  <c r="AL537" i="38"/>
  <c r="AM537" i="38"/>
  <c r="AN537" i="38"/>
  <c r="Z538" i="38"/>
  <c r="AA538" i="38"/>
  <c r="AB538" i="38"/>
  <c r="AD538" i="38"/>
  <c r="AE538" i="38"/>
  <c r="AF538" i="38"/>
  <c r="AH538" i="38"/>
  <c r="AI538" i="38"/>
  <c r="AJ538" i="38"/>
  <c r="AL538" i="38"/>
  <c r="AM538" i="38"/>
  <c r="AN538" i="38"/>
  <c r="Z539" i="38"/>
  <c r="AA539" i="38"/>
  <c r="AB539" i="38"/>
  <c r="AD539" i="38"/>
  <c r="AE539" i="38"/>
  <c r="AF539" i="38"/>
  <c r="AH539" i="38"/>
  <c r="AI539" i="38"/>
  <c r="AJ539" i="38"/>
  <c r="AL539" i="38"/>
  <c r="AM539" i="38"/>
  <c r="AN539" i="38"/>
  <c r="Z540" i="38"/>
  <c r="AA540" i="38"/>
  <c r="AB540" i="38"/>
  <c r="AD540" i="38"/>
  <c r="AE540" i="38"/>
  <c r="AF540" i="38"/>
  <c r="AH540" i="38"/>
  <c r="AI540" i="38"/>
  <c r="AJ540" i="38"/>
  <c r="AL540" i="38"/>
  <c r="AO540" i="38" s="1"/>
  <c r="AM540" i="38"/>
  <c r="AN540" i="38"/>
  <c r="Z542" i="38"/>
  <c r="AA542" i="38"/>
  <c r="AB542" i="38"/>
  <c r="AD542" i="38"/>
  <c r="AE542" i="38"/>
  <c r="AF542" i="38"/>
  <c r="AH542" i="38"/>
  <c r="AI542" i="38"/>
  <c r="AJ542" i="38"/>
  <c r="AL542" i="38"/>
  <c r="AM542" i="38"/>
  <c r="AN542" i="38"/>
  <c r="Z543" i="38"/>
  <c r="AA543" i="38"/>
  <c r="AB543" i="38"/>
  <c r="AD543" i="38"/>
  <c r="AE543" i="38"/>
  <c r="AF543" i="38"/>
  <c r="AH543" i="38"/>
  <c r="AI543" i="38"/>
  <c r="AJ543" i="38"/>
  <c r="AL543" i="38"/>
  <c r="AM543" i="38"/>
  <c r="AN543" i="38"/>
  <c r="Z544" i="38"/>
  <c r="AA544" i="38"/>
  <c r="AB544" i="38"/>
  <c r="AD544" i="38"/>
  <c r="AE544" i="38"/>
  <c r="AF544" i="38"/>
  <c r="AH544" i="38"/>
  <c r="AI544" i="38"/>
  <c r="AJ544" i="38"/>
  <c r="AK544" i="38" s="1"/>
  <c r="AL544" i="38"/>
  <c r="AM544" i="38"/>
  <c r="AN544" i="38"/>
  <c r="Z545" i="38"/>
  <c r="AA545" i="38"/>
  <c r="AB545" i="38"/>
  <c r="AD545" i="38"/>
  <c r="AE545" i="38"/>
  <c r="AF545" i="38"/>
  <c r="AH545" i="38"/>
  <c r="AI545" i="38"/>
  <c r="AJ545" i="38"/>
  <c r="AL545" i="38"/>
  <c r="AM545" i="38"/>
  <c r="AN545" i="38"/>
  <c r="Z546" i="38"/>
  <c r="AA546" i="38"/>
  <c r="AB546" i="38"/>
  <c r="AD546" i="38"/>
  <c r="AE546" i="38"/>
  <c r="AF546" i="38"/>
  <c r="AH546" i="38"/>
  <c r="AI546" i="38"/>
  <c r="AJ546" i="38"/>
  <c r="AL546" i="38"/>
  <c r="AM546" i="38"/>
  <c r="AN546" i="38"/>
  <c r="Z547" i="38"/>
  <c r="AA547" i="38"/>
  <c r="AB547" i="38"/>
  <c r="AD547" i="38"/>
  <c r="AE547" i="38"/>
  <c r="AF547" i="38"/>
  <c r="AH547" i="38"/>
  <c r="AI547" i="38"/>
  <c r="AJ547" i="38"/>
  <c r="AL547" i="38"/>
  <c r="AM547" i="38"/>
  <c r="AN547" i="38"/>
  <c r="Z548" i="38"/>
  <c r="AA548" i="38"/>
  <c r="AB548" i="38"/>
  <c r="AD548" i="38"/>
  <c r="AE548" i="38"/>
  <c r="AF548" i="38"/>
  <c r="AH548" i="38"/>
  <c r="AI548" i="38"/>
  <c r="AJ548" i="38"/>
  <c r="AL548" i="38"/>
  <c r="AM548" i="38"/>
  <c r="AN548" i="38"/>
  <c r="Z549" i="38"/>
  <c r="AA549" i="38"/>
  <c r="AB549" i="38"/>
  <c r="AD549" i="38"/>
  <c r="AE549" i="38"/>
  <c r="AF549" i="38"/>
  <c r="AH549" i="38"/>
  <c r="AI549" i="38"/>
  <c r="AJ549" i="38"/>
  <c r="AL549" i="38"/>
  <c r="AM549" i="38"/>
  <c r="AN549" i="38"/>
  <c r="Z550" i="38"/>
  <c r="AA550" i="38"/>
  <c r="AB550" i="38"/>
  <c r="AD550" i="38"/>
  <c r="AE550" i="38"/>
  <c r="AF550" i="38"/>
  <c r="AH550" i="38"/>
  <c r="AI550" i="38"/>
  <c r="AJ550" i="38"/>
  <c r="AL550" i="38"/>
  <c r="AM550" i="38"/>
  <c r="AN550" i="38"/>
  <c r="Z551" i="38"/>
  <c r="AA551" i="38"/>
  <c r="AB551" i="38"/>
  <c r="AD551" i="38"/>
  <c r="AE551" i="38"/>
  <c r="AF551" i="38"/>
  <c r="AH551" i="38"/>
  <c r="AI551" i="38"/>
  <c r="AJ551" i="38"/>
  <c r="AL551" i="38"/>
  <c r="AM551" i="38"/>
  <c r="AN551" i="38"/>
  <c r="Z552" i="38"/>
  <c r="AA552" i="38"/>
  <c r="AB552" i="38"/>
  <c r="AD552" i="38"/>
  <c r="AE552" i="38"/>
  <c r="AF552" i="38"/>
  <c r="AH552" i="38"/>
  <c r="AI552" i="38"/>
  <c r="AJ552" i="38"/>
  <c r="AK552" i="38" s="1"/>
  <c r="AL552" i="38"/>
  <c r="AM552" i="38"/>
  <c r="AN552" i="38"/>
  <c r="Z553" i="38"/>
  <c r="AA553" i="38"/>
  <c r="AB553" i="38"/>
  <c r="AD553" i="38"/>
  <c r="AE553" i="38"/>
  <c r="AF553" i="38"/>
  <c r="AH553" i="38"/>
  <c r="AI553" i="38"/>
  <c r="AJ553" i="38"/>
  <c r="AL553" i="38"/>
  <c r="AM553" i="38"/>
  <c r="AN553" i="38"/>
  <c r="Z554" i="38"/>
  <c r="AA554" i="38"/>
  <c r="AB554" i="38"/>
  <c r="AD554" i="38"/>
  <c r="AE554" i="38"/>
  <c r="AF554" i="38"/>
  <c r="AH554" i="38"/>
  <c r="AI554" i="38"/>
  <c r="AJ554" i="38"/>
  <c r="AL554" i="38"/>
  <c r="AM554" i="38"/>
  <c r="AN554" i="38"/>
  <c r="Z555" i="38"/>
  <c r="AA555" i="38"/>
  <c r="AB555" i="38"/>
  <c r="AD555" i="38"/>
  <c r="AE555" i="38"/>
  <c r="AF555" i="38"/>
  <c r="AH555" i="38"/>
  <c r="AI555" i="38"/>
  <c r="AJ555" i="38"/>
  <c r="AL555" i="38"/>
  <c r="AM555" i="38"/>
  <c r="AN555" i="38"/>
  <c r="Z556" i="38"/>
  <c r="AA556" i="38"/>
  <c r="AB556" i="38"/>
  <c r="AD556" i="38"/>
  <c r="AE556" i="38"/>
  <c r="AF556" i="38"/>
  <c r="AH556" i="38"/>
  <c r="AI556" i="38"/>
  <c r="AJ556" i="38"/>
  <c r="AL556" i="38"/>
  <c r="AM556" i="38"/>
  <c r="AN556" i="38"/>
  <c r="Z557" i="38"/>
  <c r="AA557" i="38"/>
  <c r="AC557" i="38" s="1"/>
  <c r="AB557" i="38"/>
  <c r="AD557" i="38"/>
  <c r="AE557" i="38"/>
  <c r="AF557" i="38"/>
  <c r="AH557" i="38"/>
  <c r="AI557" i="38"/>
  <c r="AJ557" i="38"/>
  <c r="AL557" i="38"/>
  <c r="AO557" i="38" s="1"/>
  <c r="AM557" i="38"/>
  <c r="AN557" i="38"/>
  <c r="Z558" i="38"/>
  <c r="AA558" i="38"/>
  <c r="AB558" i="38"/>
  <c r="AD558" i="38"/>
  <c r="AE558" i="38"/>
  <c r="AF558" i="38"/>
  <c r="AH558" i="38"/>
  <c r="AI558" i="38"/>
  <c r="AJ558" i="38"/>
  <c r="AL558" i="38"/>
  <c r="AO558" i="38" s="1"/>
  <c r="AM558" i="38"/>
  <c r="AN558" i="38"/>
  <c r="Z559" i="38"/>
  <c r="AA559" i="38"/>
  <c r="AB559" i="38"/>
  <c r="AD559" i="38"/>
  <c r="AE559" i="38"/>
  <c r="AF559" i="38"/>
  <c r="AH559" i="38"/>
  <c r="AI559" i="38"/>
  <c r="AJ559" i="38"/>
  <c r="AL559" i="38"/>
  <c r="AO559" i="38" s="1"/>
  <c r="AM559" i="38"/>
  <c r="AN559" i="38"/>
  <c r="Z561" i="38"/>
  <c r="AA561" i="38"/>
  <c r="AB561" i="38"/>
  <c r="AD561" i="38"/>
  <c r="AE561" i="38"/>
  <c r="AF561" i="38"/>
  <c r="AH561" i="38"/>
  <c r="AI561" i="38"/>
  <c r="AJ561" i="38"/>
  <c r="AL561" i="38"/>
  <c r="AM561" i="38"/>
  <c r="AN561" i="38"/>
  <c r="Z562" i="38"/>
  <c r="AA562" i="38"/>
  <c r="AB562" i="38"/>
  <c r="AD562" i="38"/>
  <c r="AE562" i="38"/>
  <c r="AF562" i="38"/>
  <c r="AH562" i="38"/>
  <c r="AI562" i="38"/>
  <c r="AJ562" i="38"/>
  <c r="AL562" i="38"/>
  <c r="AO562" i="38" s="1"/>
  <c r="AM562" i="38"/>
  <c r="AN562" i="38"/>
  <c r="Z563" i="38"/>
  <c r="AA563" i="38"/>
  <c r="AB563" i="38"/>
  <c r="AD563" i="38"/>
  <c r="AE563" i="38"/>
  <c r="AF563" i="38"/>
  <c r="AH563" i="38"/>
  <c r="AI563" i="38"/>
  <c r="AJ563" i="38"/>
  <c r="AL563" i="38"/>
  <c r="AO563" i="38" s="1"/>
  <c r="AM563" i="38"/>
  <c r="AN563" i="38"/>
  <c r="Z564" i="38"/>
  <c r="AA564" i="38"/>
  <c r="AB564" i="38"/>
  <c r="AD564" i="38"/>
  <c r="AE564" i="38"/>
  <c r="AF564" i="38"/>
  <c r="AH564" i="38"/>
  <c r="AI564" i="38"/>
  <c r="AJ564" i="38"/>
  <c r="AL564" i="38"/>
  <c r="AM564" i="38"/>
  <c r="AN564" i="38"/>
  <c r="Z565" i="38"/>
  <c r="AA565" i="38"/>
  <c r="AB565" i="38"/>
  <c r="AD565" i="38"/>
  <c r="AE565" i="38"/>
  <c r="AF565" i="38"/>
  <c r="AH565" i="38"/>
  <c r="AI565" i="38"/>
  <c r="AJ565" i="38"/>
  <c r="AL565" i="38"/>
  <c r="AM565" i="38"/>
  <c r="AN565" i="38"/>
  <c r="Z16" i="38"/>
  <c r="AA16" i="38"/>
  <c r="AB16" i="38"/>
  <c r="AD16" i="38"/>
  <c r="AE16" i="38"/>
  <c r="AF16" i="38"/>
  <c r="AH16" i="38"/>
  <c r="AI16" i="38"/>
  <c r="AJ16" i="38"/>
  <c r="AL16" i="38"/>
  <c r="AO16" i="38" s="1"/>
  <c r="AM16" i="38"/>
  <c r="AN16" i="38"/>
  <c r="Z17" i="38"/>
  <c r="AA17" i="38"/>
  <c r="AB17" i="38"/>
  <c r="AD17" i="38"/>
  <c r="AE17" i="38"/>
  <c r="AF17" i="38"/>
  <c r="AH17" i="38"/>
  <c r="AI17" i="38"/>
  <c r="AJ17" i="38"/>
  <c r="AL17" i="38"/>
  <c r="AM17" i="38"/>
  <c r="AN17" i="38"/>
  <c r="Z18" i="38"/>
  <c r="AA18" i="38"/>
  <c r="AB18" i="38"/>
  <c r="AD18" i="38"/>
  <c r="AE18" i="38"/>
  <c r="AF18" i="38"/>
  <c r="AH18" i="38"/>
  <c r="AI18" i="38"/>
  <c r="AJ18" i="38"/>
  <c r="AL18" i="38"/>
  <c r="AM18" i="38"/>
  <c r="AN18" i="38"/>
  <c r="Z19" i="38"/>
  <c r="AA19" i="38"/>
  <c r="AB19" i="38"/>
  <c r="AD19" i="38"/>
  <c r="AE19" i="38"/>
  <c r="AF19" i="38"/>
  <c r="AH19" i="38"/>
  <c r="AI19" i="38"/>
  <c r="AJ19" i="38"/>
  <c r="AL19" i="38"/>
  <c r="AM19" i="38"/>
  <c r="AN19" i="38"/>
  <c r="Z20" i="38"/>
  <c r="AA20" i="38"/>
  <c r="AB20" i="38"/>
  <c r="AD20" i="38"/>
  <c r="AE20" i="38"/>
  <c r="AF20" i="38"/>
  <c r="AH20" i="38"/>
  <c r="AI20" i="38"/>
  <c r="AJ20" i="38"/>
  <c r="AL20" i="38"/>
  <c r="AO20" i="38" s="1"/>
  <c r="AM20" i="38"/>
  <c r="AN20" i="38"/>
  <c r="Z21" i="38"/>
  <c r="AA21" i="38"/>
  <c r="AB21" i="38"/>
  <c r="AD21" i="38"/>
  <c r="AE21" i="38"/>
  <c r="AF21" i="38"/>
  <c r="AH21" i="38"/>
  <c r="AI21" i="38"/>
  <c r="AJ21" i="38"/>
  <c r="AL21" i="38"/>
  <c r="AM21" i="38"/>
  <c r="AN21" i="38"/>
  <c r="Z22" i="38"/>
  <c r="AA22" i="38"/>
  <c r="AB22" i="38"/>
  <c r="AD22" i="38"/>
  <c r="AE22" i="38"/>
  <c r="AF22" i="38"/>
  <c r="AH22" i="38"/>
  <c r="AI22" i="38"/>
  <c r="AJ22" i="38"/>
  <c r="AL22" i="38"/>
  <c r="AM22" i="38"/>
  <c r="AN22" i="38"/>
  <c r="Z23" i="38"/>
  <c r="AA23" i="38"/>
  <c r="AB23" i="38"/>
  <c r="AD23" i="38"/>
  <c r="AE23" i="38"/>
  <c r="AF23" i="38"/>
  <c r="AH23" i="38"/>
  <c r="AI23" i="38"/>
  <c r="AJ23" i="38"/>
  <c r="AL23" i="38"/>
  <c r="AM23" i="38"/>
  <c r="AN23" i="38"/>
  <c r="Z24" i="38"/>
  <c r="AA24" i="38"/>
  <c r="AB24" i="38"/>
  <c r="AD24" i="38"/>
  <c r="AE24" i="38"/>
  <c r="AF24" i="38"/>
  <c r="AH24" i="38"/>
  <c r="AI24" i="38"/>
  <c r="AJ24" i="38"/>
  <c r="AL24" i="38"/>
  <c r="AO24" i="38" s="1"/>
  <c r="AM24" i="38"/>
  <c r="AN24" i="38"/>
  <c r="Z25" i="38"/>
  <c r="AA25" i="38"/>
  <c r="AB25" i="38"/>
  <c r="AD25" i="38"/>
  <c r="AE25" i="38"/>
  <c r="AF25" i="38"/>
  <c r="AH25" i="38"/>
  <c r="AI25" i="38"/>
  <c r="AJ25" i="38"/>
  <c r="AL25" i="38"/>
  <c r="AM25" i="38"/>
  <c r="AN25" i="38"/>
  <c r="Z26" i="38"/>
  <c r="AA26" i="38"/>
  <c r="AB26" i="38"/>
  <c r="AD26" i="38"/>
  <c r="AE26" i="38"/>
  <c r="AF26" i="38"/>
  <c r="AH26" i="38"/>
  <c r="AI26" i="38"/>
  <c r="AJ26" i="38"/>
  <c r="AL26" i="38"/>
  <c r="AM26" i="38"/>
  <c r="AN26" i="38"/>
  <c r="Z27" i="38"/>
  <c r="AA27" i="38"/>
  <c r="AB27" i="38"/>
  <c r="AD27" i="38"/>
  <c r="AE27" i="38"/>
  <c r="AF27" i="38"/>
  <c r="AH27" i="38"/>
  <c r="AI27" i="38"/>
  <c r="AJ27" i="38"/>
  <c r="AL27" i="38"/>
  <c r="AM27" i="38"/>
  <c r="AN27" i="38"/>
  <c r="Z28" i="38"/>
  <c r="AA28" i="38"/>
  <c r="AB28" i="38"/>
  <c r="AD28" i="38"/>
  <c r="AE28" i="38"/>
  <c r="AF28" i="38"/>
  <c r="AH28" i="38"/>
  <c r="AI28" i="38"/>
  <c r="AJ28" i="38"/>
  <c r="AL28" i="38"/>
  <c r="AO28" i="38" s="1"/>
  <c r="AM28" i="38"/>
  <c r="AN28" i="38"/>
  <c r="Z29" i="38"/>
  <c r="AA29" i="38"/>
  <c r="AB29" i="38"/>
  <c r="AD29" i="38"/>
  <c r="AE29" i="38"/>
  <c r="AF29" i="38"/>
  <c r="AH29" i="38"/>
  <c r="AI29" i="38"/>
  <c r="AJ29" i="38"/>
  <c r="AL29" i="38"/>
  <c r="AM29" i="38"/>
  <c r="AN29" i="38"/>
  <c r="Z30" i="38"/>
  <c r="AA30" i="38"/>
  <c r="AB30" i="38"/>
  <c r="AD30" i="38"/>
  <c r="AE30" i="38"/>
  <c r="AF30" i="38"/>
  <c r="AH30" i="38"/>
  <c r="AI30" i="38"/>
  <c r="AJ30" i="38"/>
  <c r="AL30" i="38"/>
  <c r="AM30" i="38"/>
  <c r="AN30" i="38"/>
  <c r="Z31" i="38"/>
  <c r="AA31" i="38"/>
  <c r="AB31" i="38"/>
  <c r="AD31" i="38"/>
  <c r="AE31" i="38"/>
  <c r="AF31" i="38"/>
  <c r="AH31" i="38"/>
  <c r="AI31" i="38"/>
  <c r="AJ31" i="38"/>
  <c r="AL31" i="38"/>
  <c r="AM31" i="38"/>
  <c r="AN31" i="38"/>
  <c r="Z32" i="38"/>
  <c r="AA32" i="38"/>
  <c r="AB32" i="38"/>
  <c r="AD32" i="38"/>
  <c r="AE32" i="38"/>
  <c r="AF32" i="38"/>
  <c r="AH32" i="38"/>
  <c r="AI32" i="38"/>
  <c r="AJ32" i="38"/>
  <c r="AL32" i="38"/>
  <c r="AO32" i="38" s="1"/>
  <c r="AM32" i="38"/>
  <c r="AN32" i="38"/>
  <c r="Z33" i="38"/>
  <c r="AA33" i="38"/>
  <c r="AB33" i="38"/>
  <c r="AD33" i="38"/>
  <c r="AE33" i="38"/>
  <c r="AF33" i="38"/>
  <c r="AH33" i="38"/>
  <c r="AI33" i="38"/>
  <c r="AJ33" i="38"/>
  <c r="AL33" i="38"/>
  <c r="AM33" i="38"/>
  <c r="AN33" i="38"/>
  <c r="Z34" i="38"/>
  <c r="AA34" i="38"/>
  <c r="AB34" i="38"/>
  <c r="AD34" i="38"/>
  <c r="AE34" i="38"/>
  <c r="AF34" i="38"/>
  <c r="AH34" i="38"/>
  <c r="AI34" i="38"/>
  <c r="AJ34" i="38"/>
  <c r="AL34" i="38"/>
  <c r="AM34" i="38"/>
  <c r="AN34" i="38"/>
  <c r="Z35" i="38"/>
  <c r="AA35" i="38"/>
  <c r="AB35" i="38"/>
  <c r="AD35" i="38"/>
  <c r="AE35" i="38"/>
  <c r="AF35" i="38"/>
  <c r="AH35" i="38"/>
  <c r="AI35" i="38"/>
  <c r="AJ35" i="38"/>
  <c r="AL35" i="38"/>
  <c r="AM35" i="38"/>
  <c r="AN35" i="38"/>
  <c r="Z36" i="38"/>
  <c r="AA36" i="38"/>
  <c r="AB36" i="38"/>
  <c r="AD36" i="38"/>
  <c r="AE36" i="38"/>
  <c r="AF36" i="38"/>
  <c r="AH36" i="38"/>
  <c r="AI36" i="38"/>
  <c r="AJ36" i="38"/>
  <c r="AL36" i="38"/>
  <c r="AO36" i="38" s="1"/>
  <c r="AM36" i="38"/>
  <c r="AN36" i="38"/>
  <c r="Z37" i="38"/>
  <c r="AA37" i="38"/>
  <c r="AB37" i="38"/>
  <c r="AD37" i="38"/>
  <c r="AE37" i="38"/>
  <c r="AF37" i="38"/>
  <c r="AH37" i="38"/>
  <c r="AI37" i="38"/>
  <c r="AJ37" i="38"/>
  <c r="AL37" i="38"/>
  <c r="AM37" i="38"/>
  <c r="AN37" i="38"/>
  <c r="Z38" i="38"/>
  <c r="AA38" i="38"/>
  <c r="AB38" i="38"/>
  <c r="AD38" i="38"/>
  <c r="AE38" i="38"/>
  <c r="AF38" i="38"/>
  <c r="AH38" i="38"/>
  <c r="AI38" i="38"/>
  <c r="AJ38" i="38"/>
  <c r="AL38" i="38"/>
  <c r="AM38" i="38"/>
  <c r="AN38" i="38"/>
  <c r="Z39" i="38"/>
  <c r="AA39" i="38"/>
  <c r="AB39" i="38"/>
  <c r="AD39" i="38"/>
  <c r="AE39" i="38"/>
  <c r="AF39" i="38"/>
  <c r="AH39" i="38"/>
  <c r="AI39" i="38"/>
  <c r="AJ39" i="38"/>
  <c r="AL39" i="38"/>
  <c r="AM39" i="38"/>
  <c r="AN39" i="38"/>
  <c r="Z40" i="38"/>
  <c r="AA40" i="38"/>
  <c r="AB40" i="38"/>
  <c r="AD40" i="38"/>
  <c r="AE40" i="38"/>
  <c r="AF40" i="38"/>
  <c r="AH40" i="38"/>
  <c r="AI40" i="38"/>
  <c r="AJ40" i="38"/>
  <c r="AL40" i="38"/>
  <c r="AO40" i="38" s="1"/>
  <c r="AM40" i="38"/>
  <c r="AN40" i="38"/>
  <c r="Z41" i="38"/>
  <c r="AA41" i="38"/>
  <c r="AB41" i="38"/>
  <c r="AD41" i="38"/>
  <c r="AE41" i="38"/>
  <c r="AF41" i="38"/>
  <c r="AH41" i="38"/>
  <c r="AI41" i="38"/>
  <c r="AJ41" i="38"/>
  <c r="AL41" i="38"/>
  <c r="AM41" i="38"/>
  <c r="AN41" i="38"/>
  <c r="Z42" i="38"/>
  <c r="AA42" i="38"/>
  <c r="AB42" i="38"/>
  <c r="AD42" i="38"/>
  <c r="AE42" i="38"/>
  <c r="AF42" i="38"/>
  <c r="AH42" i="38"/>
  <c r="AI42" i="38"/>
  <c r="AJ42" i="38"/>
  <c r="AL42" i="38"/>
  <c r="AM42" i="38"/>
  <c r="AN42" i="38"/>
  <c r="Z43" i="38"/>
  <c r="AA43" i="38"/>
  <c r="AB43" i="38"/>
  <c r="AD43" i="38"/>
  <c r="AE43" i="38"/>
  <c r="AF43" i="38"/>
  <c r="AH43" i="38"/>
  <c r="AI43" i="38"/>
  <c r="AJ43" i="38"/>
  <c r="AL43" i="38"/>
  <c r="AM43" i="38"/>
  <c r="AN43" i="38"/>
  <c r="Z44" i="38"/>
  <c r="AA44" i="38"/>
  <c r="AB44" i="38"/>
  <c r="AD44" i="38"/>
  <c r="AE44" i="38"/>
  <c r="AF44" i="38"/>
  <c r="AH44" i="38"/>
  <c r="AI44" i="38"/>
  <c r="AJ44" i="38"/>
  <c r="AL44" i="38"/>
  <c r="AO44" i="38" s="1"/>
  <c r="AM44" i="38"/>
  <c r="AN44" i="38"/>
  <c r="Z45" i="38"/>
  <c r="AA45" i="38"/>
  <c r="AB45" i="38"/>
  <c r="AD45" i="38"/>
  <c r="AE45" i="38"/>
  <c r="AF45" i="38"/>
  <c r="AH45" i="38"/>
  <c r="AI45" i="38"/>
  <c r="AJ45" i="38"/>
  <c r="AL45" i="38"/>
  <c r="AM45" i="38"/>
  <c r="AN45" i="38"/>
  <c r="Z46" i="38"/>
  <c r="AA46" i="38"/>
  <c r="AB46" i="38"/>
  <c r="AD46" i="38"/>
  <c r="AE46" i="38"/>
  <c r="AF46" i="38"/>
  <c r="AH46" i="38"/>
  <c r="AI46" i="38"/>
  <c r="AJ46" i="38"/>
  <c r="AL46" i="38"/>
  <c r="AM46" i="38"/>
  <c r="AN46" i="38"/>
  <c r="AN15" i="38"/>
  <c r="AM15" i="38"/>
  <c r="AL15" i="38"/>
  <c r="AN14" i="38"/>
  <c r="AM14" i="38"/>
  <c r="AL14" i="38"/>
  <c r="AJ15" i="38"/>
  <c r="AI15" i="38"/>
  <c r="AH15" i="38"/>
  <c r="AJ14" i="38"/>
  <c r="AI14" i="38"/>
  <c r="AH14" i="38"/>
  <c r="AF15" i="38"/>
  <c r="AE15" i="38"/>
  <c r="AD15" i="38"/>
  <c r="AF14" i="38"/>
  <c r="AE14" i="38"/>
  <c r="AD14" i="38"/>
  <c r="AG14" i="38" s="1"/>
  <c r="AA14" i="38"/>
  <c r="AB14" i="38"/>
  <c r="AA15" i="38"/>
  <c r="AB15" i="38"/>
  <c r="Z15" i="38"/>
  <c r="Z14" i="38"/>
  <c r="W14" i="38"/>
  <c r="X14" i="38"/>
  <c r="Y14" i="38"/>
  <c r="W15" i="38"/>
  <c r="X15" i="38"/>
  <c r="Y15" i="38"/>
  <c r="U14" i="38"/>
  <c r="V14" i="38"/>
  <c r="U15" i="38"/>
  <c r="V15" i="38"/>
  <c r="Q14" i="38"/>
  <c r="R14" i="38"/>
  <c r="S14" i="38"/>
  <c r="T14" i="38"/>
  <c r="Q15" i="38"/>
  <c r="R15" i="38"/>
  <c r="S15" i="38"/>
  <c r="T15" i="38"/>
  <c r="O14" i="38"/>
  <c r="P14" i="38"/>
  <c r="O15" i="38"/>
  <c r="P15" i="38"/>
  <c r="L14" i="38"/>
  <c r="M14" i="38"/>
  <c r="N14" i="38"/>
  <c r="L15" i="38"/>
  <c r="M15" i="38"/>
  <c r="N15" i="38"/>
  <c r="K15" i="38"/>
  <c r="K14" i="38"/>
  <c r="E9" i="27"/>
  <c r="E8" i="27"/>
  <c r="AN526" i="38" l="1"/>
  <c r="AJ526" i="38"/>
  <c r="AF526" i="38"/>
  <c r="AB526" i="38"/>
  <c r="AN499" i="38"/>
  <c r="AJ499" i="38"/>
  <c r="AF499" i="38"/>
  <c r="AB499" i="38"/>
  <c r="AO397" i="38"/>
  <c r="AK397" i="38"/>
  <c r="AG397" i="38"/>
  <c r="AC397" i="38"/>
  <c r="AN397" i="38"/>
  <c r="AJ397" i="38"/>
  <c r="AF397" i="38"/>
  <c r="AB397" i="38"/>
  <c r="AL327" i="38"/>
  <c r="AO327" i="38"/>
  <c r="AK327" i="38"/>
  <c r="AG327" i="38"/>
  <c r="AC327" i="38"/>
  <c r="AN327" i="38"/>
  <c r="AJ327" i="38"/>
  <c r="AF327" i="38"/>
  <c r="AB327" i="38"/>
  <c r="AK222" i="38"/>
  <c r="AC222" i="38"/>
  <c r="AO222" i="38"/>
  <c r="AG222" i="38"/>
  <c r="AN222" i="38"/>
  <c r="AJ222" i="38"/>
  <c r="AF222" i="38"/>
  <c r="AB222" i="38"/>
  <c r="AC190" i="38"/>
  <c r="AB190" i="38"/>
  <c r="AC36" i="38"/>
  <c r="AC24" i="38"/>
  <c r="AG15" i="38"/>
  <c r="AK15" i="38"/>
  <c r="AO15" i="38"/>
  <c r="AK46" i="38"/>
  <c r="AK44" i="38"/>
  <c r="AK43" i="38"/>
  <c r="AK42" i="38"/>
  <c r="AK40" i="38"/>
  <c r="AK39" i="38"/>
  <c r="AK38" i="38"/>
  <c r="AK36" i="38"/>
  <c r="AK35" i="38"/>
  <c r="AK34" i="38"/>
  <c r="AK32" i="38"/>
  <c r="AK31" i="38"/>
  <c r="AK30" i="38"/>
  <c r="AK29" i="38"/>
  <c r="AK28" i="38"/>
  <c r="AK27" i="38"/>
  <c r="AK26" i="38"/>
  <c r="AK25" i="38"/>
  <c r="AK24" i="38"/>
  <c r="AK23" i="38"/>
  <c r="AK22" i="38"/>
  <c r="AK21" i="38"/>
  <c r="AK20" i="38"/>
  <c r="AK19" i="38"/>
  <c r="AK18" i="38"/>
  <c r="AK17" i="38"/>
  <c r="AK16" i="38"/>
  <c r="AK564" i="38"/>
  <c r="AK556" i="38"/>
  <c r="AK551" i="38"/>
  <c r="AK550" i="38"/>
  <c r="AK543" i="38"/>
  <c r="AK542" i="38"/>
  <c r="AK540" i="38"/>
  <c r="AK539" i="38"/>
  <c r="AK538" i="38"/>
  <c r="AK536" i="38"/>
  <c r="AK528" i="38"/>
  <c r="AK523" i="38"/>
  <c r="AK522" i="38"/>
  <c r="AK521" i="38"/>
  <c r="AK520" i="38"/>
  <c r="AK519" i="38"/>
  <c r="AK518" i="38"/>
  <c r="AK517" i="38"/>
  <c r="AK516" i="38"/>
  <c r="AK515" i="38"/>
  <c r="AK514" i="38"/>
  <c r="AK513" i="38"/>
  <c r="AK512" i="38"/>
  <c r="AK511" i="38"/>
  <c r="AK510" i="38"/>
  <c r="AC44" i="38"/>
  <c r="AC32" i="38"/>
  <c r="AC20" i="38"/>
  <c r="AC555" i="38"/>
  <c r="AC547" i="38"/>
  <c r="AG545" i="38"/>
  <c r="AC544" i="38"/>
  <c r="AC540" i="38"/>
  <c r="AC528" i="38"/>
  <c r="AG524" i="38"/>
  <c r="AC508" i="38"/>
  <c r="AC507" i="38"/>
  <c r="AC506" i="38"/>
  <c r="AG505" i="38"/>
  <c r="AG503" i="38"/>
  <c r="AG502" i="38"/>
  <c r="AG498" i="38"/>
  <c r="AG496" i="38"/>
  <c r="AG492" i="38"/>
  <c r="AK480" i="38"/>
  <c r="AK479" i="38"/>
  <c r="AK478" i="38"/>
  <c r="AK477" i="38"/>
  <c r="AG476" i="38"/>
  <c r="AC40" i="38"/>
  <c r="AP40" i="38" s="1"/>
  <c r="AC28" i="38"/>
  <c r="AC16" i="38"/>
  <c r="AC564" i="38"/>
  <c r="AC556" i="38"/>
  <c r="AC554" i="38"/>
  <c r="AG553" i="38"/>
  <c r="AC552" i="38"/>
  <c r="AC548" i="38"/>
  <c r="AC546" i="38"/>
  <c r="AG44" i="38"/>
  <c r="AG40" i="38"/>
  <c r="AG36" i="38"/>
  <c r="AG32" i="38"/>
  <c r="AG28" i="38"/>
  <c r="AG24" i="38"/>
  <c r="AG20" i="38"/>
  <c r="AG16" i="38"/>
  <c r="AG564" i="38"/>
  <c r="AG556" i="38"/>
  <c r="AO552" i="38"/>
  <c r="AG552" i="38"/>
  <c r="AG548" i="38"/>
  <c r="AO544" i="38"/>
  <c r="AG544" i="38"/>
  <c r="AG540" i="38"/>
  <c r="AG536" i="38"/>
  <c r="AG532" i="38"/>
  <c r="AG528" i="38"/>
  <c r="AK508" i="38"/>
  <c r="AO495" i="38"/>
  <c r="AO494" i="38"/>
  <c r="AO493" i="38"/>
  <c r="AC493" i="38"/>
  <c r="AO492" i="38"/>
  <c r="AO491" i="38"/>
  <c r="AO490" i="38"/>
  <c r="AO488" i="38"/>
  <c r="AC487" i="38"/>
  <c r="AC486" i="38"/>
  <c r="AC484" i="38"/>
  <c r="AC483" i="38"/>
  <c r="AC482" i="38"/>
  <c r="AC481" i="38"/>
  <c r="AO474" i="38"/>
  <c r="AO473" i="38"/>
  <c r="AO472" i="38"/>
  <c r="AO471" i="38"/>
  <c r="AK464" i="38"/>
  <c r="AK463" i="38"/>
  <c r="AC463" i="38"/>
  <c r="AK462" i="38"/>
  <c r="AK461" i="38"/>
  <c r="AG460" i="38"/>
  <c r="AG454" i="38"/>
  <c r="AG453" i="38"/>
  <c r="AC452" i="38"/>
  <c r="AC451" i="38"/>
  <c r="AC450" i="38"/>
  <c r="AC449" i="38"/>
  <c r="AO442" i="38"/>
  <c r="AO441" i="38"/>
  <c r="AO440" i="38"/>
  <c r="AO439" i="38"/>
  <c r="AK432" i="38"/>
  <c r="AK431" i="38"/>
  <c r="AC431" i="38"/>
  <c r="AK430" i="38"/>
  <c r="AK429" i="38"/>
  <c r="AG428" i="38"/>
  <c r="AC421" i="38"/>
  <c r="AC420" i="38"/>
  <c r="AG419" i="38"/>
  <c r="AC417" i="38"/>
  <c r="AG415" i="38"/>
  <c r="AC411" i="38"/>
  <c r="AO410" i="38"/>
  <c r="AO409" i="38"/>
  <c r="AK396" i="38"/>
  <c r="AK395" i="38"/>
  <c r="AG394" i="38"/>
  <c r="AG393" i="38"/>
  <c r="AG392" i="38"/>
  <c r="AC375" i="38"/>
  <c r="AC374" i="38"/>
  <c r="AC373" i="38"/>
  <c r="AC372" i="38"/>
  <c r="AG371" i="38"/>
  <c r="AC367" i="38"/>
  <c r="AC363" i="38"/>
  <c r="AC362" i="38"/>
  <c r="AC361" i="38"/>
  <c r="AC360" i="38"/>
  <c r="AC359" i="38"/>
  <c r="AG351" i="38"/>
  <c r="AC347" i="38"/>
  <c r="AC346" i="38"/>
  <c r="AG342" i="38"/>
  <c r="AG341" i="38"/>
  <c r="AG340" i="38"/>
  <c r="AG339" i="38"/>
  <c r="AG335" i="38"/>
  <c r="AC455" i="38"/>
  <c r="AG411" i="38"/>
  <c r="AG407" i="38"/>
  <c r="AC403" i="38"/>
  <c r="AK351" i="38"/>
  <c r="AC331" i="38"/>
  <c r="AC319" i="38"/>
  <c r="AC316" i="38"/>
  <c r="AC536" i="38"/>
  <c r="AC532" i="38"/>
  <c r="AC531" i="38"/>
  <c r="AC530" i="38"/>
  <c r="AG529" i="38"/>
  <c r="AK524" i="38"/>
  <c r="AK498" i="38"/>
  <c r="AK497" i="38"/>
  <c r="AK496" i="38"/>
  <c r="AK495" i="38"/>
  <c r="AK494" i="38"/>
  <c r="AK493" i="38"/>
  <c r="AK492" i="38"/>
  <c r="AO482" i="38"/>
  <c r="AO481" i="38"/>
  <c r="AO480" i="38"/>
  <c r="AO479" i="38"/>
  <c r="AK472" i="38"/>
  <c r="AK471" i="38"/>
  <c r="AC471" i="38"/>
  <c r="AK470" i="38"/>
  <c r="AK469" i="38"/>
  <c r="AG468" i="38"/>
  <c r="AG462" i="38"/>
  <c r="AG461" i="38"/>
  <c r="AC460" i="38"/>
  <c r="AC458" i="38"/>
  <c r="AC457" i="38"/>
  <c r="AO450" i="38"/>
  <c r="AO449" i="38"/>
  <c r="AO448" i="38"/>
  <c r="AO447" i="38"/>
  <c r="AK440" i="38"/>
  <c r="AK439" i="38"/>
  <c r="AC439" i="38"/>
  <c r="AK438" i="38"/>
  <c r="AK437" i="38"/>
  <c r="AG436" i="38"/>
  <c r="AG430" i="38"/>
  <c r="AG429" i="38"/>
  <c r="AC428" i="38"/>
  <c r="AG427" i="38"/>
  <c r="AC425" i="38"/>
  <c r="AG423" i="38"/>
  <c r="AC419" i="38"/>
  <c r="AO418" i="38"/>
  <c r="AO417" i="38"/>
  <c r="AK408" i="38"/>
  <c r="AK407" i="38"/>
  <c r="AG406" i="38"/>
  <c r="AG405" i="38"/>
  <c r="AC335" i="38"/>
  <c r="AC334" i="38"/>
  <c r="AC333" i="38"/>
  <c r="AK331" i="38"/>
  <c r="AC323" i="38"/>
  <c r="AC322" i="38"/>
  <c r="AC321" i="38"/>
  <c r="AG315" i="38"/>
  <c r="AC307" i="38"/>
  <c r="AC306" i="38"/>
  <c r="AC391" i="38"/>
  <c r="AC390" i="38"/>
  <c r="AC388" i="38"/>
  <c r="AG387" i="38"/>
  <c r="AG379" i="38"/>
  <c r="AC371" i="38"/>
  <c r="AO370" i="38"/>
  <c r="AO369" i="38"/>
  <c r="AO368" i="38"/>
  <c r="AO367" i="38"/>
  <c r="AC351" i="38"/>
  <c r="AO350" i="38"/>
  <c r="AO349" i="38"/>
  <c r="AO348" i="38"/>
  <c r="AO347" i="38"/>
  <c r="AC339" i="38"/>
  <c r="AC338" i="38"/>
  <c r="AC337" i="38"/>
  <c r="AG334" i="38"/>
  <c r="AG333" i="38"/>
  <c r="AG332" i="38"/>
  <c r="AG330" i="38"/>
  <c r="AG329" i="38"/>
  <c r="AG318" i="38"/>
  <c r="AG317" i="38"/>
  <c r="AG316" i="38"/>
  <c r="AK315" i="38"/>
  <c r="AG307" i="38"/>
  <c r="AK299" i="38"/>
  <c r="AG295" i="38"/>
  <c r="AO256" i="38"/>
  <c r="AO244" i="38"/>
  <c r="AO240" i="38"/>
  <c r="AO232" i="38"/>
  <c r="AO228" i="38"/>
  <c r="AO224" i="38"/>
  <c r="AO208" i="38"/>
  <c r="AO192" i="38"/>
  <c r="AA89" i="38"/>
  <c r="AL83" i="38"/>
  <c r="AF83" i="38"/>
  <c r="AA83" i="38"/>
  <c r="AA47" i="38"/>
  <c r="AC303" i="38"/>
  <c r="AG299" i="38"/>
  <c r="AC295" i="38"/>
  <c r="AC294" i="38"/>
  <c r="AC293" i="38"/>
  <c r="AC292" i="38"/>
  <c r="AC291" i="38"/>
  <c r="AC290" i="38"/>
  <c r="AC289" i="38"/>
  <c r="AG288" i="38"/>
  <c r="AC287" i="38"/>
  <c r="AC286" i="38"/>
  <c r="AC285" i="38"/>
  <c r="AG284" i="38"/>
  <c r="AC283" i="38"/>
  <c r="AC282" i="38"/>
  <c r="AC281" i="38"/>
  <c r="AG280" i="38"/>
  <c r="AC279" i="38"/>
  <c r="AC278" i="38"/>
  <c r="AC277" i="38"/>
  <c r="AG276" i="38"/>
  <c r="AC275" i="38"/>
  <c r="AC274" i="38"/>
  <c r="AC273" i="38"/>
  <c r="AG272" i="38"/>
  <c r="AC271" i="38"/>
  <c r="AC270" i="38"/>
  <c r="AC269" i="38"/>
  <c r="AG268" i="38"/>
  <c r="AC266" i="38"/>
  <c r="AC265" i="38"/>
  <c r="AG264" i="38"/>
  <c r="AC263" i="38"/>
  <c r="AC262" i="38"/>
  <c r="AC261" i="38"/>
  <c r="AC259" i="38"/>
  <c r="AC258" i="38"/>
  <c r="AC257" i="38"/>
  <c r="AG256" i="38"/>
  <c r="AC255" i="38"/>
  <c r="AC254" i="38"/>
  <c r="AC253" i="38"/>
  <c r="AG252" i="38"/>
  <c r="AC251" i="38"/>
  <c r="AC250" i="38"/>
  <c r="AC249" i="38"/>
  <c r="AG248" i="38"/>
  <c r="AC247" i="38"/>
  <c r="AC246" i="38"/>
  <c r="AC245" i="38"/>
  <c r="AG244" i="38"/>
  <c r="AC242" i="38"/>
  <c r="AC241" i="38"/>
  <c r="AG240" i="38"/>
  <c r="AC239" i="38"/>
  <c r="AC238" i="38"/>
  <c r="AC237" i="38"/>
  <c r="AG236" i="38"/>
  <c r="AC234" i="38"/>
  <c r="AC233" i="38"/>
  <c r="AG232" i="38"/>
  <c r="AC231" i="38"/>
  <c r="AC230" i="38"/>
  <c r="AC229" i="38"/>
  <c r="AG228" i="38"/>
  <c r="AC227" i="38"/>
  <c r="AC226" i="38"/>
  <c r="AC225" i="38"/>
  <c r="AG224" i="38"/>
  <c r="AC221" i="38"/>
  <c r="AC220" i="38"/>
  <c r="AC219" i="38"/>
  <c r="AC218" i="38"/>
  <c r="AC216" i="38"/>
  <c r="AC215" i="38"/>
  <c r="AK212" i="38"/>
  <c r="AC211" i="38"/>
  <c r="AO176" i="38"/>
  <c r="AO130" i="38"/>
  <c r="AB107" i="38"/>
  <c r="AO87" i="38"/>
  <c r="AO86" i="38"/>
  <c r="AO85" i="38"/>
  <c r="AO82" i="38"/>
  <c r="AO80" i="38"/>
  <c r="AO74" i="38"/>
  <c r="AO72" i="38"/>
  <c r="AO66" i="38"/>
  <c r="AO64" i="38"/>
  <c r="AO48" i="38"/>
  <c r="AF47" i="38"/>
  <c r="AC210" i="38"/>
  <c r="AG208" i="38"/>
  <c r="AC206" i="38"/>
  <c r="AC205" i="38"/>
  <c r="AC204" i="38"/>
  <c r="AC203" i="38"/>
  <c r="AC202" i="38"/>
  <c r="AC200" i="38"/>
  <c r="AC198" i="38"/>
  <c r="AK196" i="38"/>
  <c r="AC195" i="38"/>
  <c r="AC194" i="38"/>
  <c r="AG192" i="38"/>
  <c r="AC187" i="38"/>
  <c r="AC186" i="38"/>
  <c r="AC184" i="38"/>
  <c r="AC183" i="38"/>
  <c r="AC182" i="38"/>
  <c r="AK180" i="38"/>
  <c r="AC179" i="38"/>
  <c r="AC178" i="38"/>
  <c r="AG176" i="38"/>
  <c r="AC175" i="38"/>
  <c r="AK127" i="38"/>
  <c r="AC95" i="38"/>
  <c r="AC94" i="38"/>
  <c r="AC93" i="38"/>
  <c r="AC92" i="38"/>
  <c r="AC91" i="38"/>
  <c r="AC88" i="38"/>
  <c r="AC87" i="38"/>
  <c r="AC86" i="38"/>
  <c r="AG85" i="38"/>
  <c r="AC85" i="38"/>
  <c r="AC84" i="38"/>
  <c r="AC82" i="38"/>
  <c r="AG80" i="38"/>
  <c r="AC78" i="38"/>
  <c r="AC77" i="38"/>
  <c r="AC76" i="38"/>
  <c r="AC75" i="38"/>
  <c r="AG74" i="38"/>
  <c r="AG72" i="38"/>
  <c r="AC70" i="38"/>
  <c r="AC69" i="38"/>
  <c r="AC68" i="38"/>
  <c r="AC67" i="38"/>
  <c r="AG66" i="38"/>
  <c r="AG64" i="38"/>
  <c r="AC62" i="38"/>
  <c r="AC61" i="38"/>
  <c r="AC60" i="38"/>
  <c r="AK59" i="38"/>
  <c r="AC58" i="38"/>
  <c r="AC57" i="38"/>
  <c r="AK55" i="38"/>
  <c r="AC54" i="38"/>
  <c r="AC53" i="38"/>
  <c r="AK51" i="38"/>
  <c r="AC50" i="38"/>
  <c r="AK49" i="38"/>
  <c r="AC49" i="38"/>
  <c r="AJ47" i="38"/>
  <c r="AG179" i="38"/>
  <c r="AG174" i="38"/>
  <c r="AO172" i="38"/>
  <c r="AK168" i="38"/>
  <c r="AG126" i="38"/>
  <c r="AG123" i="38"/>
  <c r="AG112" i="38"/>
  <c r="AG110" i="38"/>
  <c r="AN107" i="38"/>
  <c r="AG104" i="38"/>
  <c r="AG99" i="38"/>
  <c r="AI83" i="38"/>
  <c r="AD83" i="38"/>
  <c r="AG78" i="38"/>
  <c r="AG76" i="38"/>
  <c r="AG70" i="38"/>
  <c r="AG68" i="38"/>
  <c r="AG62" i="38"/>
  <c r="AG58" i="38"/>
  <c r="AG54" i="38"/>
  <c r="AN47" i="38"/>
  <c r="AG50" i="38"/>
  <c r="AI47" i="38"/>
  <c r="AO561" i="38"/>
  <c r="AC561" i="38"/>
  <c r="AP532" i="38"/>
  <c r="AO43" i="38"/>
  <c r="AO42" i="38"/>
  <c r="AO41" i="38"/>
  <c r="AO38" i="38"/>
  <c r="AO37" i="38"/>
  <c r="AC37" i="38"/>
  <c r="AO35" i="38"/>
  <c r="AO34" i="38"/>
  <c r="AO33" i="38"/>
  <c r="AC33" i="38"/>
  <c r="AO31" i="38"/>
  <c r="AO30" i="38"/>
  <c r="AO29" i="38"/>
  <c r="AC29" i="38"/>
  <c r="AO27" i="38"/>
  <c r="AO26" i="38"/>
  <c r="AO25" i="38"/>
  <c r="AC25" i="38"/>
  <c r="AO23" i="38"/>
  <c r="AO22" i="38"/>
  <c r="AO21" i="38"/>
  <c r="AC21" i="38"/>
  <c r="AO19" i="38"/>
  <c r="AO18" i="38"/>
  <c r="AO17" i="38"/>
  <c r="AO565" i="38"/>
  <c r="AC565" i="38"/>
  <c r="AO564" i="38"/>
  <c r="AP564" i="38" s="1"/>
  <c r="AC563" i="38"/>
  <c r="AC562" i="38"/>
  <c r="AG561" i="38"/>
  <c r="AC559" i="38"/>
  <c r="AC558" i="38"/>
  <c r="AG557" i="38"/>
  <c r="AG555" i="38"/>
  <c r="AG554" i="38"/>
  <c r="AK553" i="38"/>
  <c r="AO551" i="38"/>
  <c r="AO550" i="38"/>
  <c r="AO549" i="38"/>
  <c r="AC549" i="38"/>
  <c r="AO548" i="38"/>
  <c r="AG547" i="38"/>
  <c r="AG546" i="38"/>
  <c r="AK545" i="38"/>
  <c r="AO543" i="38"/>
  <c r="AO542" i="38"/>
  <c r="AO539" i="38"/>
  <c r="AO538" i="38"/>
  <c r="AO537" i="38"/>
  <c r="AC537" i="38"/>
  <c r="AO536" i="38"/>
  <c r="AP536" i="38" s="1"/>
  <c r="AC535" i="38"/>
  <c r="AC534" i="38"/>
  <c r="AG533" i="38"/>
  <c r="AG531" i="38"/>
  <c r="AG530" i="38"/>
  <c r="AK529" i="38"/>
  <c r="AK525" i="38"/>
  <c r="AO523" i="38"/>
  <c r="AO522" i="38"/>
  <c r="AO521" i="38"/>
  <c r="AC521" i="38"/>
  <c r="AO520" i="38"/>
  <c r="AO519" i="38"/>
  <c r="AO518" i="38"/>
  <c r="AO517" i="38"/>
  <c r="AC517" i="38"/>
  <c r="AO516" i="38"/>
  <c r="AO515" i="38"/>
  <c r="AO514" i="38"/>
  <c r="AO513" i="38"/>
  <c r="AC513" i="38"/>
  <c r="AO512" i="38"/>
  <c r="AO511" i="38"/>
  <c r="AO510" i="38"/>
  <c r="AO508" i="38"/>
  <c r="AC505" i="38"/>
  <c r="AP504" i="38"/>
  <c r="AC45" i="38"/>
  <c r="AO39" i="38"/>
  <c r="AC42" i="38"/>
  <c r="AG41" i="38"/>
  <c r="AC39" i="38"/>
  <c r="AC35" i="38"/>
  <c r="AC34" i="38"/>
  <c r="AG33" i="38"/>
  <c r="AC31" i="38"/>
  <c r="AC30" i="38"/>
  <c r="AG29" i="38"/>
  <c r="AC27" i="38"/>
  <c r="AC26" i="38"/>
  <c r="AG25" i="38"/>
  <c r="AC23" i="38"/>
  <c r="AC22" i="38"/>
  <c r="AG21" i="38"/>
  <c r="AC19" i="38"/>
  <c r="AC18" i="38"/>
  <c r="AC17" i="38"/>
  <c r="AG565" i="38"/>
  <c r="AG563" i="38"/>
  <c r="AG562" i="38"/>
  <c r="AK561" i="38"/>
  <c r="AG559" i="38"/>
  <c r="AG558" i="38"/>
  <c r="AK557" i="38"/>
  <c r="AO556" i="38"/>
  <c r="AP556" i="38" s="1"/>
  <c r="AK555" i="38"/>
  <c r="AK554" i="38"/>
  <c r="AC551" i="38"/>
  <c r="AC550" i="38"/>
  <c r="AG549" i="38"/>
  <c r="AK548" i="38"/>
  <c r="AK547" i="38"/>
  <c r="AK546" i="38"/>
  <c r="AC543" i="38"/>
  <c r="AC542" i="38"/>
  <c r="AC539" i="38"/>
  <c r="AC538" i="38"/>
  <c r="AG537" i="38"/>
  <c r="AG535" i="38"/>
  <c r="AG534" i="38"/>
  <c r="AK531" i="38"/>
  <c r="AK530" i="38"/>
  <c r="AC520" i="38"/>
  <c r="AC519" i="38"/>
  <c r="AC518" i="38"/>
  <c r="AG517" i="38"/>
  <c r="AC516" i="38"/>
  <c r="AC515" i="38"/>
  <c r="AC512" i="38"/>
  <c r="AK14" i="38"/>
  <c r="AO46" i="38"/>
  <c r="AO45" i="38"/>
  <c r="AC41" i="38"/>
  <c r="AC46" i="38"/>
  <c r="AG45" i="38"/>
  <c r="AC43" i="38"/>
  <c r="AC38" i="38"/>
  <c r="AG37" i="38"/>
  <c r="AO14" i="38"/>
  <c r="AG46" i="38"/>
  <c r="AK45" i="38"/>
  <c r="AG43" i="38"/>
  <c r="AG42" i="38"/>
  <c r="AK41" i="38"/>
  <c r="AG39" i="38"/>
  <c r="AG38" i="38"/>
  <c r="AK37" i="38"/>
  <c r="AG35" i="38"/>
  <c r="AG34" i="38"/>
  <c r="AK33" i="38"/>
  <c r="AG31" i="38"/>
  <c r="AG30" i="38"/>
  <c r="AG27" i="38"/>
  <c r="AG26" i="38"/>
  <c r="AG23" i="38"/>
  <c r="AG22" i="38"/>
  <c r="AG19" i="38"/>
  <c r="AG18" i="38"/>
  <c r="AG17" i="38"/>
  <c r="AK565" i="38"/>
  <c r="AK563" i="38"/>
  <c r="AK562" i="38"/>
  <c r="AK559" i="38"/>
  <c r="AK558" i="38"/>
  <c r="AO555" i="38"/>
  <c r="AO554" i="38"/>
  <c r="AO553" i="38"/>
  <c r="AC553" i="38"/>
  <c r="AG551" i="38"/>
  <c r="AG550" i="38"/>
  <c r="AK549" i="38"/>
  <c r="AO547" i="38"/>
  <c r="AO546" i="38"/>
  <c r="AO545" i="38"/>
  <c r="AC545" i="38"/>
  <c r="AG543" i="38"/>
  <c r="AG542" i="38"/>
  <c r="AG539" i="38"/>
  <c r="AG538" i="38"/>
  <c r="AK537" i="38"/>
  <c r="AK535" i="38"/>
  <c r="AK534" i="38"/>
  <c r="AK533" i="38"/>
  <c r="AO531" i="38"/>
  <c r="AO530" i="38"/>
  <c r="AO529" i="38"/>
  <c r="AC529" i="38"/>
  <c r="AO528" i="38"/>
  <c r="AP528" i="38" s="1"/>
  <c r="AG525" i="38"/>
  <c r="AG523" i="38"/>
  <c r="AG522" i="38"/>
  <c r="AG520" i="38"/>
  <c r="AG516" i="38"/>
  <c r="AG512" i="38"/>
  <c r="AG508" i="38"/>
  <c r="AC514" i="38"/>
  <c r="AG513" i="38"/>
  <c r="AC511" i="38"/>
  <c r="AC510" i="38"/>
  <c r="AG507" i="38"/>
  <c r="AG506" i="38"/>
  <c r="AK503" i="38"/>
  <c r="AK502" i="38"/>
  <c r="AK501" i="38"/>
  <c r="AO498" i="38"/>
  <c r="AO497" i="38"/>
  <c r="AC497" i="38"/>
  <c r="AO496" i="38"/>
  <c r="AP496" i="38" s="1"/>
  <c r="AC495" i="38"/>
  <c r="AC494" i="38"/>
  <c r="AG493" i="38"/>
  <c r="AG491" i="38"/>
  <c r="AG490" i="38"/>
  <c r="AK487" i="38"/>
  <c r="AK486" i="38"/>
  <c r="AK483" i="38"/>
  <c r="AG482" i="38"/>
  <c r="AG481" i="38"/>
  <c r="AC480" i="38"/>
  <c r="AG479" i="38"/>
  <c r="AO478" i="38"/>
  <c r="AO477" i="38"/>
  <c r="AK476" i="38"/>
  <c r="AK475" i="38"/>
  <c r="AG474" i="38"/>
  <c r="AG473" i="38"/>
  <c r="AC472" i="38"/>
  <c r="AG471" i="38"/>
  <c r="AO470" i="38"/>
  <c r="AO469" i="38"/>
  <c r="AK468" i="38"/>
  <c r="AG466" i="38"/>
  <c r="AG465" i="38"/>
  <c r="AC464" i="38"/>
  <c r="AG463" i="38"/>
  <c r="AO462" i="38"/>
  <c r="AO461" i="38"/>
  <c r="AK460" i="38"/>
  <c r="AG458" i="38"/>
  <c r="AG457" i="38"/>
  <c r="AC456" i="38"/>
  <c r="AG455" i="38"/>
  <c r="AO454" i="38"/>
  <c r="AO453" i="38"/>
  <c r="AK452" i="38"/>
  <c r="AK451" i="38"/>
  <c r="AG450" i="38"/>
  <c r="AG449" i="38"/>
  <c r="AC448" i="38"/>
  <c r="AG447" i="38"/>
  <c r="AO446" i="38"/>
  <c r="AO445" i="38"/>
  <c r="AK444" i="38"/>
  <c r="AK443" i="38"/>
  <c r="AG442" i="38"/>
  <c r="AG441" i="38"/>
  <c r="AC440" i="38"/>
  <c r="AG439" i="38"/>
  <c r="AO438" i="38"/>
  <c r="AO437" i="38"/>
  <c r="AK436" i="38"/>
  <c r="AK435" i="38"/>
  <c r="AG434" i="38"/>
  <c r="AG433" i="38"/>
  <c r="AC432" i="38"/>
  <c r="AG431" i="38"/>
  <c r="AO430" i="38"/>
  <c r="AO429" i="38"/>
  <c r="AK428" i="38"/>
  <c r="AK427" i="38"/>
  <c r="AG426" i="38"/>
  <c r="AG425" i="38"/>
  <c r="AC424" i="38"/>
  <c r="AO422" i="38"/>
  <c r="AO421" i="38"/>
  <c r="AK420" i="38"/>
  <c r="AK419" i="38"/>
  <c r="AG418" i="38"/>
  <c r="AG417" i="38"/>
  <c r="AC416" i="38"/>
  <c r="AO414" i="38"/>
  <c r="AO413" i="38"/>
  <c r="AK412" i="38"/>
  <c r="AK411" i="38"/>
  <c r="AG410" i="38"/>
  <c r="AG409" i="38"/>
  <c r="AC408" i="38"/>
  <c r="AO406" i="38"/>
  <c r="AO405" i="38"/>
  <c r="AK404" i="38"/>
  <c r="AK403" i="38"/>
  <c r="AG402" i="38"/>
  <c r="AG401" i="38"/>
  <c r="AG400" i="38"/>
  <c r="AC396" i="38"/>
  <c r="AO394" i="38"/>
  <c r="AO393" i="38"/>
  <c r="AO392" i="38"/>
  <c r="AO391" i="38"/>
  <c r="AK390" i="38"/>
  <c r="AK388" i="38"/>
  <c r="AK387" i="38"/>
  <c r="AG386" i="38"/>
  <c r="AG385" i="38"/>
  <c r="AG384" i="38"/>
  <c r="AC382" i="38"/>
  <c r="AC381" i="38"/>
  <c r="AC380" i="38"/>
  <c r="AO378" i="38"/>
  <c r="AO377" i="38"/>
  <c r="AO376" i="38"/>
  <c r="AO375" i="38"/>
  <c r="AK374" i="38"/>
  <c r="AK373" i="38"/>
  <c r="AK372" i="38"/>
  <c r="AK371" i="38"/>
  <c r="AG370" i="38"/>
  <c r="AG369" i="38"/>
  <c r="AG368" i="38"/>
  <c r="AC366" i="38"/>
  <c r="AC365" i="38"/>
  <c r="AC364" i="38"/>
  <c r="AK362" i="38"/>
  <c r="AK361" i="38"/>
  <c r="AK360" i="38"/>
  <c r="AK359" i="38"/>
  <c r="AC358" i="38"/>
  <c r="AC355" i="38"/>
  <c r="AC354" i="38"/>
  <c r="AC353" i="38"/>
  <c r="AG350" i="38"/>
  <c r="AG349" i="38"/>
  <c r="AG348" i="38"/>
  <c r="AK346" i="38"/>
  <c r="AK344" i="38"/>
  <c r="AC344" i="38"/>
  <c r="AO342" i="38"/>
  <c r="AO341" i="38"/>
  <c r="AO340" i="38"/>
  <c r="AO339" i="38"/>
  <c r="AP335" i="38"/>
  <c r="AK323" i="38"/>
  <c r="AK322" i="38"/>
  <c r="AK321" i="38"/>
  <c r="AK320" i="38"/>
  <c r="AC320" i="38"/>
  <c r="AK319" i="38"/>
  <c r="AP319" i="38" s="1"/>
  <c r="AC318" i="38"/>
  <c r="AC317" i="38"/>
  <c r="AG314" i="38"/>
  <c r="AG313" i="38"/>
  <c r="AG311" i="38"/>
  <c r="AK303" i="38"/>
  <c r="AK302" i="38"/>
  <c r="AO525" i="38"/>
  <c r="AC525" i="38"/>
  <c r="AO524" i="38"/>
  <c r="AP524" i="38" s="1"/>
  <c r="AC523" i="38"/>
  <c r="AC522" i="38"/>
  <c r="AG521" i="38"/>
  <c r="AG519" i="38"/>
  <c r="AG518" i="38"/>
  <c r="AG515" i="38"/>
  <c r="AG514" i="38"/>
  <c r="AG511" i="38"/>
  <c r="AG510" i="38"/>
  <c r="AK507" i="38"/>
  <c r="AK506" i="38"/>
  <c r="AK505" i="38"/>
  <c r="AO503" i="38"/>
  <c r="AO502" i="38"/>
  <c r="AO501" i="38"/>
  <c r="AC501" i="38"/>
  <c r="AC498" i="38"/>
  <c r="AG497" i="38"/>
  <c r="AG495" i="38"/>
  <c r="AG494" i="38"/>
  <c r="AK491" i="38"/>
  <c r="AK490" i="38"/>
  <c r="AO487" i="38"/>
  <c r="AO486" i="38"/>
  <c r="AK482" i="38"/>
  <c r="AK481" i="38"/>
  <c r="AG480" i="38"/>
  <c r="AC478" i="38"/>
  <c r="AO476" i="38"/>
  <c r="AO475" i="38"/>
  <c r="AK474" i="38"/>
  <c r="AK473" i="38"/>
  <c r="AG472" i="38"/>
  <c r="AC470" i="38"/>
  <c r="AO468" i="38"/>
  <c r="AK466" i="38"/>
  <c r="AK465" i="38"/>
  <c r="AG464" i="38"/>
  <c r="AC462" i="38"/>
  <c r="AO460" i="38"/>
  <c r="AK458" i="38"/>
  <c r="AK457" i="38"/>
  <c r="AG456" i="38"/>
  <c r="AC454" i="38"/>
  <c r="AO452" i="38"/>
  <c r="AO451" i="38"/>
  <c r="AK450" i="38"/>
  <c r="AK449" i="38"/>
  <c r="AG448" i="38"/>
  <c r="AC446" i="38"/>
  <c r="AO444" i="38"/>
  <c r="AO443" i="38"/>
  <c r="AK442" i="38"/>
  <c r="AK441" i="38"/>
  <c r="AG440" i="38"/>
  <c r="AC438" i="38"/>
  <c r="AO436" i="38"/>
  <c r="AO435" i="38"/>
  <c r="AK434" i="38"/>
  <c r="AK433" i="38"/>
  <c r="AG432" i="38"/>
  <c r="AC430" i="38"/>
  <c r="AO428" i="38"/>
  <c r="AO427" i="38"/>
  <c r="AK426" i="38"/>
  <c r="AK425" i="38"/>
  <c r="AG424" i="38"/>
  <c r="AC422" i="38"/>
  <c r="AO420" i="38"/>
  <c r="AO419" i="38"/>
  <c r="AK418" i="38"/>
  <c r="AK417" i="38"/>
  <c r="AG416" i="38"/>
  <c r="AC414" i="38"/>
  <c r="AO412" i="38"/>
  <c r="AO411" i="38"/>
  <c r="AK410" i="38"/>
  <c r="AK409" i="38"/>
  <c r="AG408" i="38"/>
  <c r="AC406" i="38"/>
  <c r="AO404" i="38"/>
  <c r="AO403" i="38"/>
  <c r="AK402" i="38"/>
  <c r="AK401" i="38"/>
  <c r="AK400" i="38"/>
  <c r="AK399" i="38"/>
  <c r="AG396" i="38"/>
  <c r="AC394" i="38"/>
  <c r="AC393" i="38"/>
  <c r="AC392" i="38"/>
  <c r="AG391" i="38"/>
  <c r="AO390" i="38"/>
  <c r="AO388" i="38"/>
  <c r="AO387" i="38"/>
  <c r="AK386" i="38"/>
  <c r="AK385" i="38"/>
  <c r="AK384" i="38"/>
  <c r="AG382" i="38"/>
  <c r="AG381" i="38"/>
  <c r="AG380" i="38"/>
  <c r="AC378" i="38"/>
  <c r="AC377" i="38"/>
  <c r="AC376" i="38"/>
  <c r="AG375" i="38"/>
  <c r="AO374" i="38"/>
  <c r="AO373" i="38"/>
  <c r="AO372" i="38"/>
  <c r="AO371" i="38"/>
  <c r="AK370" i="38"/>
  <c r="AK369" i="38"/>
  <c r="AK368" i="38"/>
  <c r="AK367" i="38"/>
  <c r="AG366" i="38"/>
  <c r="AG365" i="38"/>
  <c r="AG364" i="38"/>
  <c r="AO362" i="38"/>
  <c r="AO361" i="38"/>
  <c r="AO360" i="38"/>
  <c r="AO359" i="38"/>
  <c r="AG358" i="38"/>
  <c r="AG355" i="38"/>
  <c r="AP295" i="38"/>
  <c r="AG501" i="38"/>
  <c r="AP488" i="38"/>
  <c r="AG483" i="38"/>
  <c r="AP477" i="38"/>
  <c r="AP476" i="38"/>
  <c r="AG475" i="38"/>
  <c r="AP475" i="38" s="1"/>
  <c r="AP469" i="38"/>
  <c r="AP468" i="38"/>
  <c r="AP397" i="38"/>
  <c r="AP461" i="38"/>
  <c r="AP460" i="38"/>
  <c r="AP453" i="38"/>
  <c r="AP452" i="38"/>
  <c r="AG451" i="38"/>
  <c r="AP451" i="38" s="1"/>
  <c r="AP445" i="38"/>
  <c r="AP444" i="38"/>
  <c r="AG443" i="38"/>
  <c r="AP443" i="38" s="1"/>
  <c r="AP437" i="38"/>
  <c r="AP436" i="38"/>
  <c r="AG435" i="38"/>
  <c r="AP435" i="38" s="1"/>
  <c r="AP429" i="38"/>
  <c r="AP428" i="38"/>
  <c r="AP427" i="38"/>
  <c r="AP419" i="38"/>
  <c r="AP411" i="38"/>
  <c r="AP403" i="38"/>
  <c r="AP387" i="38"/>
  <c r="AP371" i="38"/>
  <c r="AP347" i="38"/>
  <c r="AP307" i="38"/>
  <c r="AP492" i="38"/>
  <c r="AC426" i="38"/>
  <c r="AO424" i="38"/>
  <c r="AO423" i="38"/>
  <c r="AK422" i="38"/>
  <c r="AK421" i="38"/>
  <c r="AP421" i="38" s="1"/>
  <c r="AG420" i="38"/>
  <c r="AP420" i="38" s="1"/>
  <c r="AC418" i="38"/>
  <c r="AO416" i="38"/>
  <c r="AO415" i="38"/>
  <c r="AK414" i="38"/>
  <c r="AK413" i="38"/>
  <c r="AP413" i="38" s="1"/>
  <c r="AG412" i="38"/>
  <c r="AP412" i="38" s="1"/>
  <c r="AC410" i="38"/>
  <c r="AO408" i="38"/>
  <c r="AO407" i="38"/>
  <c r="AK406" i="38"/>
  <c r="AK405" i="38"/>
  <c r="AP405" i="38" s="1"/>
  <c r="AG404" i="38"/>
  <c r="AP404" i="38" s="1"/>
  <c r="AC402" i="38"/>
  <c r="AC401" i="38"/>
  <c r="AC400" i="38"/>
  <c r="AG399" i="38"/>
  <c r="AO396" i="38"/>
  <c r="AO395" i="38"/>
  <c r="AK394" i="38"/>
  <c r="AK393" i="38"/>
  <c r="AK392" i="38"/>
  <c r="AK391" i="38"/>
  <c r="AG390" i="38"/>
  <c r="AP390" i="38" s="1"/>
  <c r="AG388" i="38"/>
  <c r="AP388" i="38" s="1"/>
  <c r="AC386" i="38"/>
  <c r="AC385" i="38"/>
  <c r="AC384" i="38"/>
  <c r="AO382" i="38"/>
  <c r="AO381" i="38"/>
  <c r="AO380" i="38"/>
  <c r="AO379" i="38"/>
  <c r="AK378" i="38"/>
  <c r="AK377" i="38"/>
  <c r="AK376" i="38"/>
  <c r="AK375" i="38"/>
  <c r="AG374" i="38"/>
  <c r="AP374" i="38" s="1"/>
  <c r="AG373" i="38"/>
  <c r="AP373" i="38" s="1"/>
  <c r="AG372" i="38"/>
  <c r="AP372" i="38" s="1"/>
  <c r="AC370" i="38"/>
  <c r="AP370" i="38" s="1"/>
  <c r="AC369" i="38"/>
  <c r="AP369" i="38" s="1"/>
  <c r="AC368" i="38"/>
  <c r="AG367" i="38"/>
  <c r="AO366" i="38"/>
  <c r="AO365" i="38"/>
  <c r="AO364" i="38"/>
  <c r="AO363" i="38"/>
  <c r="AP363" i="38" s="1"/>
  <c r="AG362" i="38"/>
  <c r="AG361" i="38"/>
  <c r="AG360" i="38"/>
  <c r="AO358" i="38"/>
  <c r="AO357" i="38"/>
  <c r="AC357" i="38"/>
  <c r="AO355" i="38"/>
  <c r="AP355" i="38" s="1"/>
  <c r="AO354" i="38"/>
  <c r="AO353" i="38"/>
  <c r="AO352" i="38"/>
  <c r="AO351" i="38"/>
  <c r="AP351" i="38" s="1"/>
  <c r="AC350" i="38"/>
  <c r="AC349" i="38"/>
  <c r="AG346" i="38"/>
  <c r="AG344" i="38"/>
  <c r="AK342" i="38"/>
  <c r="AK341" i="38"/>
  <c r="AK340" i="38"/>
  <c r="AC340" i="38"/>
  <c r="AK339" i="38"/>
  <c r="AK338" i="38"/>
  <c r="AK337" i="38"/>
  <c r="AK336" i="38"/>
  <c r="AC336" i="38"/>
  <c r="AO334" i="38"/>
  <c r="AO333" i="38"/>
  <c r="AO332" i="38"/>
  <c r="AO331" i="38"/>
  <c r="AP331" i="38" s="1"/>
  <c r="AC330" i="38"/>
  <c r="AC329" i="38"/>
  <c r="AG326" i="38"/>
  <c r="AG325" i="38"/>
  <c r="AG324" i="38"/>
  <c r="AG323" i="38"/>
  <c r="AP323" i="38" s="1"/>
  <c r="AC311" i="38"/>
  <c r="AP311" i="38" s="1"/>
  <c r="AC310" i="38"/>
  <c r="AC309" i="38"/>
  <c r="AC308" i="38"/>
  <c r="AG306" i="38"/>
  <c r="AG305" i="38"/>
  <c r="AG304" i="38"/>
  <c r="AG303" i="38"/>
  <c r="AP303" i="38" s="1"/>
  <c r="AC302" i="38"/>
  <c r="AC301" i="38"/>
  <c r="AC300" i="38"/>
  <c r="AG298" i="38"/>
  <c r="AG297" i="38"/>
  <c r="AG296" i="38"/>
  <c r="AK294" i="38"/>
  <c r="AK293" i="38"/>
  <c r="AK292" i="38"/>
  <c r="AK290" i="38"/>
  <c r="AK289" i="38"/>
  <c r="AK287" i="38"/>
  <c r="AK286" i="38"/>
  <c r="AK285" i="38"/>
  <c r="AK283" i="38"/>
  <c r="AK282" i="38"/>
  <c r="AK281" i="38"/>
  <c r="AK279" i="38"/>
  <c r="AK278" i="38"/>
  <c r="AK277" i="38"/>
  <c r="AK275" i="38"/>
  <c r="AK274" i="38"/>
  <c r="AK273" i="38"/>
  <c r="AK271" i="38"/>
  <c r="AK270" i="38"/>
  <c r="AK269" i="38"/>
  <c r="AK266" i="38"/>
  <c r="AK265" i="38"/>
  <c r="AK263" i="38"/>
  <c r="AK262" i="38"/>
  <c r="AK261" i="38"/>
  <c r="AK259" i="38"/>
  <c r="AK258" i="38"/>
  <c r="AK257" i="38"/>
  <c r="AK255" i="38"/>
  <c r="AK254" i="38"/>
  <c r="AK253" i="38"/>
  <c r="AK251" i="38"/>
  <c r="AK250" i="38"/>
  <c r="AK249" i="38"/>
  <c r="AK247" i="38"/>
  <c r="AK246" i="38"/>
  <c r="AK245" i="38"/>
  <c r="AK242" i="38"/>
  <c r="AK241" i="38"/>
  <c r="AK239" i="38"/>
  <c r="AK238" i="38"/>
  <c r="AK237" i="38"/>
  <c r="AK234" i="38"/>
  <c r="AK233" i="38"/>
  <c r="AK231" i="38"/>
  <c r="AK230" i="38"/>
  <c r="AK229" i="38"/>
  <c r="AK227" i="38"/>
  <c r="AC305" i="38"/>
  <c r="AC304" i="38"/>
  <c r="AG302" i="38"/>
  <c r="AG301" i="38"/>
  <c r="AG300" i="38"/>
  <c r="AK298" i="38"/>
  <c r="AK297" i="38"/>
  <c r="AK296" i="38"/>
  <c r="AO294" i="38"/>
  <c r="AO293" i="38"/>
  <c r="AO292" i="38"/>
  <c r="AO290" i="38"/>
  <c r="AO289" i="38"/>
  <c r="AO288" i="38"/>
  <c r="AC288" i="38"/>
  <c r="AO287" i="38"/>
  <c r="AO286" i="38"/>
  <c r="AO285" i="38"/>
  <c r="AO284" i="38"/>
  <c r="AC284" i="38"/>
  <c r="AO283" i="38"/>
  <c r="AO282" i="38"/>
  <c r="AO281" i="38"/>
  <c r="AO280" i="38"/>
  <c r="AC280" i="38"/>
  <c r="AO279" i="38"/>
  <c r="AO278" i="38"/>
  <c r="AO277" i="38"/>
  <c r="AO276" i="38"/>
  <c r="AC276" i="38"/>
  <c r="AO275" i="38"/>
  <c r="AO274" i="38"/>
  <c r="AO273" i="38"/>
  <c r="AO272" i="38"/>
  <c r="AC272" i="38"/>
  <c r="AO271" i="38"/>
  <c r="AO270" i="38"/>
  <c r="AO269" i="38"/>
  <c r="AO268" i="38"/>
  <c r="AC268" i="38"/>
  <c r="AO266" i="38"/>
  <c r="AO265" i="38"/>
  <c r="AO264" i="38"/>
  <c r="AC264" i="38"/>
  <c r="AO263" i="38"/>
  <c r="AO262" i="38"/>
  <c r="AO261" i="38"/>
  <c r="AO259" i="38"/>
  <c r="AO258" i="38"/>
  <c r="AO257" i="38"/>
  <c r="AC256" i="38"/>
  <c r="AO255" i="38"/>
  <c r="AO254" i="38"/>
  <c r="AO253" i="38"/>
  <c r="AO252" i="38"/>
  <c r="AC252" i="38"/>
  <c r="AO251" i="38"/>
  <c r="AO250" i="38"/>
  <c r="AO249" i="38"/>
  <c r="AO248" i="38"/>
  <c r="AC248" i="38"/>
  <c r="AO247" i="38"/>
  <c r="AO246" i="38"/>
  <c r="AO245" i="38"/>
  <c r="AC244" i="38"/>
  <c r="AO242" i="38"/>
  <c r="AO241" i="38"/>
  <c r="AC240" i="38"/>
  <c r="AO239" i="38"/>
  <c r="AO238" i="38"/>
  <c r="AO237" i="38"/>
  <c r="AO236" i="38"/>
  <c r="AC236" i="38"/>
  <c r="AO234" i="38"/>
  <c r="AO233" i="38"/>
  <c r="AC232" i="38"/>
  <c r="AO231" i="38"/>
  <c r="AO230" i="38"/>
  <c r="AG354" i="38"/>
  <c r="AG353" i="38"/>
  <c r="AG352" i="38"/>
  <c r="AK350" i="38"/>
  <c r="AK349" i="38"/>
  <c r="AK348" i="38"/>
  <c r="AC348" i="38"/>
  <c r="AO346" i="38"/>
  <c r="AP346" i="38" s="1"/>
  <c r="AO344" i="38"/>
  <c r="AO343" i="38"/>
  <c r="AP343" i="38" s="1"/>
  <c r="AC342" i="38"/>
  <c r="AC341" i="38"/>
  <c r="AG338" i="38"/>
  <c r="AG337" i="38"/>
  <c r="AG336" i="38"/>
  <c r="AK334" i="38"/>
  <c r="AK333" i="38"/>
  <c r="AK332" i="38"/>
  <c r="AC332" i="38"/>
  <c r="AO330" i="38"/>
  <c r="AO329" i="38"/>
  <c r="AC326" i="38"/>
  <c r="AC325" i="38"/>
  <c r="AC324" i="38"/>
  <c r="AG322" i="38"/>
  <c r="AG321" i="38"/>
  <c r="AG320" i="38"/>
  <c r="AO318" i="38"/>
  <c r="AO317" i="38"/>
  <c r="AO316" i="38"/>
  <c r="AO315" i="38"/>
  <c r="AP315" i="38" s="1"/>
  <c r="AC314" i="38"/>
  <c r="AC313" i="38"/>
  <c r="AG310" i="38"/>
  <c r="AG309" i="38"/>
  <c r="AG308" i="38"/>
  <c r="AK306" i="38"/>
  <c r="AK305" i="38"/>
  <c r="AK304" i="38"/>
  <c r="AO302" i="38"/>
  <c r="AO301" i="38"/>
  <c r="AO300" i="38"/>
  <c r="AO299" i="38"/>
  <c r="AP299" i="38" s="1"/>
  <c r="AC298" i="38"/>
  <c r="AC297" i="38"/>
  <c r="AC296" i="38"/>
  <c r="AG294" i="38"/>
  <c r="AP294" i="38" s="1"/>
  <c r="AG293" i="38"/>
  <c r="AP293" i="38" s="1"/>
  <c r="AG292" i="38"/>
  <c r="AG290" i="38"/>
  <c r="AG286" i="38"/>
  <c r="AP286" i="38" s="1"/>
  <c r="AG282" i="38"/>
  <c r="AP282" i="38" s="1"/>
  <c r="AG278" i="38"/>
  <c r="AP278" i="38" s="1"/>
  <c r="AG274" i="38"/>
  <c r="AP274" i="38" s="1"/>
  <c r="AG270" i="38"/>
  <c r="AP270" i="38" s="1"/>
  <c r="AG266" i="38"/>
  <c r="AP266" i="38" s="1"/>
  <c r="AG262" i="38"/>
  <c r="AP262" i="38" s="1"/>
  <c r="AG258" i="38"/>
  <c r="AP258" i="38" s="1"/>
  <c r="AK226" i="38"/>
  <c r="AK225" i="38"/>
  <c r="AK220" i="38"/>
  <c r="AK219" i="38"/>
  <c r="AK218" i="38"/>
  <c r="AK216" i="38"/>
  <c r="AK215" i="38"/>
  <c r="AK213" i="38"/>
  <c r="AC212" i="38"/>
  <c r="AK211" i="38"/>
  <c r="AK210" i="38"/>
  <c r="AK209" i="38"/>
  <c r="AK206" i="38"/>
  <c r="AK204" i="38"/>
  <c r="AK203" i="38"/>
  <c r="AK202" i="38"/>
  <c r="AK200" i="38"/>
  <c r="AK198" i="38"/>
  <c r="AK197" i="38"/>
  <c r="AC196" i="38"/>
  <c r="AK195" i="38"/>
  <c r="AK194" i="38"/>
  <c r="AK193" i="38"/>
  <c r="AK188" i="38"/>
  <c r="AK187" i="38"/>
  <c r="AK186" i="38"/>
  <c r="AK184" i="38"/>
  <c r="AK183" i="38"/>
  <c r="AO229" i="38"/>
  <c r="AC228" i="38"/>
  <c r="AO227" i="38"/>
  <c r="AO226" i="38"/>
  <c r="AO225" i="38"/>
  <c r="AC224" i="38"/>
  <c r="AO220" i="38"/>
  <c r="AO219" i="38"/>
  <c r="AO218" i="38"/>
  <c r="AO216" i="38"/>
  <c r="AO215" i="38"/>
  <c r="AG212" i="38"/>
  <c r="AO211" i="38"/>
  <c r="AO210" i="38"/>
  <c r="AO209" i="38"/>
  <c r="AC208" i="38"/>
  <c r="AO206" i="38"/>
  <c r="AO204" i="38"/>
  <c r="AO203" i="38"/>
  <c r="AO202" i="38"/>
  <c r="AO200" i="38"/>
  <c r="AO198" i="38"/>
  <c r="AP179" i="38"/>
  <c r="AC171" i="38"/>
  <c r="AG291" i="38"/>
  <c r="AG289" i="38"/>
  <c r="AK288" i="38"/>
  <c r="AG287" i="38"/>
  <c r="AG285" i="38"/>
  <c r="AK284" i="38"/>
  <c r="AG283" i="38"/>
  <c r="AG281" i="38"/>
  <c r="AK280" i="38"/>
  <c r="AG279" i="38"/>
  <c r="AG277" i="38"/>
  <c r="AK276" i="38"/>
  <c r="AG275" i="38"/>
  <c r="AG273" i="38"/>
  <c r="AK272" i="38"/>
  <c r="AG271" i="38"/>
  <c r="AG269" i="38"/>
  <c r="AK268" i="38"/>
  <c r="AG265" i="38"/>
  <c r="AK264" i="38"/>
  <c r="AG263" i="38"/>
  <c r="AG261" i="38"/>
  <c r="AG259" i="38"/>
  <c r="AG257" i="38"/>
  <c r="AK256" i="38"/>
  <c r="AG255" i="38"/>
  <c r="AG254" i="38"/>
  <c r="AP254" i="38" s="1"/>
  <c r="AG250" i="38"/>
  <c r="AP250" i="38" s="1"/>
  <c r="AG246" i="38"/>
  <c r="AP246" i="38" s="1"/>
  <c r="AG242" i="38"/>
  <c r="AP242" i="38" s="1"/>
  <c r="AG238" i="38"/>
  <c r="AP238" i="38" s="1"/>
  <c r="AG234" i="38"/>
  <c r="AP234" i="38" s="1"/>
  <c r="AG230" i="38"/>
  <c r="AP230" i="38" s="1"/>
  <c r="AG226" i="38"/>
  <c r="AP226" i="38" s="1"/>
  <c r="AG220" i="38"/>
  <c r="AG216" i="38"/>
  <c r="AG211" i="38"/>
  <c r="AP211" i="38" s="1"/>
  <c r="AG206" i="38"/>
  <c r="AP206" i="38" s="1"/>
  <c r="AG204" i="38"/>
  <c r="AG200" i="38"/>
  <c r="AG195" i="38"/>
  <c r="AP195" i="38" s="1"/>
  <c r="AG188" i="38"/>
  <c r="AG184" i="38"/>
  <c r="AG171" i="38"/>
  <c r="AG253" i="38"/>
  <c r="AK252" i="38"/>
  <c r="AG251" i="38"/>
  <c r="AP251" i="38" s="1"/>
  <c r="AG249" i="38"/>
  <c r="AP249" i="38" s="1"/>
  <c r="AK248" i="38"/>
  <c r="AG247" i="38"/>
  <c r="AP247" i="38" s="1"/>
  <c r="AG245" i="38"/>
  <c r="AP245" i="38" s="1"/>
  <c r="AK244" i="38"/>
  <c r="AG241" i="38"/>
  <c r="AP241" i="38" s="1"/>
  <c r="AK240" i="38"/>
  <c r="AG239" i="38"/>
  <c r="AP239" i="38" s="1"/>
  <c r="AG237" i="38"/>
  <c r="AP237" i="38" s="1"/>
  <c r="AK236" i="38"/>
  <c r="AG233" i="38"/>
  <c r="AP233" i="38" s="1"/>
  <c r="AK232" i="38"/>
  <c r="AG231" i="38"/>
  <c r="AP231" i="38" s="1"/>
  <c r="AG229" i="38"/>
  <c r="AP229" i="38" s="1"/>
  <c r="AK228" i="38"/>
  <c r="AG227" i="38"/>
  <c r="AP227" i="38" s="1"/>
  <c r="AG225" i="38"/>
  <c r="AP225" i="38" s="1"/>
  <c r="AK224" i="38"/>
  <c r="AG219" i="38"/>
  <c r="AP219" i="38" s="1"/>
  <c r="AG218" i="38"/>
  <c r="AP218" i="38" s="1"/>
  <c r="AG217" i="38"/>
  <c r="AG215" i="38"/>
  <c r="AP215" i="38" s="1"/>
  <c r="AG213" i="38"/>
  <c r="AO212" i="38"/>
  <c r="AG210" i="38"/>
  <c r="AP210" i="38" s="1"/>
  <c r="AK208" i="38"/>
  <c r="AG203" i="38"/>
  <c r="AP203" i="38" s="1"/>
  <c r="AG202" i="38"/>
  <c r="AP202" i="38" s="1"/>
  <c r="AG201" i="38"/>
  <c r="AG198" i="38"/>
  <c r="AP198" i="38" s="1"/>
  <c r="AG197" i="38"/>
  <c r="AO196" i="38"/>
  <c r="AG194" i="38"/>
  <c r="AK192" i="38"/>
  <c r="AG187" i="38"/>
  <c r="AG186" i="38"/>
  <c r="AG185" i="38"/>
  <c r="AG183" i="38"/>
  <c r="AG182" i="38"/>
  <c r="AG181" i="38"/>
  <c r="AO180" i="38"/>
  <c r="AG178" i="38"/>
  <c r="AK176" i="38"/>
  <c r="AG175" i="38"/>
  <c r="AK173" i="38"/>
  <c r="AC172" i="38"/>
  <c r="AK126" i="38"/>
  <c r="AK123" i="38"/>
  <c r="AK112" i="38"/>
  <c r="AK110" i="38"/>
  <c r="AM107" i="38"/>
  <c r="AM106" i="38" s="1"/>
  <c r="AH107" i="38"/>
  <c r="AH106" i="38" s="1"/>
  <c r="AK108" i="38"/>
  <c r="AB106" i="38"/>
  <c r="AK104" i="38"/>
  <c r="AG94" i="38"/>
  <c r="AG92" i="38"/>
  <c r="AN89" i="38"/>
  <c r="AG88" i="38"/>
  <c r="AG87" i="38"/>
  <c r="AP87" i="38" s="1"/>
  <c r="AD47" i="38"/>
  <c r="Z83" i="38"/>
  <c r="AK182" i="38"/>
  <c r="AK181" i="38"/>
  <c r="AC180" i="38"/>
  <c r="AK178" i="38"/>
  <c r="AK177" i="38"/>
  <c r="AK175" i="38"/>
  <c r="AG172" i="38"/>
  <c r="AO171" i="38"/>
  <c r="AP171" i="38" s="1"/>
  <c r="AL107" i="38"/>
  <c r="AL106" i="38" s="1"/>
  <c r="AO108" i="38"/>
  <c r="AF107" i="38"/>
  <c r="AF106" i="38" s="1"/>
  <c r="AA107" i="38"/>
  <c r="AA106" i="38" s="1"/>
  <c r="AO99" i="38"/>
  <c r="AO97" i="38"/>
  <c r="AL96" i="38"/>
  <c r="AF96" i="38"/>
  <c r="AA96" i="38"/>
  <c r="AK94" i="38"/>
  <c r="AK92" i="38"/>
  <c r="AO90" i="38"/>
  <c r="AM89" i="38"/>
  <c r="AH89" i="38"/>
  <c r="AK90" i="38"/>
  <c r="AB89" i="38"/>
  <c r="AK88" i="38"/>
  <c r="AK87" i="38"/>
  <c r="AK86" i="38"/>
  <c r="AK85" i="38"/>
  <c r="AM83" i="38"/>
  <c r="AH83" i="38"/>
  <c r="AB83" i="38"/>
  <c r="AK82" i="38"/>
  <c r="AK81" i="38"/>
  <c r="AO84" i="38"/>
  <c r="AG196" i="38"/>
  <c r="AO194" i="38"/>
  <c r="AO193" i="38"/>
  <c r="AO187" i="38"/>
  <c r="AP187" i="38" s="1"/>
  <c r="AO186" i="38"/>
  <c r="AO183" i="38"/>
  <c r="AO182" i="38"/>
  <c r="AG180" i="38"/>
  <c r="AO178" i="38"/>
  <c r="AO177" i="38"/>
  <c r="AC176" i="38"/>
  <c r="AO175" i="38"/>
  <c r="AC174" i="38"/>
  <c r="AP174" i="38" s="1"/>
  <c r="AK172" i="38"/>
  <c r="AO168" i="38"/>
  <c r="AC126" i="38"/>
  <c r="AP126" i="38" s="1"/>
  <c r="AC125" i="38"/>
  <c r="AC123" i="38"/>
  <c r="AC122" i="38"/>
  <c r="AG121" i="38"/>
  <c r="AC117" i="38"/>
  <c r="AG115" i="38"/>
  <c r="AC114" i="38"/>
  <c r="AC112" i="38"/>
  <c r="AC111" i="38"/>
  <c r="AC110" i="38"/>
  <c r="AC109" i="38"/>
  <c r="AJ107" i="38"/>
  <c r="AJ106" i="38" s="1"/>
  <c r="AE107" i="38"/>
  <c r="AE106" i="38" s="1"/>
  <c r="Z107" i="38"/>
  <c r="Z106" i="38" s="1"/>
  <c r="AC108" i="38"/>
  <c r="AC104" i="38"/>
  <c r="AO94" i="38"/>
  <c r="AL89" i="38"/>
  <c r="AO89" i="38" s="1"/>
  <c r="AO92" i="38"/>
  <c r="AF89" i="38"/>
  <c r="AL47" i="38"/>
  <c r="AO50" i="38"/>
  <c r="AN106" i="38"/>
  <c r="AI107" i="38"/>
  <c r="AI106" i="38" s="1"/>
  <c r="AD107" i="38"/>
  <c r="AD106" i="38" s="1"/>
  <c r="AG108" i="38"/>
  <c r="AN96" i="38"/>
  <c r="AI96" i="38"/>
  <c r="AD96" i="38"/>
  <c r="AJ89" i="38"/>
  <c r="AE89" i="38"/>
  <c r="AC90" i="38"/>
  <c r="Z89" i="38"/>
  <c r="AC89" i="38" s="1"/>
  <c r="AP85" i="38"/>
  <c r="AJ83" i="38"/>
  <c r="AE83" i="38"/>
  <c r="AG83" i="38" s="1"/>
  <c r="AP50" i="38"/>
  <c r="AG48" i="38"/>
  <c r="AE47" i="38"/>
  <c r="AC48" i="38"/>
  <c r="Z47" i="38"/>
  <c r="AK84" i="38"/>
  <c r="AO100" i="38"/>
  <c r="AK99" i="38"/>
  <c r="AM96" i="38"/>
  <c r="AH96" i="38"/>
  <c r="AB96" i="38"/>
  <c r="AG93" i="38"/>
  <c r="AG90" i="38"/>
  <c r="AG86" i="38"/>
  <c r="AP86" i="38" s="1"/>
  <c r="AG82" i="38"/>
  <c r="AP82" i="38" s="1"/>
  <c r="AK80" i="38"/>
  <c r="AG79" i="38"/>
  <c r="AG77" i="38"/>
  <c r="AK74" i="38"/>
  <c r="AK72" i="38"/>
  <c r="AG71" i="38"/>
  <c r="AG69" i="38"/>
  <c r="AK66" i="38"/>
  <c r="AK64" i="38"/>
  <c r="AG63" i="38"/>
  <c r="AG61" i="38"/>
  <c r="AO59" i="38"/>
  <c r="AG57" i="38"/>
  <c r="AO55" i="38"/>
  <c r="AG53" i="38"/>
  <c r="AO51" i="38"/>
  <c r="AG49" i="38"/>
  <c r="AO83" i="38"/>
  <c r="AG84" i="38"/>
  <c r="AK79" i="38"/>
  <c r="AK73" i="38"/>
  <c r="AK71" i="38"/>
  <c r="AK65" i="38"/>
  <c r="AK63" i="38"/>
  <c r="AC59" i="38"/>
  <c r="AK57" i="38"/>
  <c r="AC55" i="38"/>
  <c r="AK53" i="38"/>
  <c r="AK52" i="38"/>
  <c r="AC51" i="38"/>
  <c r="AM47" i="38"/>
  <c r="AK48" i="38"/>
  <c r="AH47" i="38"/>
  <c r="AK47" i="38" s="1"/>
  <c r="AB47" i="38"/>
  <c r="AO127" i="38"/>
  <c r="AG125" i="38"/>
  <c r="AG124" i="38"/>
  <c r="AG122" i="38"/>
  <c r="AK121" i="38"/>
  <c r="AG117" i="38"/>
  <c r="AK115" i="38"/>
  <c r="AG114" i="38"/>
  <c r="AG113" i="38"/>
  <c r="AG111" i="38"/>
  <c r="AG109" i="38"/>
  <c r="AG105" i="38"/>
  <c r="AC103" i="38"/>
  <c r="AC102" i="38"/>
  <c r="AG100" i="38"/>
  <c r="AC99" i="38"/>
  <c r="AC98" i="38"/>
  <c r="AJ96" i="38"/>
  <c r="AE96" i="38"/>
  <c r="Z96" i="38"/>
  <c r="AO88" i="38"/>
  <c r="AP88" i="38" s="1"/>
  <c r="AD89" i="38"/>
  <c r="AG89" i="38" s="1"/>
  <c r="AO131" i="38"/>
  <c r="AO129" i="38"/>
  <c r="AK125" i="38"/>
  <c r="AK122" i="38"/>
  <c r="AO121" i="38"/>
  <c r="AK120" i="38"/>
  <c r="AK117" i="38"/>
  <c r="AO115" i="38"/>
  <c r="AK114" i="38"/>
  <c r="AG103" i="38"/>
  <c r="AG98" i="38"/>
  <c r="AP98" i="38" s="1"/>
  <c r="AO95" i="38"/>
  <c r="AO91" i="38"/>
  <c r="AO81" i="38"/>
  <c r="AC80" i="38"/>
  <c r="AO75" i="38"/>
  <c r="AC74" i="38"/>
  <c r="AO73" i="38"/>
  <c r="AC72" i="38"/>
  <c r="AO67" i="38"/>
  <c r="AC66" i="38"/>
  <c r="AP66" i="38" s="1"/>
  <c r="AO65" i="38"/>
  <c r="AC64" i="38"/>
  <c r="AP64" i="38" s="1"/>
  <c r="AG59" i="38"/>
  <c r="AO57" i="38"/>
  <c r="AO56" i="38"/>
  <c r="AG55" i="38"/>
  <c r="AO53" i="38"/>
  <c r="AG51" i="38"/>
  <c r="AO49" i="38"/>
  <c r="AP48" i="38"/>
  <c r="AP561" i="38"/>
  <c r="AP565" i="38"/>
  <c r="AP563" i="38"/>
  <c r="AP562" i="38"/>
  <c r="AP551" i="38"/>
  <c r="AP550" i="38"/>
  <c r="AP548" i="38"/>
  <c r="AP543" i="38"/>
  <c r="AP542" i="38"/>
  <c r="AP539" i="38"/>
  <c r="AP538" i="38"/>
  <c r="AP525" i="38"/>
  <c r="AP523" i="38"/>
  <c r="AP522" i="38"/>
  <c r="AP501" i="38"/>
  <c r="AP498" i="38"/>
  <c r="AP553" i="38"/>
  <c r="AP552" i="38"/>
  <c r="AP545" i="38"/>
  <c r="AP544" i="38"/>
  <c r="AP529" i="38"/>
  <c r="AP505" i="38"/>
  <c r="AP503" i="38"/>
  <c r="AP502" i="38"/>
  <c r="AP487" i="38"/>
  <c r="AP486" i="38"/>
  <c r="AP521" i="38"/>
  <c r="AP557" i="38"/>
  <c r="AP555" i="38"/>
  <c r="AP554" i="38"/>
  <c r="AP547" i="38"/>
  <c r="AP546" i="38"/>
  <c r="AP533" i="38"/>
  <c r="AP531" i="38"/>
  <c r="AP530" i="38"/>
  <c r="AP517" i="38"/>
  <c r="AP513" i="38"/>
  <c r="AP507" i="38"/>
  <c r="AP506" i="38"/>
  <c r="AP493" i="38"/>
  <c r="AP491" i="38"/>
  <c r="AP490" i="38"/>
  <c r="AK484" i="38"/>
  <c r="AP481" i="38"/>
  <c r="AP480" i="38"/>
  <c r="AP479" i="38"/>
  <c r="AP473" i="38"/>
  <c r="AP472" i="38"/>
  <c r="AP471" i="38"/>
  <c r="AP465" i="38"/>
  <c r="AP464" i="38"/>
  <c r="AP463" i="38"/>
  <c r="AP457" i="38"/>
  <c r="AP456" i="38"/>
  <c r="AP455" i="38"/>
  <c r="AP449" i="38"/>
  <c r="AP448" i="38"/>
  <c r="AP447" i="38"/>
  <c r="AP441" i="38"/>
  <c r="AP440" i="38"/>
  <c r="AP439" i="38"/>
  <c r="AP433" i="38"/>
  <c r="AP432" i="38"/>
  <c r="AP431" i="38"/>
  <c r="AP425" i="38"/>
  <c r="AP424" i="38"/>
  <c r="AP423" i="38"/>
  <c r="AP417" i="38"/>
  <c r="AP416" i="38"/>
  <c r="AP415" i="38"/>
  <c r="AP409" i="38"/>
  <c r="AP408" i="38"/>
  <c r="AP407" i="38"/>
  <c r="AP396" i="38"/>
  <c r="AP395" i="38"/>
  <c r="AP382" i="38"/>
  <c r="AP381" i="38"/>
  <c r="AP380" i="38"/>
  <c r="AP379" i="38"/>
  <c r="AP366" i="38"/>
  <c r="AP365" i="38"/>
  <c r="AP364" i="38"/>
  <c r="AP358" i="38"/>
  <c r="AO484" i="38"/>
  <c r="AO483" i="38"/>
  <c r="AP483" i="38" s="1"/>
  <c r="AP478" i="38"/>
  <c r="AP470" i="38"/>
  <c r="AP462" i="38"/>
  <c r="AP454" i="38"/>
  <c r="AP446" i="38"/>
  <c r="AP438" i="38"/>
  <c r="AP430" i="38"/>
  <c r="AP422" i="38"/>
  <c r="AP414" i="38"/>
  <c r="AP406" i="38"/>
  <c r="AP394" i="38"/>
  <c r="AP393" i="38"/>
  <c r="AP392" i="38"/>
  <c r="AP391" i="38"/>
  <c r="AP378" i="38"/>
  <c r="AP377" i="38"/>
  <c r="AP376" i="38"/>
  <c r="AP375" i="38"/>
  <c r="AP362" i="38"/>
  <c r="AP361" i="38"/>
  <c r="AP360" i="38"/>
  <c r="AG484" i="38"/>
  <c r="AP484" i="38" s="1"/>
  <c r="AP482" i="38"/>
  <c r="AP474" i="38"/>
  <c r="AP466" i="38"/>
  <c r="AP458" i="38"/>
  <c r="AP450" i="38"/>
  <c r="AP442" i="38"/>
  <c r="AP434" i="38"/>
  <c r="AP426" i="38"/>
  <c r="AP418" i="38"/>
  <c r="AP410" i="38"/>
  <c r="AP402" i="38"/>
  <c r="AP401" i="38"/>
  <c r="AP400" i="38"/>
  <c r="AP399" i="38"/>
  <c r="AP386" i="38"/>
  <c r="AP385" i="38"/>
  <c r="AP384" i="38"/>
  <c r="AP368" i="38"/>
  <c r="AP367" i="38"/>
  <c r="AP357" i="38"/>
  <c r="AP348" i="38"/>
  <c r="AP342" i="38"/>
  <c r="AP341" i="38"/>
  <c r="AP332" i="38"/>
  <c r="AP326" i="38"/>
  <c r="AP325" i="38"/>
  <c r="AP324" i="38"/>
  <c r="AP314" i="38"/>
  <c r="AP313" i="38"/>
  <c r="AP298" i="38"/>
  <c r="AP297" i="38"/>
  <c r="AP296" i="38"/>
  <c r="AP352" i="38"/>
  <c r="AP336" i="38"/>
  <c r="AP330" i="38"/>
  <c r="AP329" i="38"/>
  <c r="AP320" i="38"/>
  <c r="AP318" i="38"/>
  <c r="AP317" i="38"/>
  <c r="AP302" i="38"/>
  <c r="AP301" i="38"/>
  <c r="AP300" i="38"/>
  <c r="AP350" i="38"/>
  <c r="AP349" i="38"/>
  <c r="AP340" i="38"/>
  <c r="AP334" i="38"/>
  <c r="AP333" i="38"/>
  <c r="AP306" i="38"/>
  <c r="AP305" i="38"/>
  <c r="AP304" i="38"/>
  <c r="AO356" i="38"/>
  <c r="AP356" i="38" s="1"/>
  <c r="AP354" i="38"/>
  <c r="AP353" i="38"/>
  <c r="AP344" i="38"/>
  <c r="AP338" i="38"/>
  <c r="AP337" i="38"/>
  <c r="AP322" i="38"/>
  <c r="AP321" i="38"/>
  <c r="AP316" i="38"/>
  <c r="AP310" i="38"/>
  <c r="AP309" i="38"/>
  <c r="AP308" i="38"/>
  <c r="AP292" i="38"/>
  <c r="AK291" i="38"/>
  <c r="AP172" i="38"/>
  <c r="AO291" i="38"/>
  <c r="AP212" i="38"/>
  <c r="AP196" i="38"/>
  <c r="AP180" i="38"/>
  <c r="AP288" i="38"/>
  <c r="AP284" i="38"/>
  <c r="AP280" i="38"/>
  <c r="AP276" i="38"/>
  <c r="AP272" i="38"/>
  <c r="AP268" i="38"/>
  <c r="AP264" i="38"/>
  <c r="AP252" i="38"/>
  <c r="AP248" i="38"/>
  <c r="AP244" i="38"/>
  <c r="AP240" i="38"/>
  <c r="AP236" i="38"/>
  <c r="AP232" i="38"/>
  <c r="AP228" i="38"/>
  <c r="AP224" i="38"/>
  <c r="AP208" i="38"/>
  <c r="AP192" i="38"/>
  <c r="AP176" i="38"/>
  <c r="AP290" i="38"/>
  <c r="AP287" i="38"/>
  <c r="AP285" i="38"/>
  <c r="AP283" i="38"/>
  <c r="AP281" i="38"/>
  <c r="AP279" i="38"/>
  <c r="AP277" i="38"/>
  <c r="AP275" i="38"/>
  <c r="AP273" i="38"/>
  <c r="AP271" i="38"/>
  <c r="AP269" i="38"/>
  <c r="AP265" i="38"/>
  <c r="AP263" i="38"/>
  <c r="AP261" i="38"/>
  <c r="AP259" i="38"/>
  <c r="AP257" i="38"/>
  <c r="AP255" i="38"/>
  <c r="AP253" i="38"/>
  <c r="AP183" i="38"/>
  <c r="AP182" i="38"/>
  <c r="AP178" i="38"/>
  <c r="AP175" i="38"/>
  <c r="AO221" i="38"/>
  <c r="AC217" i="38"/>
  <c r="AO205" i="38"/>
  <c r="AC201" i="38"/>
  <c r="AO189" i="38"/>
  <c r="AC185" i="38"/>
  <c r="AG173" i="38"/>
  <c r="AO170" i="38"/>
  <c r="AO169" i="38"/>
  <c r="AP130" i="38"/>
  <c r="AP127" i="38"/>
  <c r="AP216" i="38"/>
  <c r="AP200" i="38"/>
  <c r="AP184" i="38"/>
  <c r="AP131" i="38"/>
  <c r="AP129" i="38"/>
  <c r="AP121" i="38"/>
  <c r="AP115" i="38"/>
  <c r="AG221" i="38"/>
  <c r="AP220" i="38"/>
  <c r="AK217" i="38"/>
  <c r="AO213" i="38"/>
  <c r="AC209" i="38"/>
  <c r="AG205" i="38"/>
  <c r="AP204" i="38"/>
  <c r="AK201" i="38"/>
  <c r="AO197" i="38"/>
  <c r="AG189" i="38"/>
  <c r="AP188" i="38"/>
  <c r="AK185" i="38"/>
  <c r="AO181" i="38"/>
  <c r="AC177" i="38"/>
  <c r="AO173" i="38"/>
  <c r="AP168" i="38"/>
  <c r="AP114" i="38"/>
  <c r="AK221" i="38"/>
  <c r="AO217" i="38"/>
  <c r="AC213" i="38"/>
  <c r="AP213" i="38" s="1"/>
  <c r="AG209" i="38"/>
  <c r="AK205" i="38"/>
  <c r="AO201" i="38"/>
  <c r="AC197" i="38"/>
  <c r="AP197" i="38" s="1"/>
  <c r="AG193" i="38"/>
  <c r="AK189" i="38"/>
  <c r="AO185" i="38"/>
  <c r="AC181" i="38"/>
  <c r="AG177" i="38"/>
  <c r="AC173" i="38"/>
  <c r="AK170" i="38"/>
  <c r="AK169" i="38"/>
  <c r="AC124" i="38"/>
  <c r="AG120" i="38"/>
  <c r="AK116" i="38"/>
  <c r="AC113" i="38"/>
  <c r="AO111" i="38"/>
  <c r="AK109" i="38"/>
  <c r="AO102" i="38"/>
  <c r="AC100" i="38"/>
  <c r="AK95" i="38"/>
  <c r="AP74" i="38"/>
  <c r="AP72" i="38"/>
  <c r="AP123" i="38"/>
  <c r="AP112" i="38"/>
  <c r="AP104" i="38"/>
  <c r="AP78" i="38"/>
  <c r="AK124" i="38"/>
  <c r="AO120" i="38"/>
  <c r="AC116" i="38"/>
  <c r="AP110" i="38"/>
  <c r="AK105" i="38"/>
  <c r="AG102" i="38"/>
  <c r="AK100" i="38"/>
  <c r="AP99" i="38"/>
  <c r="AP90" i="38"/>
  <c r="AP70" i="38"/>
  <c r="AO124" i="38"/>
  <c r="AC120" i="38"/>
  <c r="AG116" i="38"/>
  <c r="AO113" i="38"/>
  <c r="AK111" i="38"/>
  <c r="AP108" i="38"/>
  <c r="AO105" i="38"/>
  <c r="AG95" i="38"/>
  <c r="AP95" i="38" s="1"/>
  <c r="AP94" i="38"/>
  <c r="AP80" i="38"/>
  <c r="AP62" i="38"/>
  <c r="AK113" i="38"/>
  <c r="AO109" i="38"/>
  <c r="AC105" i="38"/>
  <c r="AG101" i="38"/>
  <c r="AK97" i="38"/>
  <c r="AO93" i="38"/>
  <c r="AK91" i="38"/>
  <c r="AG81" i="38"/>
  <c r="AC79" i="38"/>
  <c r="AO77" i="38"/>
  <c r="AK75" i="38"/>
  <c r="AG73" i="38"/>
  <c r="AC71" i="38"/>
  <c r="AO69" i="38"/>
  <c r="AK67" i="38"/>
  <c r="AG65" i="38"/>
  <c r="AC63" i="38"/>
  <c r="AO61" i="38"/>
  <c r="AO60" i="38"/>
  <c r="AK56" i="38"/>
  <c r="AP55" i="38"/>
  <c r="AG52" i="38"/>
  <c r="AO101" i="38"/>
  <c r="AC97" i="38"/>
  <c r="AP92" i="38"/>
  <c r="AP76" i="38"/>
  <c r="AP68" i="38"/>
  <c r="AG60" i="38"/>
  <c r="AP58" i="38"/>
  <c r="AC56" i="38"/>
  <c r="AO52" i="38"/>
  <c r="AC101" i="38"/>
  <c r="AG97" i="38"/>
  <c r="AK93" i="38"/>
  <c r="AP93" i="38" s="1"/>
  <c r="AG91" i="38"/>
  <c r="AP91" i="38" s="1"/>
  <c r="AC81" i="38"/>
  <c r="AP81" i="38" s="1"/>
  <c r="AO79" i="38"/>
  <c r="AK77" i="38"/>
  <c r="AP77" i="38" s="1"/>
  <c r="AG75" i="38"/>
  <c r="AP75" i="38" s="1"/>
  <c r="AC73" i="38"/>
  <c r="AP73" i="38" s="1"/>
  <c r="AO71" i="38"/>
  <c r="AK69" i="38"/>
  <c r="AP69" i="38" s="1"/>
  <c r="AG67" i="38"/>
  <c r="AP67" i="38" s="1"/>
  <c r="AC65" i="38"/>
  <c r="AP65" i="38" s="1"/>
  <c r="AO63" i="38"/>
  <c r="AK61" i="38"/>
  <c r="AP61" i="38" s="1"/>
  <c r="AK60" i="38"/>
  <c r="AP59" i="38"/>
  <c r="AG56" i="38"/>
  <c r="AP54" i="38"/>
  <c r="AC52" i="38"/>
  <c r="AP49" i="38"/>
  <c r="AP45" i="38"/>
  <c r="AP37" i="38"/>
  <c r="AP46" i="38"/>
  <c r="AP42" i="38"/>
  <c r="AP39" i="38"/>
  <c r="AP38" i="38"/>
  <c r="AP35" i="38"/>
  <c r="AP34" i="38"/>
  <c r="AP31" i="38"/>
  <c r="AP30" i="38"/>
  <c r="AP27" i="38"/>
  <c r="AP23" i="38"/>
  <c r="AP22" i="38"/>
  <c r="AP19" i="38"/>
  <c r="AP18" i="38"/>
  <c r="AP17" i="38"/>
  <c r="AP29" i="38"/>
  <c r="AP25" i="38"/>
  <c r="AP21" i="38"/>
  <c r="AP43" i="38"/>
  <c r="AP26" i="38"/>
  <c r="AC14" i="38"/>
  <c r="AP14" i="38" s="1"/>
  <c r="AC15" i="38"/>
  <c r="AP15" i="38" s="1"/>
  <c r="P18" i="29"/>
  <c r="O18" i="29"/>
  <c r="N16" i="29"/>
  <c r="J16" i="29"/>
  <c r="P9" i="46"/>
  <c r="P10" i="46"/>
  <c r="P11" i="46"/>
  <c r="P12" i="46"/>
  <c r="P10" i="31"/>
  <c r="P12" i="31"/>
  <c r="O9" i="24"/>
  <c r="O10" i="24"/>
  <c r="O11" i="24"/>
  <c r="O12" i="24"/>
  <c r="O13" i="24"/>
  <c r="O14" i="24"/>
  <c r="O15" i="24"/>
  <c r="O16" i="24"/>
  <c r="O17" i="24"/>
  <c r="P10" i="24"/>
  <c r="P11" i="24"/>
  <c r="P12" i="24"/>
  <c r="P17" i="24"/>
  <c r="P9" i="24"/>
  <c r="P8" i="47"/>
  <c r="P9" i="47"/>
  <c r="P10" i="47"/>
  <c r="P8" i="33"/>
  <c r="P11" i="45"/>
  <c r="P13" i="45"/>
  <c r="P18" i="45"/>
  <c r="P19" i="45"/>
  <c r="P20" i="45"/>
  <c r="P11" i="23"/>
  <c r="P14" i="23"/>
  <c r="P15" i="23"/>
  <c r="P16" i="23"/>
  <c r="P14" i="30"/>
  <c r="P15" i="30"/>
  <c r="P16" i="30"/>
  <c r="N10" i="24"/>
  <c r="L10" i="24"/>
  <c r="N11" i="24"/>
  <c r="L11" i="24"/>
  <c r="P7" i="47"/>
  <c r="D282" i="12"/>
  <c r="P21" i="22"/>
  <c r="O23" i="22"/>
  <c r="P16" i="22"/>
  <c r="O16" i="22"/>
  <c r="P10" i="21"/>
  <c r="P11" i="21"/>
  <c r="P12" i="21"/>
  <c r="P15" i="21"/>
  <c r="D317" i="7"/>
  <c r="P11" i="28"/>
  <c r="P14" i="28"/>
  <c r="P15" i="28"/>
  <c r="P16" i="28"/>
  <c r="P17" i="28"/>
  <c r="P18" i="28"/>
  <c r="P19" i="28"/>
  <c r="P20" i="28"/>
  <c r="P21" i="28"/>
  <c r="P22" i="28"/>
  <c r="P23" i="28"/>
  <c r="P24" i="28"/>
  <c r="P25" i="28"/>
  <c r="P26" i="28"/>
  <c r="P27" i="28"/>
  <c r="P28" i="28"/>
  <c r="P29" i="28"/>
  <c r="AP191" i="38" l="1"/>
  <c r="AP190" i="38" s="1"/>
  <c r="AP186" i="38"/>
  <c r="AP194" i="38"/>
  <c r="AP28" i="38"/>
  <c r="AP20" i="38"/>
  <c r="AP32" i="38"/>
  <c r="AP540" i="38"/>
  <c r="AP105" i="38"/>
  <c r="AP120" i="38"/>
  <c r="AP51" i="38"/>
  <c r="AO47" i="38"/>
  <c r="AP84" i="38"/>
  <c r="AP44" i="38"/>
  <c r="AP24" i="38"/>
  <c r="AP111" i="38"/>
  <c r="AP128" i="38"/>
  <c r="AP16" i="38"/>
  <c r="AP36" i="38"/>
  <c r="AP52" i="38"/>
  <c r="AP189" i="38"/>
  <c r="AK96" i="38"/>
  <c r="AG107" i="38"/>
  <c r="AG106" i="38" s="1"/>
  <c r="AP359" i="38"/>
  <c r="AP511" i="38"/>
  <c r="AP515" i="38"/>
  <c r="AP519" i="38"/>
  <c r="AC47" i="38"/>
  <c r="AG96" i="38"/>
  <c r="AP117" i="38"/>
  <c r="AP122" i="38"/>
  <c r="AC83" i="38"/>
  <c r="AP256" i="38"/>
  <c r="AP289" i="38"/>
  <c r="AP339" i="38"/>
  <c r="AP497" i="38"/>
  <c r="AP516" i="38"/>
  <c r="AP537" i="38"/>
  <c r="AP549" i="38"/>
  <c r="AP558" i="38"/>
  <c r="AP63" i="38"/>
  <c r="AP71" i="38"/>
  <c r="AP79" i="38"/>
  <c r="AP181" i="38"/>
  <c r="AK83" i="38"/>
  <c r="AO96" i="38"/>
  <c r="AG47" i="38"/>
  <c r="AP494" i="38"/>
  <c r="AP514" i="38"/>
  <c r="AP520" i="38"/>
  <c r="AP534" i="38"/>
  <c r="AP559" i="38"/>
  <c r="AP101" i="38"/>
  <c r="AP60" i="38"/>
  <c r="AP102" i="38"/>
  <c r="AP109" i="38"/>
  <c r="AP57" i="38"/>
  <c r="AP103" i="38"/>
  <c r="AP53" i="38"/>
  <c r="AC96" i="38"/>
  <c r="AP96" i="38" s="1"/>
  <c r="AC107" i="38"/>
  <c r="AC106" i="38" s="1"/>
  <c r="AP125" i="38"/>
  <c r="AK89" i="38"/>
  <c r="AP89" i="38" s="1"/>
  <c r="AO107" i="38"/>
  <c r="AO106" i="38" s="1"/>
  <c r="AK107" i="38"/>
  <c r="AK106" i="38" s="1"/>
  <c r="AP495" i="38"/>
  <c r="AP510" i="38"/>
  <c r="AP41" i="38"/>
  <c r="AP512" i="38"/>
  <c r="AP518" i="38"/>
  <c r="AP508" i="38"/>
  <c r="AP535" i="38"/>
  <c r="AP33" i="38"/>
  <c r="AP177" i="38"/>
  <c r="AP97" i="38"/>
  <c r="AP116" i="38"/>
  <c r="AP193" i="38"/>
  <c r="AP205" i="38"/>
  <c r="AP185" i="38"/>
  <c r="AP217" i="38"/>
  <c r="AP56" i="38"/>
  <c r="AP100" i="38"/>
  <c r="AP124" i="38"/>
  <c r="AP170" i="38"/>
  <c r="AP209" i="38"/>
  <c r="AP221" i="38"/>
  <c r="AP169" i="38"/>
  <c r="AP291" i="38"/>
  <c r="AP113" i="38"/>
  <c r="AP173" i="38"/>
  <c r="AP201" i="38"/>
  <c r="D315" i="8"/>
  <c r="C316" i="8" s="1"/>
  <c r="K369" i="8"/>
  <c r="J369" i="8"/>
  <c r="K368" i="8"/>
  <c r="J368" i="8"/>
  <c r="K367" i="8"/>
  <c r="J367" i="8"/>
  <c r="G367" i="8"/>
  <c r="F368" i="8" s="1"/>
  <c r="G368" i="8" s="1"/>
  <c r="K366" i="8"/>
  <c r="J366" i="8"/>
  <c r="G366" i="8"/>
  <c r="K365" i="8"/>
  <c r="J365" i="8"/>
  <c r="G365" i="8"/>
  <c r="K364" i="8"/>
  <c r="J364" i="8"/>
  <c r="G364" i="8"/>
  <c r="K363" i="8"/>
  <c r="J363" i="8"/>
  <c r="K362" i="8"/>
  <c r="J362" i="8"/>
  <c r="K361" i="8"/>
  <c r="J361" i="8"/>
  <c r="G361" i="8"/>
  <c r="F363" i="8" s="1"/>
  <c r="G363" i="8" s="1"/>
  <c r="K360" i="8"/>
  <c r="J360" i="8"/>
  <c r="K359" i="8"/>
  <c r="J359" i="8"/>
  <c r="K358" i="8"/>
  <c r="J358" i="8"/>
  <c r="F358" i="8"/>
  <c r="G358" i="8" s="1"/>
  <c r="F360" i="8" s="1"/>
  <c r="G360" i="8" s="1"/>
  <c r="K357" i="8"/>
  <c r="J357" i="8"/>
  <c r="K356" i="8"/>
  <c r="J356" i="8"/>
  <c r="K355" i="8"/>
  <c r="J355" i="8"/>
  <c r="F355" i="8"/>
  <c r="G355" i="8" s="1"/>
  <c r="F357" i="8" s="1"/>
  <c r="G357" i="8" s="1"/>
  <c r="K354" i="8"/>
  <c r="J354" i="8"/>
  <c r="K353" i="8"/>
  <c r="J353" i="8"/>
  <c r="K352" i="8"/>
  <c r="J352" i="8"/>
  <c r="F352" i="8"/>
  <c r="G352" i="8" s="1"/>
  <c r="F354" i="8" s="1"/>
  <c r="G354" i="8" s="1"/>
  <c r="K351" i="8"/>
  <c r="J351" i="8"/>
  <c r="K350" i="8"/>
  <c r="J350" i="8"/>
  <c r="K349" i="8"/>
  <c r="J349" i="8"/>
  <c r="F349" i="8"/>
  <c r="G349" i="8" s="1"/>
  <c r="F351" i="8" s="1"/>
  <c r="G351" i="8" s="1"/>
  <c r="K348" i="8"/>
  <c r="J348" i="8"/>
  <c r="K347" i="8"/>
  <c r="J347" i="8"/>
  <c r="K346" i="8"/>
  <c r="J346" i="8"/>
  <c r="F346" i="8"/>
  <c r="G346" i="8" s="1"/>
  <c r="F348" i="8" s="1"/>
  <c r="G348" i="8" s="1"/>
  <c r="K345" i="8"/>
  <c r="J345" i="8"/>
  <c r="K344" i="8"/>
  <c r="J344" i="8"/>
  <c r="K343" i="8"/>
  <c r="J343" i="8"/>
  <c r="F343" i="8"/>
  <c r="G343" i="8" s="1"/>
  <c r="F345" i="8" s="1"/>
  <c r="G345" i="8" s="1"/>
  <c r="K342" i="8"/>
  <c r="J342" i="8"/>
  <c r="K341" i="8"/>
  <c r="J341" i="8"/>
  <c r="J340" i="8"/>
  <c r="F340" i="8"/>
  <c r="G340" i="8" s="1"/>
  <c r="F342" i="8" s="1"/>
  <c r="G342" i="8" s="1"/>
  <c r="K339" i="8"/>
  <c r="J339" i="8"/>
  <c r="K338" i="8"/>
  <c r="J338" i="8"/>
  <c r="K337" i="8"/>
  <c r="J337" i="8"/>
  <c r="F337" i="8"/>
  <c r="G337" i="8" s="1"/>
  <c r="F339" i="8" s="1"/>
  <c r="G339" i="8" s="1"/>
  <c r="K336" i="8"/>
  <c r="J336" i="8"/>
  <c r="K335" i="8"/>
  <c r="J335" i="8"/>
  <c r="K334" i="8"/>
  <c r="J334" i="8"/>
  <c r="F334" i="8"/>
  <c r="G334" i="8" s="1"/>
  <c r="F336" i="8" s="1"/>
  <c r="G336" i="8" s="1"/>
  <c r="K333" i="8"/>
  <c r="J333" i="8"/>
  <c r="K332" i="8"/>
  <c r="J332" i="8"/>
  <c r="K331" i="8"/>
  <c r="J331" i="8"/>
  <c r="F331" i="8"/>
  <c r="G331" i="8" s="1"/>
  <c r="F333" i="8" s="1"/>
  <c r="G333" i="8" s="1"/>
  <c r="K330" i="8"/>
  <c r="J330" i="8"/>
  <c r="K329" i="8"/>
  <c r="J329" i="8"/>
  <c r="K328" i="8"/>
  <c r="J328" i="8"/>
  <c r="F328" i="8"/>
  <c r="G328" i="8" s="1"/>
  <c r="F330" i="8" s="1"/>
  <c r="G330" i="8" s="1"/>
  <c r="K327" i="8"/>
  <c r="J327" i="8"/>
  <c r="K326" i="8"/>
  <c r="J326" i="8"/>
  <c r="K325" i="8"/>
  <c r="J325" i="8"/>
  <c r="F325" i="8"/>
  <c r="G325" i="8" s="1"/>
  <c r="F327" i="8" s="1"/>
  <c r="G327" i="8" s="1"/>
  <c r="K324" i="8"/>
  <c r="J324" i="8"/>
  <c r="K323" i="8"/>
  <c r="J323" i="8"/>
  <c r="K322" i="8"/>
  <c r="J322" i="8"/>
  <c r="F322" i="8"/>
  <c r="G322" i="8" s="1"/>
  <c r="F324" i="8" s="1"/>
  <c r="G324" i="8" s="1"/>
  <c r="K321" i="8"/>
  <c r="J321" i="8"/>
  <c r="K320" i="8"/>
  <c r="J320" i="8"/>
  <c r="J319" i="8"/>
  <c r="F319" i="8"/>
  <c r="G319" i="8" s="1"/>
  <c r="D393" i="38"/>
  <c r="E102" i="12"/>
  <c r="E90" i="12"/>
  <c r="E89" i="12"/>
  <c r="E79" i="12"/>
  <c r="E78" i="12"/>
  <c r="E77" i="12"/>
  <c r="E76" i="12"/>
  <c r="AP107" i="38" l="1"/>
  <c r="AP83" i="38"/>
  <c r="AP47" i="38"/>
  <c r="F362" i="8"/>
  <c r="G362" i="8" s="1"/>
  <c r="F369" i="8"/>
  <c r="G369" i="8" s="1"/>
  <c r="F321" i="8"/>
  <c r="G321" i="8" s="1"/>
  <c r="F320" i="8"/>
  <c r="G320" i="8" s="1"/>
  <c r="F341" i="8"/>
  <c r="G341" i="8" s="1"/>
  <c r="F344" i="8"/>
  <c r="G344" i="8" s="1"/>
  <c r="F347" i="8"/>
  <c r="G347" i="8" s="1"/>
  <c r="F350" i="8"/>
  <c r="G350" i="8" s="1"/>
  <c r="F353" i="8"/>
  <c r="G353" i="8" s="1"/>
  <c r="F356" i="8"/>
  <c r="G356" i="8" s="1"/>
  <c r="F359" i="8"/>
  <c r="G359" i="8" s="1"/>
  <c r="F323" i="8"/>
  <c r="G323" i="8" s="1"/>
  <c r="F326" i="8"/>
  <c r="G326" i="8" s="1"/>
  <c r="F329" i="8"/>
  <c r="G329" i="8" s="1"/>
  <c r="F332" i="8"/>
  <c r="G332" i="8" s="1"/>
  <c r="F335" i="8"/>
  <c r="G335" i="8" s="1"/>
  <c r="F338" i="8"/>
  <c r="G338" i="8" s="1"/>
  <c r="D355" i="7"/>
  <c r="C356" i="7" s="1"/>
  <c r="J368" i="7"/>
  <c r="F368" i="7"/>
  <c r="G368" i="7" s="1"/>
  <c r="J367" i="7"/>
  <c r="G367" i="7"/>
  <c r="J366" i="7"/>
  <c r="G366" i="7"/>
  <c r="J365" i="7"/>
  <c r="E365" i="7"/>
  <c r="G365" i="7" s="1"/>
  <c r="J364" i="7"/>
  <c r="E364" i="7"/>
  <c r="G364" i="7" s="1"/>
  <c r="J363" i="7"/>
  <c r="G363" i="7"/>
  <c r="J362" i="7"/>
  <c r="G362" i="7"/>
  <c r="J361" i="7"/>
  <c r="E361" i="7"/>
  <c r="G361" i="7" s="1"/>
  <c r="J360" i="7"/>
  <c r="G360" i="7"/>
  <c r="J359" i="7"/>
  <c r="G359" i="7"/>
  <c r="AP106" i="38" l="1"/>
  <c r="D352" i="7"/>
  <c r="L17" i="30" s="1"/>
  <c r="P17" i="30" s="1"/>
  <c r="D312" i="8"/>
  <c r="H12" i="44" s="1"/>
  <c r="P12" i="44" s="1"/>
  <c r="D496" i="12"/>
  <c r="C497" i="12" s="1"/>
  <c r="I557" i="12"/>
  <c r="I556" i="12"/>
  <c r="I555" i="12"/>
  <c r="I554" i="12"/>
  <c r="I553" i="12"/>
  <c r="I552" i="12"/>
  <c r="I551" i="12"/>
  <c r="I550" i="12"/>
  <c r="I549" i="12"/>
  <c r="I548" i="12"/>
  <c r="I547" i="12"/>
  <c r="I546" i="12"/>
  <c r="I545" i="12"/>
  <c r="I544" i="12"/>
  <c r="I543" i="12"/>
  <c r="I542" i="12"/>
  <c r="I541" i="12"/>
  <c r="I540" i="12"/>
  <c r="I539" i="12"/>
  <c r="I538" i="12"/>
  <c r="I537" i="12"/>
  <c r="I536" i="12"/>
  <c r="I535" i="12"/>
  <c r="I534" i="12"/>
  <c r="I533" i="12"/>
  <c r="I532" i="12"/>
  <c r="I531" i="12"/>
  <c r="F531" i="12"/>
  <c r="I530" i="12"/>
  <c r="F530" i="12"/>
  <c r="I529" i="12"/>
  <c r="F529" i="12"/>
  <c r="I528" i="12"/>
  <c r="F528" i="12"/>
  <c r="I527" i="12"/>
  <c r="F527" i="12"/>
  <c r="I526" i="12"/>
  <c r="F526" i="12"/>
  <c r="I525" i="12"/>
  <c r="F525" i="12"/>
  <c r="I524" i="12"/>
  <c r="F524" i="12"/>
  <c r="I523" i="12"/>
  <c r="F523" i="12"/>
  <c r="I522" i="12"/>
  <c r="F522" i="12"/>
  <c r="I521" i="12"/>
  <c r="F521" i="12"/>
  <c r="I520" i="12"/>
  <c r="F520" i="12"/>
  <c r="I519" i="12"/>
  <c r="F519" i="12"/>
  <c r="I518" i="12"/>
  <c r="F518" i="12"/>
  <c r="I517" i="12"/>
  <c r="F517" i="12"/>
  <c r="I516" i="12"/>
  <c r="F516" i="12"/>
  <c r="I515" i="12"/>
  <c r="F515" i="12"/>
  <c r="I514" i="12"/>
  <c r="F514" i="12"/>
  <c r="I513" i="12"/>
  <c r="F513" i="12"/>
  <c r="I512" i="12"/>
  <c r="F512" i="12"/>
  <c r="I511" i="12"/>
  <c r="F511" i="12"/>
  <c r="I510" i="12"/>
  <c r="F510" i="12"/>
  <c r="I509" i="12"/>
  <c r="F509" i="12"/>
  <c r="F508" i="12"/>
  <c r="I507" i="12"/>
  <c r="F507" i="12"/>
  <c r="I506" i="12"/>
  <c r="F506" i="12"/>
  <c r="I505" i="12"/>
  <c r="F505" i="12"/>
  <c r="I504" i="12"/>
  <c r="F504" i="12"/>
  <c r="I503" i="12"/>
  <c r="F503" i="12"/>
  <c r="I502" i="12"/>
  <c r="F502" i="12"/>
  <c r="I501" i="12"/>
  <c r="F501" i="12"/>
  <c r="I500" i="12"/>
  <c r="E500" i="12"/>
  <c r="F500" i="12" s="1"/>
  <c r="D493" i="12" l="1"/>
  <c r="N16" i="24" s="1"/>
  <c r="P16" i="24" s="1"/>
  <c r="D255" i="8"/>
  <c r="C256" i="8" s="1"/>
  <c r="K309" i="8"/>
  <c r="J309" i="8"/>
  <c r="K308" i="8"/>
  <c r="J308" i="8"/>
  <c r="K307" i="8"/>
  <c r="J307" i="8"/>
  <c r="G307" i="8"/>
  <c r="F309" i="8" s="1"/>
  <c r="G309" i="8" s="1"/>
  <c r="K306" i="8"/>
  <c r="J306" i="8"/>
  <c r="G306" i="8"/>
  <c r="K305" i="8"/>
  <c r="J305" i="8"/>
  <c r="G305" i="8"/>
  <c r="K304" i="8"/>
  <c r="J304" i="8"/>
  <c r="G304" i="8"/>
  <c r="K303" i="8"/>
  <c r="J303" i="8"/>
  <c r="K302" i="8"/>
  <c r="J302" i="8"/>
  <c r="K301" i="8"/>
  <c r="J301" i="8"/>
  <c r="G301" i="8"/>
  <c r="F302" i="8" s="1"/>
  <c r="G302" i="8" s="1"/>
  <c r="K300" i="8"/>
  <c r="J300" i="8"/>
  <c r="K299" i="8"/>
  <c r="J299" i="8"/>
  <c r="K298" i="8"/>
  <c r="J298" i="8"/>
  <c r="F298" i="8"/>
  <c r="G298" i="8" s="1"/>
  <c r="F300" i="8" s="1"/>
  <c r="G300" i="8" s="1"/>
  <c r="K297" i="8"/>
  <c r="J297" i="8"/>
  <c r="K296" i="8"/>
  <c r="J296" i="8"/>
  <c r="K295" i="8"/>
  <c r="J295" i="8"/>
  <c r="F295" i="8"/>
  <c r="G295" i="8" s="1"/>
  <c r="F297" i="8" s="1"/>
  <c r="G297" i="8" s="1"/>
  <c r="K294" i="8"/>
  <c r="J294" i="8"/>
  <c r="K293" i="8"/>
  <c r="J293" i="8"/>
  <c r="K292" i="8"/>
  <c r="J292" i="8"/>
  <c r="F292" i="8"/>
  <c r="G292" i="8" s="1"/>
  <c r="F294" i="8" s="1"/>
  <c r="G294" i="8" s="1"/>
  <c r="K291" i="8"/>
  <c r="J291" i="8"/>
  <c r="K290" i="8"/>
  <c r="J290" i="8"/>
  <c r="K289" i="8"/>
  <c r="J289" i="8"/>
  <c r="F289" i="8"/>
  <c r="G289" i="8" s="1"/>
  <c r="F291" i="8" s="1"/>
  <c r="G291" i="8" s="1"/>
  <c r="K288" i="8"/>
  <c r="J288" i="8"/>
  <c r="K287" i="8"/>
  <c r="J287" i="8"/>
  <c r="K286" i="8"/>
  <c r="J286" i="8"/>
  <c r="F286" i="8"/>
  <c r="G286" i="8" s="1"/>
  <c r="F288" i="8" s="1"/>
  <c r="G288" i="8" s="1"/>
  <c r="K285" i="8"/>
  <c r="J285" i="8"/>
  <c r="K284" i="8"/>
  <c r="J284" i="8"/>
  <c r="K283" i="8"/>
  <c r="J283" i="8"/>
  <c r="F283" i="8"/>
  <c r="G283" i="8" s="1"/>
  <c r="F285" i="8" s="1"/>
  <c r="G285" i="8" s="1"/>
  <c r="K282" i="8"/>
  <c r="J282" i="8"/>
  <c r="K281" i="8"/>
  <c r="J281" i="8"/>
  <c r="J280" i="8"/>
  <c r="F280" i="8"/>
  <c r="G280" i="8" s="1"/>
  <c r="F282" i="8" s="1"/>
  <c r="G282" i="8" s="1"/>
  <c r="K279" i="8"/>
  <c r="J279" i="8"/>
  <c r="K278" i="8"/>
  <c r="J278" i="8"/>
  <c r="K277" i="8"/>
  <c r="J277" i="8"/>
  <c r="F277" i="8"/>
  <c r="G277" i="8" s="1"/>
  <c r="F279" i="8" s="1"/>
  <c r="G279" i="8" s="1"/>
  <c r="K276" i="8"/>
  <c r="J276" i="8"/>
  <c r="K275" i="8"/>
  <c r="J275" i="8"/>
  <c r="K274" i="8"/>
  <c r="J274" i="8"/>
  <c r="F274" i="8"/>
  <c r="G274" i="8" s="1"/>
  <c r="F276" i="8" s="1"/>
  <c r="G276" i="8" s="1"/>
  <c r="K273" i="8"/>
  <c r="J273" i="8"/>
  <c r="K272" i="8"/>
  <c r="J272" i="8"/>
  <c r="K271" i="8"/>
  <c r="J271" i="8"/>
  <c r="F271" i="8"/>
  <c r="G271" i="8" s="1"/>
  <c r="F273" i="8" s="1"/>
  <c r="G273" i="8" s="1"/>
  <c r="K270" i="8"/>
  <c r="J270" i="8"/>
  <c r="K269" i="8"/>
  <c r="J269" i="8"/>
  <c r="K268" i="8"/>
  <c r="J268" i="8"/>
  <c r="F268" i="8"/>
  <c r="G268" i="8" s="1"/>
  <c r="F270" i="8" s="1"/>
  <c r="G270" i="8" s="1"/>
  <c r="K267" i="8"/>
  <c r="J267" i="8"/>
  <c r="K266" i="8"/>
  <c r="J266" i="8"/>
  <c r="K265" i="8"/>
  <c r="J265" i="8"/>
  <c r="F265" i="8"/>
  <c r="G265" i="8" s="1"/>
  <c r="F267" i="8" s="1"/>
  <c r="G267" i="8" s="1"/>
  <c r="K264" i="8"/>
  <c r="J264" i="8"/>
  <c r="K263" i="8"/>
  <c r="J263" i="8"/>
  <c r="K262" i="8"/>
  <c r="J262" i="8"/>
  <c r="F262" i="8"/>
  <c r="G262" i="8" s="1"/>
  <c r="F264" i="8" s="1"/>
  <c r="G264" i="8" s="1"/>
  <c r="K261" i="8"/>
  <c r="J261" i="8"/>
  <c r="K260" i="8"/>
  <c r="J260" i="8"/>
  <c r="J259" i="8"/>
  <c r="F259" i="8"/>
  <c r="G259" i="8" s="1"/>
  <c r="O12" i="44"/>
  <c r="O10" i="44"/>
  <c r="F308" i="8" l="1"/>
  <c r="G308" i="8" s="1"/>
  <c r="F303" i="8"/>
  <c r="G303" i="8" s="1"/>
  <c r="F261" i="8"/>
  <c r="G261" i="8" s="1"/>
  <c r="F260" i="8"/>
  <c r="G260" i="8" s="1"/>
  <c r="F263" i="8"/>
  <c r="G263" i="8" s="1"/>
  <c r="F266" i="8"/>
  <c r="G266" i="8" s="1"/>
  <c r="F269" i="8"/>
  <c r="G269" i="8" s="1"/>
  <c r="F272" i="8"/>
  <c r="G272" i="8" s="1"/>
  <c r="F275" i="8"/>
  <c r="G275" i="8" s="1"/>
  <c r="F278" i="8"/>
  <c r="G278" i="8" s="1"/>
  <c r="F281" i="8"/>
  <c r="G281" i="8" s="1"/>
  <c r="F284" i="8"/>
  <c r="G284" i="8" s="1"/>
  <c r="F287" i="8"/>
  <c r="G287" i="8" s="1"/>
  <c r="F290" i="8"/>
  <c r="G290" i="8" s="1"/>
  <c r="F293" i="8"/>
  <c r="G293" i="8" s="1"/>
  <c r="F296" i="8"/>
  <c r="G296" i="8" s="1"/>
  <c r="F299" i="8"/>
  <c r="G299" i="8" s="1"/>
  <c r="D195" i="8"/>
  <c r="C196" i="8" s="1"/>
  <c r="O13" i="44"/>
  <c r="M13" i="44"/>
  <c r="K13" i="44"/>
  <c r="J13" i="44"/>
  <c r="I13" i="44"/>
  <c r="G13" i="44"/>
  <c r="K249" i="8"/>
  <c r="J249" i="8"/>
  <c r="K248" i="8"/>
  <c r="J248" i="8"/>
  <c r="K247" i="8"/>
  <c r="J247" i="8"/>
  <c r="G247" i="8"/>
  <c r="F249" i="8" s="1"/>
  <c r="G249" i="8" s="1"/>
  <c r="K246" i="8"/>
  <c r="J246" i="8"/>
  <c r="G246" i="8"/>
  <c r="K245" i="8"/>
  <c r="J245" i="8"/>
  <c r="G245" i="8"/>
  <c r="K244" i="8"/>
  <c r="J244" i="8"/>
  <c r="G244" i="8"/>
  <c r="K243" i="8"/>
  <c r="J243" i="8"/>
  <c r="K242" i="8"/>
  <c r="J242" i="8"/>
  <c r="K241" i="8"/>
  <c r="J241" i="8"/>
  <c r="G241" i="8"/>
  <c r="F243" i="8" s="1"/>
  <c r="G243" i="8" s="1"/>
  <c r="K240" i="8"/>
  <c r="J240" i="8"/>
  <c r="K239" i="8"/>
  <c r="J239" i="8"/>
  <c r="K238" i="8"/>
  <c r="J238" i="8"/>
  <c r="F238" i="8"/>
  <c r="G238" i="8" s="1"/>
  <c r="F240" i="8" s="1"/>
  <c r="G240" i="8" s="1"/>
  <c r="K237" i="8"/>
  <c r="J237" i="8"/>
  <c r="K236" i="8"/>
  <c r="J236" i="8"/>
  <c r="K235" i="8"/>
  <c r="J235" i="8"/>
  <c r="F235" i="8"/>
  <c r="G235" i="8" s="1"/>
  <c r="F237" i="8" s="1"/>
  <c r="G237" i="8" s="1"/>
  <c r="K234" i="8"/>
  <c r="J234" i="8"/>
  <c r="K233" i="8"/>
  <c r="J233" i="8"/>
  <c r="K232" i="8"/>
  <c r="J232" i="8"/>
  <c r="F232" i="8"/>
  <c r="G232" i="8" s="1"/>
  <c r="F234" i="8" s="1"/>
  <c r="G234" i="8" s="1"/>
  <c r="K231" i="8"/>
  <c r="J231" i="8"/>
  <c r="K230" i="8"/>
  <c r="J230" i="8"/>
  <c r="K229" i="8"/>
  <c r="J229" i="8"/>
  <c r="F229" i="8"/>
  <c r="G229" i="8" s="1"/>
  <c r="F231" i="8" s="1"/>
  <c r="G231" i="8" s="1"/>
  <c r="K228" i="8"/>
  <c r="J228" i="8"/>
  <c r="K227" i="8"/>
  <c r="J227" i="8"/>
  <c r="K226" i="8"/>
  <c r="J226" i="8"/>
  <c r="F226" i="8"/>
  <c r="G226" i="8" s="1"/>
  <c r="F228" i="8" s="1"/>
  <c r="G228" i="8" s="1"/>
  <c r="K225" i="8"/>
  <c r="J225" i="8"/>
  <c r="K224" i="8"/>
  <c r="J224" i="8"/>
  <c r="K223" i="8"/>
  <c r="J223" i="8"/>
  <c r="F223" i="8"/>
  <c r="G223" i="8" s="1"/>
  <c r="K222" i="8"/>
  <c r="J222" i="8"/>
  <c r="K221" i="8"/>
  <c r="J221" i="8"/>
  <c r="J220" i="8"/>
  <c r="F220" i="8"/>
  <c r="G220" i="8" s="1"/>
  <c r="F222" i="8" s="1"/>
  <c r="G222" i="8" s="1"/>
  <c r="K219" i="8"/>
  <c r="J219" i="8"/>
  <c r="K218" i="8"/>
  <c r="J218" i="8"/>
  <c r="K217" i="8"/>
  <c r="J217" i="8"/>
  <c r="F217" i="8"/>
  <c r="G217" i="8" s="1"/>
  <c r="F219" i="8" s="1"/>
  <c r="G219" i="8" s="1"/>
  <c r="K216" i="8"/>
  <c r="J216" i="8"/>
  <c r="K215" i="8"/>
  <c r="J215" i="8"/>
  <c r="K214" i="8"/>
  <c r="J214" i="8"/>
  <c r="F214" i="8"/>
  <c r="G214" i="8" s="1"/>
  <c r="F216" i="8" s="1"/>
  <c r="G216" i="8" s="1"/>
  <c r="K213" i="8"/>
  <c r="J213" i="8"/>
  <c r="K212" i="8"/>
  <c r="J212" i="8"/>
  <c r="K211" i="8"/>
  <c r="J211" i="8"/>
  <c r="F211" i="8"/>
  <c r="G211" i="8" s="1"/>
  <c r="F213" i="8" s="1"/>
  <c r="G213" i="8" s="1"/>
  <c r="K210" i="8"/>
  <c r="J210" i="8"/>
  <c r="K209" i="8"/>
  <c r="J209" i="8"/>
  <c r="K208" i="8"/>
  <c r="J208" i="8"/>
  <c r="F208" i="8"/>
  <c r="G208" i="8" s="1"/>
  <c r="F210" i="8" s="1"/>
  <c r="G210" i="8" s="1"/>
  <c r="K207" i="8"/>
  <c r="J207" i="8"/>
  <c r="K206" i="8"/>
  <c r="J206" i="8"/>
  <c r="K205" i="8"/>
  <c r="J205" i="8"/>
  <c r="F205" i="8"/>
  <c r="G205" i="8" s="1"/>
  <c r="F207" i="8" s="1"/>
  <c r="G207" i="8" s="1"/>
  <c r="K204" i="8"/>
  <c r="J204" i="8"/>
  <c r="K203" i="8"/>
  <c r="J203" i="8"/>
  <c r="K202" i="8"/>
  <c r="J202" i="8"/>
  <c r="F202" i="8"/>
  <c r="G202" i="8" s="1"/>
  <c r="F204" i="8" s="1"/>
  <c r="G204" i="8" s="1"/>
  <c r="K201" i="8"/>
  <c r="J201" i="8"/>
  <c r="K200" i="8"/>
  <c r="J200" i="8"/>
  <c r="J199" i="8"/>
  <c r="F199" i="8"/>
  <c r="G199" i="8" s="1"/>
  <c r="F201" i="8" s="1"/>
  <c r="G201" i="8" s="1"/>
  <c r="F248" i="8" l="1"/>
  <c r="G248" i="8" s="1"/>
  <c r="F242" i="8"/>
  <c r="G242" i="8" s="1"/>
  <c r="D252" i="8"/>
  <c r="N11" i="44" s="1"/>
  <c r="F225" i="8"/>
  <c r="G225" i="8" s="1"/>
  <c r="F224" i="8"/>
  <c r="G224" i="8" s="1"/>
  <c r="F203" i="8"/>
  <c r="G203" i="8" s="1"/>
  <c r="F206" i="8"/>
  <c r="G206" i="8" s="1"/>
  <c r="F209" i="8"/>
  <c r="G209" i="8" s="1"/>
  <c r="F212" i="8"/>
  <c r="G212" i="8" s="1"/>
  <c r="F215" i="8"/>
  <c r="G215" i="8" s="1"/>
  <c r="F218" i="8"/>
  <c r="G218" i="8" s="1"/>
  <c r="F200" i="8"/>
  <c r="G200" i="8" s="1"/>
  <c r="F221" i="8"/>
  <c r="G221" i="8" s="1"/>
  <c r="F227" i="8"/>
  <c r="G227" i="8" s="1"/>
  <c r="F230" i="8"/>
  <c r="G230" i="8" s="1"/>
  <c r="F233" i="8"/>
  <c r="G233" i="8" s="1"/>
  <c r="F236" i="8"/>
  <c r="G236" i="8" s="1"/>
  <c r="F239" i="8"/>
  <c r="G239" i="8" s="1"/>
  <c r="D135" i="8"/>
  <c r="C136" i="8" s="1"/>
  <c r="K189" i="8"/>
  <c r="J189" i="8"/>
  <c r="K188" i="8"/>
  <c r="J188" i="8"/>
  <c r="K187" i="8"/>
  <c r="J187" i="8"/>
  <c r="G187" i="8"/>
  <c r="F189" i="8" s="1"/>
  <c r="G189" i="8" s="1"/>
  <c r="K186" i="8"/>
  <c r="J186" i="8"/>
  <c r="G186" i="8"/>
  <c r="K185" i="8"/>
  <c r="J185" i="8"/>
  <c r="G185" i="8"/>
  <c r="K184" i="8"/>
  <c r="J184" i="8"/>
  <c r="G184" i="8"/>
  <c r="K183" i="8"/>
  <c r="J183" i="8"/>
  <c r="K182" i="8"/>
  <c r="J182" i="8"/>
  <c r="K181" i="8"/>
  <c r="J181" i="8"/>
  <c r="G181" i="8"/>
  <c r="F183" i="8" s="1"/>
  <c r="G183" i="8" s="1"/>
  <c r="K180" i="8"/>
  <c r="J180" i="8"/>
  <c r="K179" i="8"/>
  <c r="J179" i="8"/>
  <c r="K178" i="8"/>
  <c r="J178" i="8"/>
  <c r="F178" i="8"/>
  <c r="G178" i="8" s="1"/>
  <c r="F180" i="8" s="1"/>
  <c r="G180" i="8" s="1"/>
  <c r="K177" i="8"/>
  <c r="J177" i="8"/>
  <c r="K176" i="8"/>
  <c r="J176" i="8"/>
  <c r="K175" i="8"/>
  <c r="J175" i="8"/>
  <c r="F175" i="8"/>
  <c r="G175" i="8" s="1"/>
  <c r="F177" i="8" s="1"/>
  <c r="G177" i="8" s="1"/>
  <c r="K174" i="8"/>
  <c r="J174" i="8"/>
  <c r="K173" i="8"/>
  <c r="J173" i="8"/>
  <c r="K172" i="8"/>
  <c r="J172" i="8"/>
  <c r="F172" i="8"/>
  <c r="G172" i="8" s="1"/>
  <c r="F174" i="8" s="1"/>
  <c r="G174" i="8" s="1"/>
  <c r="K171" i="8"/>
  <c r="J171" i="8"/>
  <c r="K170" i="8"/>
  <c r="J170" i="8"/>
  <c r="K169" i="8"/>
  <c r="J169" i="8"/>
  <c r="F169" i="8"/>
  <c r="G169" i="8" s="1"/>
  <c r="F171" i="8" s="1"/>
  <c r="G171" i="8" s="1"/>
  <c r="K168" i="8"/>
  <c r="J168" i="8"/>
  <c r="K167" i="8"/>
  <c r="J167" i="8"/>
  <c r="K166" i="8"/>
  <c r="J166" i="8"/>
  <c r="F166" i="8"/>
  <c r="G166" i="8" s="1"/>
  <c r="F168" i="8" s="1"/>
  <c r="G168" i="8" s="1"/>
  <c r="K165" i="8"/>
  <c r="J165" i="8"/>
  <c r="K164" i="8"/>
  <c r="J164" i="8"/>
  <c r="K163" i="8"/>
  <c r="J163" i="8"/>
  <c r="F163" i="8"/>
  <c r="G163" i="8" s="1"/>
  <c r="F165" i="8" s="1"/>
  <c r="G165" i="8" s="1"/>
  <c r="K162" i="8"/>
  <c r="J162" i="8"/>
  <c r="K161" i="8"/>
  <c r="J161" i="8"/>
  <c r="J160" i="8"/>
  <c r="F160" i="8"/>
  <c r="G160" i="8" s="1"/>
  <c r="K159" i="8"/>
  <c r="J159" i="8"/>
  <c r="K158" i="8"/>
  <c r="J158" i="8"/>
  <c r="K157" i="8"/>
  <c r="J157" i="8"/>
  <c r="F157" i="8"/>
  <c r="G157" i="8" s="1"/>
  <c r="K156" i="8"/>
  <c r="J156" i="8"/>
  <c r="K155" i="8"/>
  <c r="J155" i="8"/>
  <c r="K154" i="8"/>
  <c r="J154" i="8"/>
  <c r="F154" i="8"/>
  <c r="G154" i="8" s="1"/>
  <c r="K153" i="8"/>
  <c r="J153" i="8"/>
  <c r="K152" i="8"/>
  <c r="J152" i="8"/>
  <c r="K151" i="8"/>
  <c r="J151" i="8"/>
  <c r="F151" i="8"/>
  <c r="G151" i="8" s="1"/>
  <c r="K150" i="8"/>
  <c r="J150" i="8"/>
  <c r="K149" i="8"/>
  <c r="J149" i="8"/>
  <c r="K148" i="8"/>
  <c r="J148" i="8"/>
  <c r="F148" i="8"/>
  <c r="G148" i="8" s="1"/>
  <c r="K147" i="8"/>
  <c r="J147" i="8"/>
  <c r="K146" i="8"/>
  <c r="J146" i="8"/>
  <c r="K145" i="8"/>
  <c r="J145" i="8"/>
  <c r="F145" i="8"/>
  <c r="G145" i="8" s="1"/>
  <c r="K144" i="8"/>
  <c r="J144" i="8"/>
  <c r="K143" i="8"/>
  <c r="J143" i="8"/>
  <c r="K142" i="8"/>
  <c r="J142" i="8"/>
  <c r="F142" i="8"/>
  <c r="G142" i="8" s="1"/>
  <c r="K141" i="8"/>
  <c r="J141" i="8"/>
  <c r="K140" i="8"/>
  <c r="J140" i="8"/>
  <c r="J139" i="8"/>
  <c r="F139" i="8"/>
  <c r="G139" i="8" s="1"/>
  <c r="I486" i="12"/>
  <c r="E486" i="12"/>
  <c r="F486" i="12" s="1"/>
  <c r="D482" i="12"/>
  <c r="C483" i="12"/>
  <c r="I476" i="12"/>
  <c r="I475" i="12"/>
  <c r="D470" i="12"/>
  <c r="C471" i="12" s="1"/>
  <c r="I464" i="12"/>
  <c r="I463" i="12"/>
  <c r="I462" i="12"/>
  <c r="I461" i="12"/>
  <c r="I460" i="12"/>
  <c r="I459" i="12"/>
  <c r="I458" i="12"/>
  <c r="I457" i="12"/>
  <c r="I456" i="12"/>
  <c r="I455" i="12"/>
  <c r="I454" i="12"/>
  <c r="I453" i="12"/>
  <c r="I452" i="12"/>
  <c r="I451" i="12"/>
  <c r="I450" i="12"/>
  <c r="I449" i="12"/>
  <c r="I448" i="12"/>
  <c r="I447" i="12"/>
  <c r="I446" i="12"/>
  <c r="I445" i="12"/>
  <c r="I444" i="12"/>
  <c r="I443" i="12"/>
  <c r="I442" i="12"/>
  <c r="I441" i="12"/>
  <c r="I440" i="12"/>
  <c r="I439" i="12"/>
  <c r="I438" i="12"/>
  <c r="I437" i="12"/>
  <c r="I436" i="12"/>
  <c r="I435" i="12"/>
  <c r="I434" i="12"/>
  <c r="I433" i="12"/>
  <c r="I432" i="12"/>
  <c r="I431" i="12"/>
  <c r="I430" i="12"/>
  <c r="I429" i="12"/>
  <c r="I428" i="12"/>
  <c r="I427" i="12"/>
  <c r="I426" i="12"/>
  <c r="I425" i="12"/>
  <c r="I424" i="12"/>
  <c r="I423" i="12"/>
  <c r="I422" i="12"/>
  <c r="I421" i="12"/>
  <c r="I420" i="12"/>
  <c r="I419" i="12"/>
  <c r="I418" i="12"/>
  <c r="I417" i="12"/>
  <c r="I416" i="12"/>
  <c r="I415" i="12"/>
  <c r="I414" i="12"/>
  <c r="I413" i="12"/>
  <c r="I412" i="12"/>
  <c r="I401" i="12"/>
  <c r="I400" i="12"/>
  <c r="I399" i="12"/>
  <c r="I398" i="12"/>
  <c r="I397" i="12"/>
  <c r="I396" i="12"/>
  <c r="I395" i="12"/>
  <c r="I394" i="12"/>
  <c r="I393" i="12"/>
  <c r="I392" i="12"/>
  <c r="I391" i="12"/>
  <c r="I390" i="12"/>
  <c r="I389" i="12"/>
  <c r="I388" i="12"/>
  <c r="I387" i="12"/>
  <c r="I386" i="12"/>
  <c r="I385" i="12"/>
  <c r="I384" i="12"/>
  <c r="I383" i="12"/>
  <c r="I382" i="12"/>
  <c r="I381" i="12"/>
  <c r="I380" i="12"/>
  <c r="I379" i="12"/>
  <c r="I378" i="12"/>
  <c r="I377" i="12"/>
  <c r="I376" i="12"/>
  <c r="I375" i="12"/>
  <c r="I374" i="12"/>
  <c r="I373" i="12"/>
  <c r="I372" i="12"/>
  <c r="I371" i="12"/>
  <c r="I370" i="12"/>
  <c r="I369" i="12"/>
  <c r="I368" i="12"/>
  <c r="D363" i="12"/>
  <c r="C364" i="12" s="1"/>
  <c r="I490" i="12"/>
  <c r="F490" i="12"/>
  <c r="I489" i="12"/>
  <c r="F489" i="12"/>
  <c r="I488" i="12"/>
  <c r="F488" i="12"/>
  <c r="I487" i="12"/>
  <c r="F487" i="12"/>
  <c r="F476" i="12"/>
  <c r="D467" i="12" s="1"/>
  <c r="J474" i="12"/>
  <c r="I474" i="12"/>
  <c r="I411" i="12"/>
  <c r="F411" i="12"/>
  <c r="D404" i="12" s="1"/>
  <c r="N13" i="24" s="1"/>
  <c r="F401" i="12"/>
  <c r="F400" i="12"/>
  <c r="F399" i="12"/>
  <c r="F398" i="12"/>
  <c r="F397" i="12"/>
  <c r="F396" i="12"/>
  <c r="F395" i="12"/>
  <c r="F394" i="12"/>
  <c r="F393" i="12"/>
  <c r="F392" i="12"/>
  <c r="F391" i="12"/>
  <c r="F390" i="12"/>
  <c r="F389" i="12"/>
  <c r="F388" i="12"/>
  <c r="F387" i="12"/>
  <c r="F386" i="12"/>
  <c r="F385" i="12"/>
  <c r="F384" i="12"/>
  <c r="F383" i="12"/>
  <c r="F382" i="12"/>
  <c r="F381" i="12"/>
  <c r="F380" i="12"/>
  <c r="F379" i="12"/>
  <c r="F378" i="12"/>
  <c r="F377" i="12"/>
  <c r="F376" i="12"/>
  <c r="F375" i="12"/>
  <c r="F374" i="12"/>
  <c r="F373" i="12"/>
  <c r="F372" i="12"/>
  <c r="F371" i="12"/>
  <c r="F370" i="12"/>
  <c r="F369" i="12"/>
  <c r="F368" i="12"/>
  <c r="D27" i="42"/>
  <c r="C28" i="42" s="1"/>
  <c r="I35" i="42"/>
  <c r="I34" i="42"/>
  <c r="I33" i="42"/>
  <c r="I32" i="42"/>
  <c r="D25" i="42"/>
  <c r="J36" i="42"/>
  <c r="I36" i="42"/>
  <c r="J35" i="42"/>
  <c r="J34" i="42"/>
  <c r="J33" i="42"/>
  <c r="N14" i="24" l="1"/>
  <c r="L14" i="24"/>
  <c r="P14" i="24" s="1"/>
  <c r="P11" i="44"/>
  <c r="N13" i="44"/>
  <c r="D360" i="12"/>
  <c r="L13" i="24" s="1"/>
  <c r="P13" i="24" s="1"/>
  <c r="F140" i="8"/>
  <c r="G140" i="8" s="1"/>
  <c r="F141" i="8"/>
  <c r="G141" i="8" s="1"/>
  <c r="D479" i="12"/>
  <c r="D192" i="8"/>
  <c r="L10" i="44" s="1"/>
  <c r="P10" i="44" s="1"/>
  <c r="F147" i="8"/>
  <c r="G147" i="8" s="1"/>
  <c r="F146" i="8"/>
  <c r="G146" i="8" s="1"/>
  <c r="F159" i="8"/>
  <c r="G159" i="8" s="1"/>
  <c r="F158" i="8"/>
  <c r="G158" i="8" s="1"/>
  <c r="F150" i="8"/>
  <c r="G150" i="8" s="1"/>
  <c r="F149" i="8"/>
  <c r="G149" i="8" s="1"/>
  <c r="F162" i="8"/>
  <c r="G162" i="8" s="1"/>
  <c r="F161" i="8"/>
  <c r="G161" i="8" s="1"/>
  <c r="F153" i="8"/>
  <c r="G153" i="8" s="1"/>
  <c r="F152" i="8"/>
  <c r="G152" i="8" s="1"/>
  <c r="F144" i="8"/>
  <c r="G144" i="8" s="1"/>
  <c r="F143" i="8"/>
  <c r="G143" i="8" s="1"/>
  <c r="F156" i="8"/>
  <c r="G156" i="8" s="1"/>
  <c r="F155" i="8"/>
  <c r="G155" i="8" s="1"/>
  <c r="F164" i="8"/>
  <c r="G164" i="8" s="1"/>
  <c r="F167" i="8"/>
  <c r="G167" i="8" s="1"/>
  <c r="F170" i="8"/>
  <c r="G170" i="8" s="1"/>
  <c r="F173" i="8"/>
  <c r="G173" i="8" s="1"/>
  <c r="F176" i="8"/>
  <c r="G176" i="8" s="1"/>
  <c r="F179" i="8"/>
  <c r="G179" i="8" s="1"/>
  <c r="F182" i="8"/>
  <c r="G182" i="8" s="1"/>
  <c r="F188" i="8"/>
  <c r="G188" i="8" s="1"/>
  <c r="D407" i="12"/>
  <c r="C408" i="12" s="1"/>
  <c r="N15" i="24" l="1"/>
  <c r="J15" i="24"/>
  <c r="D132" i="8"/>
  <c r="L9" i="44" s="1"/>
  <c r="D340" i="7"/>
  <c r="E347" i="7" s="1"/>
  <c r="D336" i="7"/>
  <c r="C337" i="7" s="1"/>
  <c r="J349" i="7"/>
  <c r="F349" i="7"/>
  <c r="G349" i="7" s="1"/>
  <c r="J348" i="7"/>
  <c r="J347" i="7"/>
  <c r="J346" i="7"/>
  <c r="J345" i="7"/>
  <c r="J344" i="7"/>
  <c r="G344" i="7"/>
  <c r="J343" i="7"/>
  <c r="J342" i="7"/>
  <c r="J341" i="7"/>
  <c r="J340" i="7"/>
  <c r="G340" i="7"/>
  <c r="D347" i="12"/>
  <c r="I357" i="12"/>
  <c r="F357" i="12"/>
  <c r="I356" i="12"/>
  <c r="F356" i="12"/>
  <c r="I355" i="12"/>
  <c r="F355" i="12"/>
  <c r="I354" i="12"/>
  <c r="F354" i="12"/>
  <c r="I353" i="12"/>
  <c r="F353" i="12"/>
  <c r="I352" i="12"/>
  <c r="F352" i="12"/>
  <c r="I351" i="12"/>
  <c r="E351" i="12"/>
  <c r="F351" i="12" s="1"/>
  <c r="C348" i="12"/>
  <c r="I340" i="12"/>
  <c r="F340" i="12"/>
  <c r="I339" i="12"/>
  <c r="F339" i="12"/>
  <c r="I338" i="12"/>
  <c r="F338" i="12"/>
  <c r="I337" i="12"/>
  <c r="D337" i="12"/>
  <c r="F337" i="12" s="1"/>
  <c r="I336" i="12"/>
  <c r="F336" i="12"/>
  <c r="I335" i="12"/>
  <c r="F335" i="12"/>
  <c r="I334" i="12"/>
  <c r="E334" i="12"/>
  <c r="F334" i="12" s="1"/>
  <c r="C331" i="12"/>
  <c r="F320" i="12"/>
  <c r="D314" i="12"/>
  <c r="C315" i="12" s="1"/>
  <c r="I324" i="12"/>
  <c r="F324" i="12"/>
  <c r="I323" i="12"/>
  <c r="F323" i="12"/>
  <c r="I322" i="12"/>
  <c r="F322" i="12"/>
  <c r="I321" i="12"/>
  <c r="D321" i="12"/>
  <c r="F321" i="12" s="1"/>
  <c r="I320" i="12"/>
  <c r="I319" i="12"/>
  <c r="F319" i="12"/>
  <c r="I318" i="12"/>
  <c r="E318" i="12"/>
  <c r="F318" i="12" s="1"/>
  <c r="D305" i="12"/>
  <c r="F305" i="12" s="1"/>
  <c r="D298" i="12"/>
  <c r="I308" i="12"/>
  <c r="F308" i="12"/>
  <c r="I307" i="12"/>
  <c r="F307" i="12"/>
  <c r="I306" i="12"/>
  <c r="F306" i="12"/>
  <c r="I305" i="12"/>
  <c r="I304" i="12"/>
  <c r="F304" i="12"/>
  <c r="I303" i="12"/>
  <c r="F303" i="12"/>
  <c r="I302" i="12"/>
  <c r="E302" i="12"/>
  <c r="F302" i="12" s="1"/>
  <c r="C299" i="12"/>
  <c r="J330" i="7"/>
  <c r="G330" i="7"/>
  <c r="F330" i="7"/>
  <c r="J329" i="7"/>
  <c r="J328" i="7"/>
  <c r="E328" i="7"/>
  <c r="J327" i="7"/>
  <c r="E327" i="7"/>
  <c r="J326" i="7"/>
  <c r="E326" i="7"/>
  <c r="J325" i="7"/>
  <c r="G325" i="7"/>
  <c r="J324" i="7"/>
  <c r="J323" i="7"/>
  <c r="E323" i="7"/>
  <c r="G323" i="7" s="1"/>
  <c r="J322" i="7"/>
  <c r="E322" i="7"/>
  <c r="J321" i="7"/>
  <c r="G321" i="7"/>
  <c r="D298" i="7"/>
  <c r="C318" i="7" s="1"/>
  <c r="J311" i="7"/>
  <c r="G311" i="7"/>
  <c r="F311" i="7"/>
  <c r="J310" i="7"/>
  <c r="J309" i="7"/>
  <c r="E309" i="7"/>
  <c r="J308" i="7"/>
  <c r="E308" i="7"/>
  <c r="J307" i="7"/>
  <c r="E307" i="7"/>
  <c r="J306" i="7"/>
  <c r="G306" i="7"/>
  <c r="J305" i="7"/>
  <c r="J304" i="7"/>
  <c r="E304" i="7"/>
  <c r="G304" i="7" s="1"/>
  <c r="J303" i="7"/>
  <c r="E303" i="7"/>
  <c r="J302" i="7"/>
  <c r="G302" i="7"/>
  <c r="P15" i="24" l="1"/>
  <c r="P9" i="44"/>
  <c r="L13" i="44"/>
  <c r="D327" i="12"/>
  <c r="D295" i="7"/>
  <c r="D314" i="7"/>
  <c r="C299" i="7"/>
  <c r="E346" i="7"/>
  <c r="E341" i="7"/>
  <c r="E342" i="7"/>
  <c r="G342" i="7" s="1"/>
  <c r="D333" i="7" s="1"/>
  <c r="E345" i="7"/>
  <c r="D344" i="12"/>
  <c r="L9" i="33" s="1"/>
  <c r="P9" i="33" s="1"/>
  <c r="D311" i="12"/>
  <c r="D295" i="12"/>
  <c r="D75" i="8"/>
  <c r="C76" i="8" s="1"/>
  <c r="K129" i="8"/>
  <c r="J129" i="8"/>
  <c r="K128" i="8"/>
  <c r="J128" i="8"/>
  <c r="K127" i="8"/>
  <c r="J127" i="8"/>
  <c r="G127" i="8"/>
  <c r="F129" i="8" s="1"/>
  <c r="G129" i="8" s="1"/>
  <c r="K126" i="8"/>
  <c r="J126" i="8"/>
  <c r="G126" i="8"/>
  <c r="K125" i="8"/>
  <c r="J125" i="8"/>
  <c r="G125" i="8"/>
  <c r="K124" i="8"/>
  <c r="J124" i="8"/>
  <c r="G124" i="8"/>
  <c r="K123" i="8"/>
  <c r="J123" i="8"/>
  <c r="K122" i="8"/>
  <c r="J122" i="8"/>
  <c r="K121" i="8"/>
  <c r="J121" i="8"/>
  <c r="G121" i="8"/>
  <c r="F123" i="8" s="1"/>
  <c r="G123" i="8" s="1"/>
  <c r="K120" i="8"/>
  <c r="J120" i="8"/>
  <c r="K119" i="8"/>
  <c r="J119" i="8"/>
  <c r="K118" i="8"/>
  <c r="J118" i="8"/>
  <c r="F118" i="8"/>
  <c r="G118" i="8" s="1"/>
  <c r="F120" i="8" s="1"/>
  <c r="G120" i="8" s="1"/>
  <c r="K117" i="8"/>
  <c r="J117" i="8"/>
  <c r="K116" i="8"/>
  <c r="J116" i="8"/>
  <c r="K115" i="8"/>
  <c r="J115" i="8"/>
  <c r="F115" i="8"/>
  <c r="G115" i="8" s="1"/>
  <c r="F117" i="8" s="1"/>
  <c r="G117" i="8" s="1"/>
  <c r="K114" i="8"/>
  <c r="J114" i="8"/>
  <c r="K113" i="8"/>
  <c r="J113" i="8"/>
  <c r="K112" i="8"/>
  <c r="J112" i="8"/>
  <c r="F112" i="8"/>
  <c r="G112" i="8" s="1"/>
  <c r="F114" i="8" s="1"/>
  <c r="G114" i="8" s="1"/>
  <c r="K111" i="8"/>
  <c r="J111" i="8"/>
  <c r="K110" i="8"/>
  <c r="J110" i="8"/>
  <c r="K109" i="8"/>
  <c r="J109" i="8"/>
  <c r="F109" i="8"/>
  <c r="G109" i="8" s="1"/>
  <c r="F111" i="8" s="1"/>
  <c r="G111" i="8" s="1"/>
  <c r="K108" i="8"/>
  <c r="J108" i="8"/>
  <c r="K107" i="8"/>
  <c r="J107" i="8"/>
  <c r="K106" i="8"/>
  <c r="J106" i="8"/>
  <c r="F106" i="8"/>
  <c r="G106" i="8" s="1"/>
  <c r="F108" i="8" s="1"/>
  <c r="G108" i="8" s="1"/>
  <c r="K105" i="8"/>
  <c r="J105" i="8"/>
  <c r="K104" i="8"/>
  <c r="J104" i="8"/>
  <c r="K103" i="8"/>
  <c r="J103" i="8"/>
  <c r="F103" i="8"/>
  <c r="G103" i="8" s="1"/>
  <c r="F105" i="8" s="1"/>
  <c r="G105" i="8" s="1"/>
  <c r="K102" i="8"/>
  <c r="J102" i="8"/>
  <c r="K101" i="8"/>
  <c r="J101" i="8"/>
  <c r="J100" i="8"/>
  <c r="F100" i="8"/>
  <c r="G100" i="8" s="1"/>
  <c r="K99" i="8"/>
  <c r="J99" i="8"/>
  <c r="K98" i="8"/>
  <c r="J98" i="8"/>
  <c r="K97" i="8"/>
  <c r="J97" i="8"/>
  <c r="F97" i="8"/>
  <c r="G97" i="8" s="1"/>
  <c r="K96" i="8"/>
  <c r="J96" i="8"/>
  <c r="K95" i="8"/>
  <c r="J95" i="8"/>
  <c r="K94" i="8"/>
  <c r="J94" i="8"/>
  <c r="F94" i="8"/>
  <c r="G94" i="8" s="1"/>
  <c r="K93" i="8"/>
  <c r="J93" i="8"/>
  <c r="K92" i="8"/>
  <c r="J92" i="8"/>
  <c r="K91" i="8"/>
  <c r="J91" i="8"/>
  <c r="F91" i="8"/>
  <c r="G91" i="8" s="1"/>
  <c r="K90" i="8"/>
  <c r="J90" i="8"/>
  <c r="K89" i="8"/>
  <c r="J89" i="8"/>
  <c r="K88" i="8"/>
  <c r="J88" i="8"/>
  <c r="F88" i="8"/>
  <c r="G88" i="8" s="1"/>
  <c r="K87" i="8"/>
  <c r="J87" i="8"/>
  <c r="K86" i="8"/>
  <c r="J86" i="8"/>
  <c r="K85" i="8"/>
  <c r="J85" i="8"/>
  <c r="F85" i="8"/>
  <c r="G85" i="8" s="1"/>
  <c r="K84" i="8"/>
  <c r="J84" i="8"/>
  <c r="K83" i="8"/>
  <c r="J83" i="8"/>
  <c r="K82" i="8"/>
  <c r="J82" i="8"/>
  <c r="F82" i="8"/>
  <c r="G82" i="8" s="1"/>
  <c r="K81" i="8"/>
  <c r="J81" i="8"/>
  <c r="K80" i="8"/>
  <c r="J80" i="8"/>
  <c r="J79" i="8"/>
  <c r="F79" i="8"/>
  <c r="G79" i="8" s="1"/>
  <c r="L12" i="23" l="1"/>
  <c r="J12" i="23"/>
  <c r="P12" i="23" s="1"/>
  <c r="N12" i="30"/>
  <c r="H12" i="30"/>
  <c r="P16" i="29"/>
  <c r="L11" i="47"/>
  <c r="J11" i="47"/>
  <c r="H11" i="47"/>
  <c r="N11" i="47"/>
  <c r="F81" i="8"/>
  <c r="G81" i="8" s="1"/>
  <c r="F80" i="8"/>
  <c r="G80" i="8" s="1"/>
  <c r="F93" i="8"/>
  <c r="G93" i="8" s="1"/>
  <c r="F92" i="8"/>
  <c r="G92" i="8" s="1"/>
  <c r="F84" i="8"/>
  <c r="G84" i="8" s="1"/>
  <c r="F83" i="8"/>
  <c r="G83" i="8" s="1"/>
  <c r="F96" i="8"/>
  <c r="G96" i="8" s="1"/>
  <c r="F95" i="8"/>
  <c r="G95" i="8" s="1"/>
  <c r="F87" i="8"/>
  <c r="G87" i="8" s="1"/>
  <c r="F86" i="8"/>
  <c r="G86" i="8" s="1"/>
  <c r="F99" i="8"/>
  <c r="G99" i="8" s="1"/>
  <c r="F98" i="8"/>
  <c r="G98" i="8" s="1"/>
  <c r="F89" i="8"/>
  <c r="G89" i="8" s="1"/>
  <c r="F90" i="8"/>
  <c r="G90" i="8" s="1"/>
  <c r="F102" i="8"/>
  <c r="G102" i="8" s="1"/>
  <c r="F101" i="8"/>
  <c r="G101" i="8" s="1"/>
  <c r="F104" i="8"/>
  <c r="G104" i="8" s="1"/>
  <c r="F107" i="8"/>
  <c r="G107" i="8" s="1"/>
  <c r="F110" i="8"/>
  <c r="G110" i="8" s="1"/>
  <c r="F113" i="8"/>
  <c r="G113" i="8" s="1"/>
  <c r="F116" i="8"/>
  <c r="G116" i="8" s="1"/>
  <c r="F119" i="8"/>
  <c r="G119" i="8" s="1"/>
  <c r="F122" i="8"/>
  <c r="G122" i="8" s="1"/>
  <c r="F128" i="8"/>
  <c r="G128" i="8" s="1"/>
  <c r="P12" i="30" l="1"/>
  <c r="P11" i="47"/>
  <c r="D72" i="8"/>
  <c r="H8" i="44" s="1"/>
  <c r="P8" i="44" s="1"/>
  <c r="C283" i="12"/>
  <c r="I292" i="12"/>
  <c r="F292" i="12"/>
  <c r="I291" i="12"/>
  <c r="F291" i="12"/>
  <c r="I290" i="12"/>
  <c r="F290" i="12"/>
  <c r="I289" i="12"/>
  <c r="F289" i="12"/>
  <c r="I288" i="12"/>
  <c r="F288" i="12"/>
  <c r="I287" i="12"/>
  <c r="F287" i="12"/>
  <c r="I286" i="12"/>
  <c r="E286" i="12"/>
  <c r="F286" i="12" s="1"/>
  <c r="D279" i="7"/>
  <c r="C280" i="7" s="1"/>
  <c r="J292" i="7"/>
  <c r="F292" i="7"/>
  <c r="G292" i="7" s="1"/>
  <c r="J291" i="7"/>
  <c r="J290" i="7"/>
  <c r="E290" i="7"/>
  <c r="J289" i="7"/>
  <c r="E289" i="7"/>
  <c r="J288" i="7"/>
  <c r="E288" i="7"/>
  <c r="J287" i="7"/>
  <c r="G287" i="7"/>
  <c r="J286" i="7"/>
  <c r="J285" i="7"/>
  <c r="E285" i="7"/>
  <c r="G285" i="7" s="1"/>
  <c r="J284" i="7"/>
  <c r="E284" i="7"/>
  <c r="J283" i="7"/>
  <c r="G283" i="7"/>
  <c r="D260" i="7"/>
  <c r="C261" i="7" s="1"/>
  <c r="J273" i="7"/>
  <c r="F273" i="7"/>
  <c r="G273" i="7" s="1"/>
  <c r="J272" i="7"/>
  <c r="J271" i="7"/>
  <c r="E271" i="7"/>
  <c r="J270" i="7"/>
  <c r="E270" i="7"/>
  <c r="J269" i="7"/>
  <c r="E269" i="7"/>
  <c r="J268" i="7"/>
  <c r="G268" i="7"/>
  <c r="J267" i="7"/>
  <c r="J266" i="7"/>
  <c r="E266" i="7"/>
  <c r="G266" i="7" s="1"/>
  <c r="J265" i="7"/>
  <c r="E265" i="7"/>
  <c r="J264" i="7"/>
  <c r="G264" i="7"/>
  <c r="J254" i="7"/>
  <c r="F254" i="7"/>
  <c r="G254" i="7" s="1"/>
  <c r="J253" i="7"/>
  <c r="J252" i="7"/>
  <c r="E252" i="7"/>
  <c r="J251" i="7"/>
  <c r="E251" i="7"/>
  <c r="J250" i="7"/>
  <c r="E250" i="7"/>
  <c r="J249" i="7"/>
  <c r="G249" i="7"/>
  <c r="J248" i="7"/>
  <c r="J247" i="7"/>
  <c r="E247" i="7"/>
  <c r="G247" i="7" s="1"/>
  <c r="J246" i="7"/>
  <c r="E246" i="7"/>
  <c r="J245" i="7"/>
  <c r="G245" i="7"/>
  <c r="D241" i="7"/>
  <c r="D266" i="12"/>
  <c r="C267" i="12" s="1"/>
  <c r="I276" i="12"/>
  <c r="F276" i="12"/>
  <c r="I275" i="12"/>
  <c r="F275" i="12"/>
  <c r="I274" i="12"/>
  <c r="F274" i="12"/>
  <c r="I273" i="12"/>
  <c r="F273" i="12"/>
  <c r="I272" i="12"/>
  <c r="F272" i="12"/>
  <c r="I271" i="12"/>
  <c r="F271" i="12"/>
  <c r="I270" i="12"/>
  <c r="E270" i="12"/>
  <c r="F270" i="12" s="1"/>
  <c r="D250" i="12"/>
  <c r="C251" i="12" s="1"/>
  <c r="I260" i="12"/>
  <c r="F260" i="12"/>
  <c r="I259" i="12"/>
  <c r="F259" i="12"/>
  <c r="I258" i="12"/>
  <c r="F258" i="12"/>
  <c r="I257" i="12"/>
  <c r="F257" i="12"/>
  <c r="I256" i="12"/>
  <c r="F256" i="12"/>
  <c r="I255" i="12"/>
  <c r="F255" i="12"/>
  <c r="I254" i="12"/>
  <c r="E254" i="12"/>
  <c r="F254" i="12" s="1"/>
  <c r="D276" i="7" l="1"/>
  <c r="L14" i="29" s="1"/>
  <c r="P14" i="29" s="1"/>
  <c r="D257" i="7"/>
  <c r="L13" i="29" s="1"/>
  <c r="P13" i="29" s="1"/>
  <c r="D279" i="12"/>
  <c r="N11" i="29" s="1"/>
  <c r="P11" i="29" s="1"/>
  <c r="D263" i="12"/>
  <c r="L8" i="46" s="1"/>
  <c r="P8" i="46" s="1"/>
  <c r="P13" i="46" s="1"/>
  <c r="D247" i="12"/>
  <c r="N7" i="23" l="1"/>
  <c r="L7" i="23"/>
  <c r="J7" i="23"/>
  <c r="P7" i="23" s="1"/>
  <c r="I20" i="42"/>
  <c r="I19" i="42"/>
  <c r="I18" i="42"/>
  <c r="D12" i="42"/>
  <c r="I244" i="12"/>
  <c r="F244" i="12"/>
  <c r="I243" i="12"/>
  <c r="F243" i="12"/>
  <c r="I242" i="12"/>
  <c r="F242" i="12"/>
  <c r="I241" i="12"/>
  <c r="F241" i="12"/>
  <c r="I240" i="12"/>
  <c r="F240" i="12"/>
  <c r="D236" i="12"/>
  <c r="C237" i="12" s="1"/>
  <c r="I230" i="12"/>
  <c r="F230" i="12"/>
  <c r="I229" i="12"/>
  <c r="F229" i="12"/>
  <c r="I228" i="12"/>
  <c r="F228" i="12"/>
  <c r="I227" i="12"/>
  <c r="F227" i="12"/>
  <c r="I226" i="12"/>
  <c r="F226" i="12"/>
  <c r="C223" i="12"/>
  <c r="I216" i="12"/>
  <c r="F216" i="12"/>
  <c r="D208" i="12"/>
  <c r="C209" i="12" s="1"/>
  <c r="I215" i="12"/>
  <c r="F215" i="12"/>
  <c r="I214" i="12"/>
  <c r="F214" i="12"/>
  <c r="I213" i="12"/>
  <c r="F213" i="12"/>
  <c r="I212" i="12"/>
  <c r="F212" i="12"/>
  <c r="D193" i="12"/>
  <c r="C194" i="12" s="1"/>
  <c r="I202" i="12"/>
  <c r="F202" i="12"/>
  <c r="I201" i="12"/>
  <c r="F201" i="12"/>
  <c r="I200" i="12"/>
  <c r="F200" i="12"/>
  <c r="I199" i="12"/>
  <c r="F199" i="12"/>
  <c r="I198" i="12"/>
  <c r="F198" i="12"/>
  <c r="I197" i="12"/>
  <c r="E197" i="12"/>
  <c r="F197" i="12" s="1"/>
  <c r="D178" i="12"/>
  <c r="C179" i="12" s="1"/>
  <c r="I187" i="12"/>
  <c r="F187" i="12"/>
  <c r="I186" i="12"/>
  <c r="F186" i="12"/>
  <c r="I185" i="12"/>
  <c r="F185" i="12"/>
  <c r="I184" i="12"/>
  <c r="F184" i="12"/>
  <c r="I183" i="12"/>
  <c r="F183" i="12"/>
  <c r="I182" i="12"/>
  <c r="E182" i="12"/>
  <c r="F182" i="12" s="1"/>
  <c r="D162" i="12"/>
  <c r="C163" i="12" s="1"/>
  <c r="I172" i="12"/>
  <c r="F172" i="12"/>
  <c r="I171" i="12"/>
  <c r="F171" i="12"/>
  <c r="I170" i="12"/>
  <c r="F170" i="12"/>
  <c r="I169" i="12"/>
  <c r="F169" i="12"/>
  <c r="I168" i="12"/>
  <c r="F168" i="12"/>
  <c r="I167" i="12"/>
  <c r="I166" i="12"/>
  <c r="F166" i="12"/>
  <c r="D175" i="12" l="1"/>
  <c r="N12" i="45" s="1"/>
  <c r="P12" i="45" s="1"/>
  <c r="D159" i="12"/>
  <c r="D190" i="12"/>
  <c r="D233" i="12"/>
  <c r="J16" i="45" s="1"/>
  <c r="P16" i="45" s="1"/>
  <c r="D219" i="12"/>
  <c r="D205" i="12"/>
  <c r="L14" i="45" l="1"/>
  <c r="J14" i="45"/>
  <c r="N14" i="45"/>
  <c r="N15" i="45"/>
  <c r="H15" i="45"/>
  <c r="P15" i="45" s="1"/>
  <c r="N12" i="28"/>
  <c r="J12" i="28"/>
  <c r="P12" i="28" s="1"/>
  <c r="D146" i="12"/>
  <c r="C147" i="12" s="1"/>
  <c r="I156" i="12"/>
  <c r="F156" i="12"/>
  <c r="I155" i="12"/>
  <c r="F155" i="12"/>
  <c r="I154" i="12"/>
  <c r="F154" i="12"/>
  <c r="I153" i="12"/>
  <c r="F153" i="12"/>
  <c r="I152" i="12"/>
  <c r="F152" i="12"/>
  <c r="I151" i="12"/>
  <c r="I150" i="12"/>
  <c r="F150" i="12"/>
  <c r="P14" i="45" l="1"/>
  <c r="D143" i="12"/>
  <c r="H15" i="22" s="1"/>
  <c r="D13" i="8"/>
  <c r="E134" i="12"/>
  <c r="F134" i="12" s="1"/>
  <c r="D130" i="12"/>
  <c r="C131" i="12" s="1"/>
  <c r="I140" i="12"/>
  <c r="F140" i="12"/>
  <c r="I139" i="12"/>
  <c r="F139" i="12"/>
  <c r="I138" i="12"/>
  <c r="F138" i="12"/>
  <c r="I137" i="12"/>
  <c r="F137" i="12"/>
  <c r="I136" i="12"/>
  <c r="I135" i="12"/>
  <c r="F135" i="12"/>
  <c r="I134" i="12"/>
  <c r="D114" i="12"/>
  <c r="C115" i="12" s="1"/>
  <c r="F102" i="12"/>
  <c r="D98" i="12"/>
  <c r="C99" i="12" s="1"/>
  <c r="I124" i="12"/>
  <c r="F124" i="12"/>
  <c r="I123" i="12"/>
  <c r="F123" i="12"/>
  <c r="I122" i="12"/>
  <c r="F122" i="12"/>
  <c r="I121" i="12"/>
  <c r="F121" i="12"/>
  <c r="I120" i="12"/>
  <c r="I119" i="12"/>
  <c r="F119" i="12"/>
  <c r="I118" i="12"/>
  <c r="E118" i="12"/>
  <c r="F118" i="12" s="1"/>
  <c r="D72" i="12"/>
  <c r="C73" i="12" s="1"/>
  <c r="D85" i="12"/>
  <c r="C86" i="12" s="1"/>
  <c r="I102" i="12"/>
  <c r="F105" i="12"/>
  <c r="F104" i="12"/>
  <c r="F103" i="12"/>
  <c r="I108" i="12"/>
  <c r="F108" i="12"/>
  <c r="I107" i="12"/>
  <c r="F107" i="12"/>
  <c r="I106" i="12"/>
  <c r="F106" i="12"/>
  <c r="I105" i="12"/>
  <c r="I104" i="12"/>
  <c r="I103" i="12"/>
  <c r="I90" i="12"/>
  <c r="F90" i="12"/>
  <c r="I92" i="12"/>
  <c r="F92" i="12"/>
  <c r="I91" i="12"/>
  <c r="F91" i="12"/>
  <c r="I89" i="12"/>
  <c r="F89" i="12"/>
  <c r="I79" i="12"/>
  <c r="F79" i="12"/>
  <c r="I78" i="12"/>
  <c r="F78" i="12"/>
  <c r="I77" i="12"/>
  <c r="F77" i="12"/>
  <c r="I76" i="12"/>
  <c r="F76" i="12"/>
  <c r="I66" i="12"/>
  <c r="F66" i="12"/>
  <c r="I65" i="12"/>
  <c r="F65" i="12"/>
  <c r="I64" i="12"/>
  <c r="F64" i="12"/>
  <c r="I63" i="12"/>
  <c r="F63" i="12"/>
  <c r="I62" i="12"/>
  <c r="F62" i="12"/>
  <c r="I61" i="12"/>
  <c r="F61" i="12"/>
  <c r="E60" i="12"/>
  <c r="F60" i="12" s="1"/>
  <c r="D56" i="12"/>
  <c r="C57" i="12" s="1"/>
  <c r="D127" i="12" l="1"/>
  <c r="L11" i="30" s="1"/>
  <c r="P11" i="30" s="1"/>
  <c r="D82" i="12"/>
  <c r="D111" i="12"/>
  <c r="J10" i="30" s="1"/>
  <c r="P10" i="30" s="1"/>
  <c r="D95" i="12"/>
  <c r="D53" i="12"/>
  <c r="L25" i="22" s="1"/>
  <c r="P25" i="22" s="1"/>
  <c r="D69" i="12"/>
  <c r="J10" i="28" l="1"/>
  <c r="H10" i="28"/>
  <c r="N10" i="28"/>
  <c r="L10" i="28"/>
  <c r="L10" i="22"/>
  <c r="N10" i="22"/>
  <c r="J9" i="22"/>
  <c r="P9" i="22" s="1"/>
  <c r="H9" i="22"/>
  <c r="P15" i="22"/>
  <c r="P10" i="28" l="1"/>
  <c r="P10" i="22"/>
  <c r="F48" i="12"/>
  <c r="D42" i="12"/>
  <c r="C43" i="12" s="1"/>
  <c r="J50" i="12"/>
  <c r="I50" i="12"/>
  <c r="F50" i="12"/>
  <c r="J49" i="12"/>
  <c r="I49" i="12"/>
  <c r="F49" i="12"/>
  <c r="I48" i="12"/>
  <c r="I47" i="12"/>
  <c r="F47" i="12"/>
  <c r="I46" i="12"/>
  <c r="F46" i="12"/>
  <c r="D39" i="12" l="1"/>
  <c r="J11" i="22" s="1"/>
  <c r="P11" i="22" s="1"/>
  <c r="C242" i="7"/>
  <c r="D238" i="7"/>
  <c r="H12" i="29" s="1"/>
  <c r="P12" i="29" s="1"/>
  <c r="D28" i="12" l="1"/>
  <c r="C29" i="12" s="1"/>
  <c r="J36" i="12"/>
  <c r="I36" i="12"/>
  <c r="F36" i="12"/>
  <c r="J35" i="12"/>
  <c r="I35" i="12"/>
  <c r="F35" i="12"/>
  <c r="J34" i="12"/>
  <c r="I34" i="12"/>
  <c r="F34" i="12"/>
  <c r="I33" i="12"/>
  <c r="F33" i="12"/>
  <c r="I32" i="12"/>
  <c r="E32" i="12"/>
  <c r="F32" i="12" s="1"/>
  <c r="D13" i="12"/>
  <c r="D25" i="12" l="1"/>
  <c r="N11" i="31" s="1"/>
  <c r="P11" i="31" s="1"/>
  <c r="F235" i="7" l="1"/>
  <c r="G235" i="7" s="1"/>
  <c r="G234" i="7"/>
  <c r="G233" i="7"/>
  <c r="E232" i="7"/>
  <c r="G232" i="7" s="1"/>
  <c r="G231" i="7"/>
  <c r="G230" i="7"/>
  <c r="G229" i="7"/>
  <c r="E228" i="7"/>
  <c r="G228" i="7" s="1"/>
  <c r="E227" i="7"/>
  <c r="G227" i="7" s="1"/>
  <c r="G226" i="7"/>
  <c r="D222" i="7"/>
  <c r="C223" i="7" s="1"/>
  <c r="J235" i="7"/>
  <c r="J234" i="7"/>
  <c r="J233" i="7"/>
  <c r="J232" i="7"/>
  <c r="J231" i="7"/>
  <c r="J230" i="7"/>
  <c r="J229" i="7"/>
  <c r="J228" i="7"/>
  <c r="J227" i="7"/>
  <c r="J226" i="7"/>
  <c r="F216" i="7"/>
  <c r="G216" i="7" s="1"/>
  <c r="G215" i="7"/>
  <c r="G214" i="7"/>
  <c r="E213" i="7"/>
  <c r="G213" i="7" s="1"/>
  <c r="G212" i="7"/>
  <c r="G211" i="7"/>
  <c r="G210" i="7"/>
  <c r="E209" i="7"/>
  <c r="G209" i="7" s="1"/>
  <c r="E208" i="7"/>
  <c r="G208" i="7" s="1"/>
  <c r="G207" i="7"/>
  <c r="D203" i="7"/>
  <c r="C204" i="7" s="1"/>
  <c r="J216" i="7"/>
  <c r="J215" i="7"/>
  <c r="J214" i="7"/>
  <c r="J213" i="7"/>
  <c r="J212" i="7"/>
  <c r="J211" i="7"/>
  <c r="J210" i="7"/>
  <c r="J209" i="7"/>
  <c r="J208" i="7"/>
  <c r="J207" i="7"/>
  <c r="F197" i="7"/>
  <c r="G197" i="7" s="1"/>
  <c r="G196" i="7"/>
  <c r="G195" i="7"/>
  <c r="E194" i="7"/>
  <c r="G194" i="7" s="1"/>
  <c r="G193" i="7"/>
  <c r="G192" i="7"/>
  <c r="G191" i="7"/>
  <c r="E190" i="7"/>
  <c r="G190" i="7" s="1"/>
  <c r="E189" i="7"/>
  <c r="G189" i="7" s="1"/>
  <c r="G188" i="7"/>
  <c r="D184" i="7"/>
  <c r="C185" i="7" s="1"/>
  <c r="J197" i="7"/>
  <c r="J196" i="7"/>
  <c r="J195" i="7"/>
  <c r="J194" i="7"/>
  <c r="J193" i="7"/>
  <c r="J192" i="7"/>
  <c r="J191" i="7"/>
  <c r="J190" i="7"/>
  <c r="J189" i="7"/>
  <c r="J188" i="7"/>
  <c r="G178" i="7"/>
  <c r="G177" i="7"/>
  <c r="G176" i="7"/>
  <c r="E175" i="7"/>
  <c r="G174" i="7"/>
  <c r="G173" i="7"/>
  <c r="G172" i="7"/>
  <c r="E171" i="7"/>
  <c r="G170" i="7"/>
  <c r="G169" i="7"/>
  <c r="D165" i="7"/>
  <c r="C166" i="7" s="1"/>
  <c r="J178" i="7"/>
  <c r="J177" i="7"/>
  <c r="J176" i="7"/>
  <c r="J175" i="7"/>
  <c r="J174" i="7"/>
  <c r="J173" i="7"/>
  <c r="J172" i="7"/>
  <c r="J171" i="7"/>
  <c r="J170" i="7"/>
  <c r="J169" i="7"/>
  <c r="F159" i="7"/>
  <c r="G159" i="7" s="1"/>
  <c r="G158" i="7"/>
  <c r="G157" i="7"/>
  <c r="E156" i="7"/>
  <c r="G156" i="7" s="1"/>
  <c r="G155" i="7"/>
  <c r="G154" i="7"/>
  <c r="G153" i="7"/>
  <c r="E152" i="7"/>
  <c r="G152" i="7" s="1"/>
  <c r="E151" i="7"/>
  <c r="G151" i="7" s="1"/>
  <c r="G150" i="7"/>
  <c r="D146" i="7"/>
  <c r="C147" i="7" s="1"/>
  <c r="J159" i="7"/>
  <c r="J158" i="7"/>
  <c r="J157" i="7"/>
  <c r="J156" i="7"/>
  <c r="J155" i="7"/>
  <c r="J154" i="7"/>
  <c r="J153" i="7"/>
  <c r="J152" i="7"/>
  <c r="J151" i="7"/>
  <c r="J150" i="7"/>
  <c r="D219" i="7" l="1"/>
  <c r="N14" i="21" s="1"/>
  <c r="D200" i="7"/>
  <c r="J14" i="21" s="1"/>
  <c r="P14" i="21" s="1"/>
  <c r="D181" i="7"/>
  <c r="H13" i="21" s="1"/>
  <c r="P13" i="21" s="1"/>
  <c r="D162" i="7"/>
  <c r="L9" i="21" s="1"/>
  <c r="P9" i="21" s="1"/>
  <c r="D143" i="7"/>
  <c r="J8" i="21" s="1"/>
  <c r="P8" i="21" s="1"/>
  <c r="G117" i="7" l="1"/>
  <c r="G98" i="7"/>
  <c r="G79" i="7"/>
  <c r="G41" i="7"/>
  <c r="E135" i="7"/>
  <c r="D127" i="7"/>
  <c r="C128" i="7" s="1"/>
  <c r="J140" i="7"/>
  <c r="F140" i="7"/>
  <c r="G140" i="7" s="1"/>
  <c r="J139" i="7"/>
  <c r="J138" i="7"/>
  <c r="E138" i="7"/>
  <c r="J137" i="7"/>
  <c r="E137" i="7"/>
  <c r="J136" i="7"/>
  <c r="E136" i="7"/>
  <c r="J135" i="7"/>
  <c r="J134" i="7"/>
  <c r="J133" i="7"/>
  <c r="E133" i="7"/>
  <c r="J132" i="7"/>
  <c r="E132" i="7"/>
  <c r="J131" i="7"/>
  <c r="G131" i="7"/>
  <c r="D108" i="7"/>
  <c r="C109" i="7" s="1"/>
  <c r="J121" i="7"/>
  <c r="F121" i="7"/>
  <c r="G121" i="7" s="1"/>
  <c r="J120" i="7"/>
  <c r="J119" i="7"/>
  <c r="E119" i="7"/>
  <c r="J118" i="7"/>
  <c r="E118" i="7"/>
  <c r="J117" i="7"/>
  <c r="J116" i="7"/>
  <c r="J115" i="7"/>
  <c r="J114" i="7"/>
  <c r="E114" i="7"/>
  <c r="J113" i="7"/>
  <c r="E113" i="7"/>
  <c r="J112" i="7"/>
  <c r="G112" i="7"/>
  <c r="D89" i="7"/>
  <c r="C90" i="7" s="1"/>
  <c r="J102" i="7"/>
  <c r="F102" i="7"/>
  <c r="G102" i="7" s="1"/>
  <c r="J101" i="7"/>
  <c r="J100" i="7"/>
  <c r="E100" i="7"/>
  <c r="J99" i="7"/>
  <c r="E99" i="7"/>
  <c r="J98" i="7"/>
  <c r="J97" i="7"/>
  <c r="J96" i="7"/>
  <c r="J95" i="7"/>
  <c r="E95" i="7"/>
  <c r="J94" i="7"/>
  <c r="E94" i="7"/>
  <c r="J93" i="7"/>
  <c r="G93" i="7"/>
  <c r="G59" i="7"/>
  <c r="D70" i="7"/>
  <c r="C71" i="7" s="1"/>
  <c r="J83" i="7"/>
  <c r="F83" i="7"/>
  <c r="G83" i="7" s="1"/>
  <c r="J82" i="7"/>
  <c r="J81" i="7"/>
  <c r="E81" i="7"/>
  <c r="J80" i="7"/>
  <c r="E80" i="7"/>
  <c r="J79" i="7"/>
  <c r="J78" i="7"/>
  <c r="J77" i="7"/>
  <c r="J76" i="7"/>
  <c r="E76" i="7"/>
  <c r="J75" i="7"/>
  <c r="E75" i="7"/>
  <c r="J74" i="7"/>
  <c r="G74" i="7"/>
  <c r="D51" i="7"/>
  <c r="K64" i="7"/>
  <c r="J64" i="7"/>
  <c r="F64" i="7"/>
  <c r="G64" i="7" s="1"/>
  <c r="K63" i="7"/>
  <c r="J63" i="7"/>
  <c r="K62" i="7"/>
  <c r="J62" i="7"/>
  <c r="E62" i="7"/>
  <c r="K61" i="7"/>
  <c r="J61" i="7"/>
  <c r="E61" i="7"/>
  <c r="K60" i="7"/>
  <c r="J60" i="7"/>
  <c r="E60" i="7"/>
  <c r="K59" i="7"/>
  <c r="J59" i="7"/>
  <c r="K58" i="7"/>
  <c r="J58" i="7"/>
  <c r="K57" i="7"/>
  <c r="J57" i="7"/>
  <c r="E57" i="7"/>
  <c r="K56" i="7"/>
  <c r="J56" i="7"/>
  <c r="E56" i="7"/>
  <c r="J55" i="7"/>
  <c r="G55" i="7"/>
  <c r="C52" i="7"/>
  <c r="D32" i="7"/>
  <c r="C33" i="7" s="1"/>
  <c r="D13" i="7"/>
  <c r="K45" i="7"/>
  <c r="J45" i="7"/>
  <c r="F45" i="7"/>
  <c r="G45" i="7" s="1"/>
  <c r="K44" i="7"/>
  <c r="J44" i="7"/>
  <c r="K43" i="7"/>
  <c r="J43" i="7"/>
  <c r="E43" i="7"/>
  <c r="K42" i="7"/>
  <c r="J42" i="7"/>
  <c r="E42" i="7"/>
  <c r="K41" i="7"/>
  <c r="J41" i="7"/>
  <c r="K40" i="7"/>
  <c r="J40" i="7"/>
  <c r="K39" i="7"/>
  <c r="J39" i="7"/>
  <c r="K38" i="7"/>
  <c r="J38" i="7"/>
  <c r="E38" i="7"/>
  <c r="K37" i="7"/>
  <c r="J37" i="7"/>
  <c r="E37" i="7"/>
  <c r="J36" i="7"/>
  <c r="G36" i="7"/>
  <c r="G21" i="7"/>
  <c r="D105" i="7" l="1"/>
  <c r="J10" i="45" s="1"/>
  <c r="P10" i="45" s="1"/>
  <c r="D29" i="7"/>
  <c r="L9" i="28" s="1"/>
  <c r="P9" i="28" s="1"/>
  <c r="D124" i="7"/>
  <c r="J9" i="31" s="1"/>
  <c r="P9" i="31" s="1"/>
  <c r="D86" i="7"/>
  <c r="N13" i="23" s="1"/>
  <c r="P13" i="23" s="1"/>
  <c r="D67" i="7"/>
  <c r="J21" i="30" s="1"/>
  <c r="P21" i="30" s="1"/>
  <c r="D48" i="7"/>
  <c r="H7" i="29" s="1"/>
  <c r="P7" i="29" s="1"/>
  <c r="P18" i="24" l="1"/>
  <c r="O18" i="24"/>
  <c r="N18" i="24"/>
  <c r="M18" i="24"/>
  <c r="L18" i="24"/>
  <c r="K18" i="24"/>
  <c r="J18" i="24"/>
  <c r="I18" i="24"/>
  <c r="H18" i="24"/>
  <c r="P14" i="48"/>
  <c r="O14" i="48"/>
  <c r="N14" i="48"/>
  <c r="M14" i="48"/>
  <c r="L14" i="48"/>
  <c r="K14" i="48"/>
  <c r="J14" i="48"/>
  <c r="I14" i="48"/>
  <c r="H14" i="48"/>
  <c r="P12" i="47"/>
  <c r="O12" i="47"/>
  <c r="N12" i="47"/>
  <c r="M12" i="47"/>
  <c r="L12" i="47"/>
  <c r="K12" i="47"/>
  <c r="J12" i="47"/>
  <c r="I12" i="47"/>
  <c r="H12" i="47"/>
  <c r="P10" i="33"/>
  <c r="O10" i="33"/>
  <c r="N10" i="33"/>
  <c r="M10" i="33"/>
  <c r="L10" i="33"/>
  <c r="K10" i="33"/>
  <c r="J10" i="33"/>
  <c r="I10" i="33"/>
  <c r="H10" i="33"/>
  <c r="P21" i="45"/>
  <c r="O21" i="45"/>
  <c r="N21" i="45"/>
  <c r="M21" i="45"/>
  <c r="L21" i="45"/>
  <c r="K21" i="45"/>
  <c r="J21" i="45"/>
  <c r="I21" i="45"/>
  <c r="H21" i="45"/>
  <c r="G21" i="45"/>
  <c r="P17" i="23"/>
  <c r="O17" i="23"/>
  <c r="N17" i="23"/>
  <c r="M17" i="23"/>
  <c r="L17" i="23"/>
  <c r="K17" i="23"/>
  <c r="J17" i="23"/>
  <c r="I17" i="23"/>
  <c r="H17" i="23"/>
  <c r="O22" i="30"/>
  <c r="M22" i="30"/>
  <c r="L22" i="30"/>
  <c r="K22" i="30"/>
  <c r="J22" i="30"/>
  <c r="I22" i="30"/>
  <c r="H22" i="30"/>
  <c r="P39" i="22"/>
  <c r="O39" i="22"/>
  <c r="N39" i="22"/>
  <c r="M39" i="22"/>
  <c r="L39" i="22"/>
  <c r="K39" i="22"/>
  <c r="J39" i="22"/>
  <c r="I39" i="22"/>
  <c r="H39" i="22"/>
  <c r="G39" i="22"/>
  <c r="P16" i="21"/>
  <c r="O16" i="21"/>
  <c r="N16" i="21"/>
  <c r="M16" i="21"/>
  <c r="L16" i="21"/>
  <c r="K16" i="21"/>
  <c r="J16" i="21"/>
  <c r="I16" i="21"/>
  <c r="H16" i="21"/>
  <c r="G16" i="21"/>
  <c r="I565" i="38"/>
  <c r="G565" i="38"/>
  <c r="E565" i="38"/>
  <c r="I564" i="38"/>
  <c r="G564" i="38"/>
  <c r="E564" i="38"/>
  <c r="I563" i="38"/>
  <c r="G563" i="38"/>
  <c r="E563" i="38"/>
  <c r="I562" i="38"/>
  <c r="G562" i="38"/>
  <c r="E562" i="38"/>
  <c r="R560" i="38"/>
  <c r="I561" i="38"/>
  <c r="G561" i="38"/>
  <c r="E561" i="38"/>
  <c r="I559" i="38"/>
  <c r="G559" i="38"/>
  <c r="E559" i="38"/>
  <c r="I558" i="38"/>
  <c r="G558" i="38"/>
  <c r="E558" i="38"/>
  <c r="I557" i="38"/>
  <c r="G557" i="38"/>
  <c r="E557" i="38"/>
  <c r="I556" i="38"/>
  <c r="G556" i="38"/>
  <c r="E556" i="38"/>
  <c r="I555" i="38"/>
  <c r="G555" i="38"/>
  <c r="E555" i="38"/>
  <c r="I554" i="38"/>
  <c r="G554" i="38"/>
  <c r="E554" i="38"/>
  <c r="I553" i="38"/>
  <c r="G553" i="38"/>
  <c r="E553" i="38"/>
  <c r="I552" i="38"/>
  <c r="G552" i="38"/>
  <c r="E552" i="38"/>
  <c r="I551" i="38"/>
  <c r="G551" i="38"/>
  <c r="E551" i="38"/>
  <c r="I550" i="38"/>
  <c r="G550" i="38"/>
  <c r="E550" i="38"/>
  <c r="I549" i="38"/>
  <c r="G549" i="38"/>
  <c r="E549" i="38"/>
  <c r="I548" i="38"/>
  <c r="G548" i="38"/>
  <c r="E548" i="38"/>
  <c r="I547" i="38"/>
  <c r="G547" i="38"/>
  <c r="E547" i="38"/>
  <c r="I546" i="38"/>
  <c r="G546" i="38"/>
  <c r="E546" i="38"/>
  <c r="I545" i="38"/>
  <c r="G545" i="38"/>
  <c r="E545" i="38"/>
  <c r="I544" i="38"/>
  <c r="G544" i="38"/>
  <c r="E544" i="38"/>
  <c r="I543" i="38"/>
  <c r="G543" i="38"/>
  <c r="E543" i="38"/>
  <c r="I542" i="38"/>
  <c r="G542" i="38"/>
  <c r="E542" i="38"/>
  <c r="I540" i="38"/>
  <c r="G540" i="38"/>
  <c r="E540" i="38"/>
  <c r="I539" i="38"/>
  <c r="G539" i="38"/>
  <c r="E539" i="38"/>
  <c r="I538" i="38"/>
  <c r="G538" i="38"/>
  <c r="E538" i="38"/>
  <c r="I537" i="38"/>
  <c r="G537" i="38"/>
  <c r="E537" i="38"/>
  <c r="I536" i="38"/>
  <c r="G536" i="38"/>
  <c r="E536" i="38"/>
  <c r="I535" i="38"/>
  <c r="G535" i="38"/>
  <c r="E535" i="38"/>
  <c r="I534" i="38"/>
  <c r="G534" i="38"/>
  <c r="E534" i="38"/>
  <c r="I533" i="38"/>
  <c r="G533" i="38"/>
  <c r="E533" i="38"/>
  <c r="I532" i="38"/>
  <c r="G532" i="38"/>
  <c r="E532" i="38"/>
  <c r="I531" i="38"/>
  <c r="G531" i="38"/>
  <c r="E531" i="38"/>
  <c r="I530" i="38"/>
  <c r="G530" i="38"/>
  <c r="E530" i="38"/>
  <c r="I529" i="38"/>
  <c r="G529" i="38"/>
  <c r="E529" i="38"/>
  <c r="Q527" i="38"/>
  <c r="I528" i="38"/>
  <c r="G528" i="38"/>
  <c r="E528" i="38"/>
  <c r="I525" i="38"/>
  <c r="G525" i="38"/>
  <c r="E525" i="38"/>
  <c r="I524" i="38"/>
  <c r="G524" i="38"/>
  <c r="E524" i="38"/>
  <c r="I523" i="38"/>
  <c r="G523" i="38"/>
  <c r="E523" i="38"/>
  <c r="I522" i="38"/>
  <c r="G522" i="38"/>
  <c r="E522" i="38"/>
  <c r="I521" i="38"/>
  <c r="G521" i="38"/>
  <c r="E521" i="38"/>
  <c r="I520" i="38"/>
  <c r="G520" i="38"/>
  <c r="E520" i="38"/>
  <c r="I519" i="38"/>
  <c r="G519" i="38"/>
  <c r="E519" i="38"/>
  <c r="I518" i="38"/>
  <c r="G518" i="38"/>
  <c r="E518" i="38"/>
  <c r="I517" i="38"/>
  <c r="G517" i="38"/>
  <c r="E517" i="38"/>
  <c r="I516" i="38"/>
  <c r="G516" i="38"/>
  <c r="E516" i="38"/>
  <c r="I515" i="38"/>
  <c r="G515" i="38"/>
  <c r="E515" i="38"/>
  <c r="I514" i="38"/>
  <c r="G514" i="38"/>
  <c r="E514" i="38"/>
  <c r="I513" i="38"/>
  <c r="G513" i="38"/>
  <c r="E513" i="38"/>
  <c r="I512" i="38"/>
  <c r="G512" i="38"/>
  <c r="E512" i="38"/>
  <c r="I511" i="38"/>
  <c r="G511" i="38"/>
  <c r="E511" i="38"/>
  <c r="I510" i="38"/>
  <c r="G510" i="38"/>
  <c r="E510" i="38"/>
  <c r="I508" i="38"/>
  <c r="G508" i="38"/>
  <c r="E508" i="38"/>
  <c r="I507" i="38"/>
  <c r="G507" i="38"/>
  <c r="E507" i="38"/>
  <c r="I506" i="38"/>
  <c r="G506" i="38"/>
  <c r="E506" i="38"/>
  <c r="I505" i="38"/>
  <c r="G505" i="38"/>
  <c r="E505" i="38"/>
  <c r="I504" i="38"/>
  <c r="G504" i="38"/>
  <c r="E504" i="38"/>
  <c r="I503" i="38"/>
  <c r="G503" i="38"/>
  <c r="E503" i="38"/>
  <c r="I502" i="38"/>
  <c r="G502" i="38"/>
  <c r="E502" i="38"/>
  <c r="I501" i="38"/>
  <c r="G501" i="38"/>
  <c r="E501" i="38"/>
  <c r="I498" i="38"/>
  <c r="G498" i="38"/>
  <c r="E498" i="38"/>
  <c r="I497" i="38"/>
  <c r="G497" i="38"/>
  <c r="E497" i="38"/>
  <c r="I496" i="38"/>
  <c r="G496" i="38"/>
  <c r="E496" i="38"/>
  <c r="I495" i="38"/>
  <c r="G495" i="38"/>
  <c r="E495" i="38"/>
  <c r="I494" i="38"/>
  <c r="G494" i="38"/>
  <c r="E494" i="38"/>
  <c r="I493" i="38"/>
  <c r="G493" i="38"/>
  <c r="E493" i="38"/>
  <c r="I492" i="38"/>
  <c r="G492" i="38"/>
  <c r="E492" i="38"/>
  <c r="I491" i="38"/>
  <c r="G491" i="38"/>
  <c r="E491" i="38"/>
  <c r="I490" i="38"/>
  <c r="G490" i="38"/>
  <c r="E490" i="38"/>
  <c r="I488" i="38"/>
  <c r="G488" i="38"/>
  <c r="E488" i="38"/>
  <c r="I487" i="38"/>
  <c r="G487" i="38"/>
  <c r="E487" i="38"/>
  <c r="X485" i="38"/>
  <c r="I486" i="38"/>
  <c r="G486" i="38"/>
  <c r="E486" i="38"/>
  <c r="I484" i="38"/>
  <c r="G484" i="38"/>
  <c r="E484" i="38"/>
  <c r="I483" i="38"/>
  <c r="G483" i="38"/>
  <c r="E483" i="38"/>
  <c r="I482" i="38"/>
  <c r="G482" i="38"/>
  <c r="E482" i="38"/>
  <c r="I481" i="38"/>
  <c r="G481" i="38"/>
  <c r="E481" i="38"/>
  <c r="I480" i="38"/>
  <c r="G480" i="38"/>
  <c r="E480" i="38"/>
  <c r="I479" i="38"/>
  <c r="G479" i="38"/>
  <c r="E479" i="38"/>
  <c r="I478" i="38"/>
  <c r="G478" i="38"/>
  <c r="E478" i="38"/>
  <c r="I477" i="38"/>
  <c r="G477" i="38"/>
  <c r="E477" i="38"/>
  <c r="I476" i="38"/>
  <c r="G476" i="38"/>
  <c r="E476" i="38"/>
  <c r="I475" i="38"/>
  <c r="G475" i="38"/>
  <c r="E475" i="38"/>
  <c r="I474" i="38"/>
  <c r="G474" i="38"/>
  <c r="E474" i="38"/>
  <c r="I473" i="38"/>
  <c r="G473" i="38"/>
  <c r="E473" i="38"/>
  <c r="I472" i="38"/>
  <c r="G472" i="38"/>
  <c r="E472" i="38"/>
  <c r="I471" i="38"/>
  <c r="G471" i="38"/>
  <c r="E471" i="38"/>
  <c r="I470" i="38"/>
  <c r="G470" i="38"/>
  <c r="E470" i="38"/>
  <c r="I469" i="38"/>
  <c r="G469" i="38"/>
  <c r="E469" i="38"/>
  <c r="S467" i="38"/>
  <c r="K467" i="38"/>
  <c r="I468" i="38"/>
  <c r="G468" i="38"/>
  <c r="E468" i="38"/>
  <c r="I466" i="38"/>
  <c r="G466" i="38"/>
  <c r="E466" i="38"/>
  <c r="I465" i="38"/>
  <c r="G465" i="38"/>
  <c r="E465" i="38"/>
  <c r="I464" i="38"/>
  <c r="G464" i="38"/>
  <c r="E464" i="38"/>
  <c r="I463" i="38"/>
  <c r="G463" i="38"/>
  <c r="E463" i="38"/>
  <c r="I462" i="38"/>
  <c r="G462" i="38"/>
  <c r="E462" i="38"/>
  <c r="I461" i="38"/>
  <c r="G461" i="38"/>
  <c r="E461" i="38"/>
  <c r="I460" i="38"/>
  <c r="G460" i="38"/>
  <c r="E460" i="38"/>
  <c r="L459" i="38"/>
  <c r="I458" i="38"/>
  <c r="G458" i="38"/>
  <c r="E458" i="38"/>
  <c r="I457" i="38"/>
  <c r="G457" i="38"/>
  <c r="E457" i="38"/>
  <c r="I456" i="38"/>
  <c r="G456" i="38"/>
  <c r="E456" i="38"/>
  <c r="I455" i="38"/>
  <c r="G455" i="38"/>
  <c r="E455" i="38"/>
  <c r="I454" i="38"/>
  <c r="G454" i="38"/>
  <c r="E454" i="38"/>
  <c r="I453" i="38"/>
  <c r="G453" i="38"/>
  <c r="E453" i="38"/>
  <c r="I452" i="38"/>
  <c r="G452" i="38"/>
  <c r="E452" i="38"/>
  <c r="I451" i="38"/>
  <c r="G451" i="38"/>
  <c r="E451" i="38"/>
  <c r="I450" i="38"/>
  <c r="G450" i="38"/>
  <c r="E450" i="38"/>
  <c r="I449" i="38"/>
  <c r="G449" i="38"/>
  <c r="E449" i="38"/>
  <c r="I448" i="38"/>
  <c r="G448" i="38"/>
  <c r="E448" i="38"/>
  <c r="I447" i="38"/>
  <c r="G447" i="38"/>
  <c r="E447" i="38"/>
  <c r="I446" i="38"/>
  <c r="G446" i="38"/>
  <c r="E446" i="38"/>
  <c r="I445" i="38"/>
  <c r="G445" i="38"/>
  <c r="E445" i="38"/>
  <c r="I444" i="38"/>
  <c r="G444" i="38"/>
  <c r="E444" i="38"/>
  <c r="I443" i="38"/>
  <c r="G443" i="38"/>
  <c r="E443" i="38"/>
  <c r="I442" i="38"/>
  <c r="G442" i="38"/>
  <c r="E442" i="38"/>
  <c r="I441" i="38"/>
  <c r="G441" i="38"/>
  <c r="E441" i="38"/>
  <c r="I440" i="38"/>
  <c r="G440" i="38"/>
  <c r="E440" i="38"/>
  <c r="I439" i="38"/>
  <c r="G439" i="38"/>
  <c r="E439" i="38"/>
  <c r="I438" i="38"/>
  <c r="G438" i="38"/>
  <c r="E438" i="38"/>
  <c r="I437" i="38"/>
  <c r="G437" i="38"/>
  <c r="E437" i="38"/>
  <c r="I436" i="38"/>
  <c r="G436" i="38"/>
  <c r="E436" i="38"/>
  <c r="I435" i="38"/>
  <c r="G435" i="38"/>
  <c r="E435" i="38"/>
  <c r="I434" i="38"/>
  <c r="G434" i="38"/>
  <c r="E434" i="38"/>
  <c r="I433" i="38"/>
  <c r="G433" i="38"/>
  <c r="E433" i="38"/>
  <c r="I432" i="38"/>
  <c r="G432" i="38"/>
  <c r="E432" i="38"/>
  <c r="I431" i="38"/>
  <c r="G431" i="38"/>
  <c r="E431" i="38"/>
  <c r="I430" i="38"/>
  <c r="G430" i="38"/>
  <c r="E430" i="38"/>
  <c r="I429" i="38"/>
  <c r="G429" i="38"/>
  <c r="E429" i="38"/>
  <c r="I428" i="38"/>
  <c r="G428" i="38"/>
  <c r="E428" i="38"/>
  <c r="I427" i="38"/>
  <c r="G427" i="38"/>
  <c r="E427" i="38"/>
  <c r="I426" i="38"/>
  <c r="G426" i="38"/>
  <c r="E426" i="38"/>
  <c r="I425" i="38"/>
  <c r="G425" i="38"/>
  <c r="E425" i="38"/>
  <c r="I424" i="38"/>
  <c r="G424" i="38"/>
  <c r="E424" i="38"/>
  <c r="I423" i="38"/>
  <c r="G423" i="38"/>
  <c r="E423" i="38"/>
  <c r="I422" i="38"/>
  <c r="G422" i="38"/>
  <c r="E422" i="38"/>
  <c r="I421" i="38"/>
  <c r="G421" i="38"/>
  <c r="E421" i="38"/>
  <c r="I420" i="38"/>
  <c r="G420" i="38"/>
  <c r="E420" i="38"/>
  <c r="I419" i="38"/>
  <c r="G419" i="38"/>
  <c r="E419" i="38"/>
  <c r="I418" i="38"/>
  <c r="G418" i="38"/>
  <c r="E418" i="38"/>
  <c r="I417" i="38"/>
  <c r="G417" i="38"/>
  <c r="E417" i="38"/>
  <c r="I416" i="38"/>
  <c r="G416" i="38"/>
  <c r="E416" i="38"/>
  <c r="I415" i="38"/>
  <c r="G415" i="38"/>
  <c r="E415" i="38"/>
  <c r="I414" i="38"/>
  <c r="G414" i="38"/>
  <c r="E414" i="38"/>
  <c r="I413" i="38"/>
  <c r="G413" i="38"/>
  <c r="E413" i="38"/>
  <c r="I412" i="38"/>
  <c r="G412" i="38"/>
  <c r="E412" i="38"/>
  <c r="I411" i="38"/>
  <c r="G411" i="38"/>
  <c r="E411" i="38"/>
  <c r="I410" i="38"/>
  <c r="G410" i="38"/>
  <c r="E410" i="38"/>
  <c r="I409" i="38"/>
  <c r="G409" i="38"/>
  <c r="E409" i="38"/>
  <c r="I408" i="38"/>
  <c r="G408" i="38"/>
  <c r="E408" i="38"/>
  <c r="I407" i="38"/>
  <c r="G407" i="38"/>
  <c r="E407" i="38"/>
  <c r="I406" i="38"/>
  <c r="G406" i="38"/>
  <c r="E406" i="38"/>
  <c r="I405" i="38"/>
  <c r="G405" i="38"/>
  <c r="E405" i="38"/>
  <c r="I404" i="38"/>
  <c r="G404" i="38"/>
  <c r="E404" i="38"/>
  <c r="I403" i="38"/>
  <c r="G403" i="38"/>
  <c r="E403" i="38"/>
  <c r="I402" i="38"/>
  <c r="G402" i="38"/>
  <c r="E402" i="38"/>
  <c r="I401" i="38"/>
  <c r="G401" i="38"/>
  <c r="E401" i="38"/>
  <c r="I400" i="38"/>
  <c r="G400" i="38"/>
  <c r="E400" i="38"/>
  <c r="I399" i="38"/>
  <c r="G399" i="38"/>
  <c r="E399" i="38"/>
  <c r="I396" i="38"/>
  <c r="G396" i="38"/>
  <c r="E396" i="38"/>
  <c r="I395" i="38"/>
  <c r="G395" i="38"/>
  <c r="E395" i="38"/>
  <c r="I394" i="38"/>
  <c r="G394" i="38"/>
  <c r="E394" i="38"/>
  <c r="I393" i="38"/>
  <c r="G393" i="38"/>
  <c r="E393" i="38"/>
  <c r="F393" i="38" s="1"/>
  <c r="I392" i="38"/>
  <c r="G392" i="38"/>
  <c r="E392" i="38"/>
  <c r="I391" i="38"/>
  <c r="G391" i="38"/>
  <c r="E391" i="38"/>
  <c r="X389" i="38"/>
  <c r="I390" i="38"/>
  <c r="G390" i="38"/>
  <c r="E390" i="38"/>
  <c r="I388" i="38"/>
  <c r="G388" i="38"/>
  <c r="E388" i="38"/>
  <c r="I387" i="38"/>
  <c r="G387" i="38"/>
  <c r="E387" i="38"/>
  <c r="I386" i="38"/>
  <c r="G386" i="38"/>
  <c r="E386" i="38"/>
  <c r="I385" i="38"/>
  <c r="G385" i="38"/>
  <c r="E385" i="38"/>
  <c r="K383" i="38"/>
  <c r="I384" i="38"/>
  <c r="G384" i="38"/>
  <c r="E384" i="38"/>
  <c r="I382" i="38"/>
  <c r="G382" i="38"/>
  <c r="E382" i="38"/>
  <c r="I381" i="38"/>
  <c r="G381" i="38"/>
  <c r="E381" i="38"/>
  <c r="I380" i="38"/>
  <c r="G380" i="38"/>
  <c r="E380" i="38"/>
  <c r="I379" i="38"/>
  <c r="G379" i="38"/>
  <c r="E379" i="38"/>
  <c r="I378" i="38"/>
  <c r="G378" i="38"/>
  <c r="E378" i="38"/>
  <c r="I377" i="38"/>
  <c r="G377" i="38"/>
  <c r="E377" i="38"/>
  <c r="I376" i="38"/>
  <c r="G376" i="38"/>
  <c r="E376" i="38"/>
  <c r="I375" i="38"/>
  <c r="G375" i="38"/>
  <c r="E375" i="38"/>
  <c r="I374" i="38"/>
  <c r="G374" i="38"/>
  <c r="E374" i="38"/>
  <c r="I373" i="38"/>
  <c r="G373" i="38"/>
  <c r="E373" i="38"/>
  <c r="I372" i="38"/>
  <c r="G372" i="38"/>
  <c r="E372" i="38"/>
  <c r="I371" i="38"/>
  <c r="G371" i="38"/>
  <c r="E371" i="38"/>
  <c r="I370" i="38"/>
  <c r="G370" i="38"/>
  <c r="E370" i="38"/>
  <c r="I369" i="38"/>
  <c r="G369" i="38"/>
  <c r="E369" i="38"/>
  <c r="I368" i="38"/>
  <c r="G368" i="38"/>
  <c r="E368" i="38"/>
  <c r="I367" i="38"/>
  <c r="G367" i="38"/>
  <c r="E367" i="38"/>
  <c r="I366" i="38"/>
  <c r="G366" i="38"/>
  <c r="E366" i="38"/>
  <c r="I365" i="38"/>
  <c r="G365" i="38"/>
  <c r="E365" i="38"/>
  <c r="I364" i="38"/>
  <c r="G364" i="38"/>
  <c r="E364" i="38"/>
  <c r="I363" i="38"/>
  <c r="G363" i="38"/>
  <c r="E363" i="38"/>
  <c r="I362" i="38"/>
  <c r="G362" i="38"/>
  <c r="E362" i="38"/>
  <c r="I361" i="38"/>
  <c r="G361" i="38"/>
  <c r="E361" i="38"/>
  <c r="I360" i="38"/>
  <c r="G360" i="38"/>
  <c r="E360" i="38"/>
  <c r="I359" i="38"/>
  <c r="G359" i="38"/>
  <c r="E359" i="38"/>
  <c r="I358" i="38"/>
  <c r="G358" i="38"/>
  <c r="E358" i="38"/>
  <c r="I357" i="38"/>
  <c r="G357" i="38"/>
  <c r="E357" i="38"/>
  <c r="I356" i="38"/>
  <c r="G356" i="38"/>
  <c r="E356" i="38"/>
  <c r="I355" i="38"/>
  <c r="G355" i="38"/>
  <c r="E355" i="38"/>
  <c r="I354" i="38"/>
  <c r="G354" i="38"/>
  <c r="E354" i="38"/>
  <c r="I353" i="38"/>
  <c r="G353" i="38"/>
  <c r="E353" i="38"/>
  <c r="I352" i="38"/>
  <c r="G352" i="38"/>
  <c r="E352" i="38"/>
  <c r="I351" i="38"/>
  <c r="G351" i="38"/>
  <c r="E351" i="38"/>
  <c r="I350" i="38"/>
  <c r="G350" i="38"/>
  <c r="E350" i="38"/>
  <c r="I349" i="38"/>
  <c r="G349" i="38"/>
  <c r="E349" i="38"/>
  <c r="I348" i="38"/>
  <c r="G348" i="38"/>
  <c r="E348" i="38"/>
  <c r="I347" i="38"/>
  <c r="G347" i="38"/>
  <c r="E347" i="38"/>
  <c r="I346" i="38"/>
  <c r="G346" i="38"/>
  <c r="E346" i="38"/>
  <c r="I344" i="38"/>
  <c r="G344" i="38"/>
  <c r="E344" i="38"/>
  <c r="I343" i="38"/>
  <c r="G343" i="38"/>
  <c r="E343" i="38"/>
  <c r="I342" i="38"/>
  <c r="G342" i="38"/>
  <c r="E342" i="38"/>
  <c r="I341" i="38"/>
  <c r="G341" i="38"/>
  <c r="E341" i="38"/>
  <c r="I340" i="38"/>
  <c r="G340" i="38"/>
  <c r="E340" i="38"/>
  <c r="I339" i="38"/>
  <c r="G339" i="38"/>
  <c r="E339" i="38"/>
  <c r="I338" i="38"/>
  <c r="G338" i="38"/>
  <c r="E338" i="38"/>
  <c r="I337" i="38"/>
  <c r="G337" i="38"/>
  <c r="E337" i="38"/>
  <c r="I336" i="38"/>
  <c r="G336" i="38"/>
  <c r="E336" i="38"/>
  <c r="I335" i="38"/>
  <c r="G335" i="38"/>
  <c r="E335" i="38"/>
  <c r="I334" i="38"/>
  <c r="G334" i="38"/>
  <c r="E334" i="38"/>
  <c r="I333" i="38"/>
  <c r="G333" i="38"/>
  <c r="E333" i="38"/>
  <c r="I332" i="38"/>
  <c r="G332" i="38"/>
  <c r="E332" i="38"/>
  <c r="I331" i="38"/>
  <c r="G331" i="38"/>
  <c r="E331" i="38"/>
  <c r="I330" i="38"/>
  <c r="G330" i="38"/>
  <c r="E330" i="38"/>
  <c r="I329" i="38"/>
  <c r="G329" i="38"/>
  <c r="E329" i="38"/>
  <c r="I326" i="38"/>
  <c r="G326" i="38"/>
  <c r="E326" i="38"/>
  <c r="I325" i="38"/>
  <c r="G325" i="38"/>
  <c r="E325" i="38"/>
  <c r="I324" i="38"/>
  <c r="G324" i="38"/>
  <c r="E324" i="38"/>
  <c r="I323" i="38"/>
  <c r="G323" i="38"/>
  <c r="E323" i="38"/>
  <c r="I322" i="38"/>
  <c r="G322" i="38"/>
  <c r="E322" i="38"/>
  <c r="I321" i="38"/>
  <c r="G321" i="38"/>
  <c r="E321" i="38"/>
  <c r="I320" i="38"/>
  <c r="G320" i="38"/>
  <c r="E320" i="38"/>
  <c r="I319" i="38"/>
  <c r="G319" i="38"/>
  <c r="E319" i="38"/>
  <c r="I318" i="38"/>
  <c r="G318" i="38"/>
  <c r="E318" i="38"/>
  <c r="I317" i="38"/>
  <c r="G317" i="38"/>
  <c r="E317" i="38"/>
  <c r="I316" i="38"/>
  <c r="G316" i="38"/>
  <c r="E316" i="38"/>
  <c r="I315" i="38"/>
  <c r="G315" i="38"/>
  <c r="E315" i="38"/>
  <c r="I314" i="38"/>
  <c r="G314" i="38"/>
  <c r="E314" i="38"/>
  <c r="I313" i="38"/>
  <c r="G313" i="38"/>
  <c r="E313" i="38"/>
  <c r="T312" i="38"/>
  <c r="I311" i="38"/>
  <c r="G311" i="38"/>
  <c r="E311" i="38"/>
  <c r="I310" i="38"/>
  <c r="G310" i="38"/>
  <c r="E310" i="38"/>
  <c r="I309" i="38"/>
  <c r="G309" i="38"/>
  <c r="E309" i="38"/>
  <c r="I308" i="38"/>
  <c r="G308" i="38"/>
  <c r="E308" i="38"/>
  <c r="I307" i="38"/>
  <c r="G307" i="38"/>
  <c r="E307" i="38"/>
  <c r="I306" i="38"/>
  <c r="G306" i="38"/>
  <c r="E306" i="38"/>
  <c r="I305" i="38"/>
  <c r="G305" i="38"/>
  <c r="E305" i="38"/>
  <c r="I304" i="38"/>
  <c r="G304" i="38"/>
  <c r="E304" i="38"/>
  <c r="I303" i="38"/>
  <c r="G303" i="38"/>
  <c r="E303" i="38"/>
  <c r="I302" i="38"/>
  <c r="G302" i="38"/>
  <c r="E302" i="38"/>
  <c r="I301" i="38"/>
  <c r="G301" i="38"/>
  <c r="E301" i="38"/>
  <c r="I300" i="38"/>
  <c r="G300" i="38"/>
  <c r="E300" i="38"/>
  <c r="I299" i="38"/>
  <c r="G299" i="38"/>
  <c r="E299" i="38"/>
  <c r="I298" i="38"/>
  <c r="G298" i="38"/>
  <c r="E298" i="38"/>
  <c r="I297" i="38"/>
  <c r="G297" i="38"/>
  <c r="E297" i="38"/>
  <c r="I296" i="38"/>
  <c r="G296" i="38"/>
  <c r="E296" i="38"/>
  <c r="I295" i="38"/>
  <c r="G295" i="38"/>
  <c r="E295" i="38"/>
  <c r="I294" i="38"/>
  <c r="G294" i="38"/>
  <c r="E294" i="38"/>
  <c r="I293" i="38"/>
  <c r="G293" i="38"/>
  <c r="E293" i="38"/>
  <c r="I292" i="38"/>
  <c r="G292" i="38"/>
  <c r="E292" i="38"/>
  <c r="I291" i="38"/>
  <c r="G291" i="38"/>
  <c r="E291" i="38"/>
  <c r="I290" i="38"/>
  <c r="G290" i="38"/>
  <c r="E290" i="38"/>
  <c r="I289" i="38"/>
  <c r="G289" i="38"/>
  <c r="E289" i="38"/>
  <c r="I288" i="38"/>
  <c r="G288" i="38"/>
  <c r="E288" i="38"/>
  <c r="I287" i="38"/>
  <c r="G287" i="38"/>
  <c r="E287" i="38"/>
  <c r="I286" i="38"/>
  <c r="G286" i="38"/>
  <c r="E286" i="38"/>
  <c r="I285" i="38"/>
  <c r="G285" i="38"/>
  <c r="E285" i="38"/>
  <c r="I284" i="38"/>
  <c r="G284" i="38"/>
  <c r="E284" i="38"/>
  <c r="I283" i="38"/>
  <c r="G283" i="38"/>
  <c r="E283" i="38"/>
  <c r="I282" i="38"/>
  <c r="G282" i="38"/>
  <c r="E282" i="38"/>
  <c r="I281" i="38"/>
  <c r="G281" i="38"/>
  <c r="E281" i="38"/>
  <c r="I280" i="38"/>
  <c r="G280" i="38"/>
  <c r="E280" i="38"/>
  <c r="I279" i="38"/>
  <c r="G279" i="38"/>
  <c r="E279" i="38"/>
  <c r="I278" i="38"/>
  <c r="G278" i="38"/>
  <c r="E278" i="38"/>
  <c r="I277" i="38"/>
  <c r="G277" i="38"/>
  <c r="E277" i="38"/>
  <c r="I276" i="38"/>
  <c r="G276" i="38"/>
  <c r="E276" i="38"/>
  <c r="I275" i="38"/>
  <c r="G275" i="38"/>
  <c r="E275" i="38"/>
  <c r="I274" i="38"/>
  <c r="G274" i="38"/>
  <c r="E274" i="38"/>
  <c r="I273" i="38"/>
  <c r="G273" i="38"/>
  <c r="E273" i="38"/>
  <c r="I272" i="38"/>
  <c r="G272" i="38"/>
  <c r="E272" i="38"/>
  <c r="I271" i="38"/>
  <c r="G271" i="38"/>
  <c r="E271" i="38"/>
  <c r="I270" i="38"/>
  <c r="G270" i="38"/>
  <c r="E270" i="38"/>
  <c r="I269" i="38"/>
  <c r="G269" i="38"/>
  <c r="E269" i="38"/>
  <c r="T267" i="38"/>
  <c r="I268" i="38"/>
  <c r="G268" i="38"/>
  <c r="E268" i="38"/>
  <c r="I266" i="38"/>
  <c r="G266" i="38"/>
  <c r="E266" i="38"/>
  <c r="I265" i="38"/>
  <c r="G265" i="38"/>
  <c r="E265" i="38"/>
  <c r="I264" i="38"/>
  <c r="G264" i="38"/>
  <c r="E264" i="38"/>
  <c r="I263" i="38"/>
  <c r="G263" i="38"/>
  <c r="E263" i="38"/>
  <c r="R260" i="38"/>
  <c r="I262" i="38"/>
  <c r="G262" i="38"/>
  <c r="E262" i="38"/>
  <c r="I261" i="38"/>
  <c r="G261" i="38"/>
  <c r="E261" i="38"/>
  <c r="I259" i="38"/>
  <c r="G259" i="38"/>
  <c r="E259" i="38"/>
  <c r="I258" i="38"/>
  <c r="G258" i="38"/>
  <c r="E258" i="38"/>
  <c r="I257" i="38"/>
  <c r="G257" i="38"/>
  <c r="E257" i="38"/>
  <c r="I256" i="38"/>
  <c r="G256" i="38"/>
  <c r="E256" i="38"/>
  <c r="I255" i="38"/>
  <c r="G255" i="38"/>
  <c r="E255" i="38"/>
  <c r="I254" i="38"/>
  <c r="G254" i="38"/>
  <c r="E254" i="38"/>
  <c r="I253" i="38"/>
  <c r="G253" i="38"/>
  <c r="E253" i="38"/>
  <c r="I252" i="38"/>
  <c r="G252" i="38"/>
  <c r="E252" i="38"/>
  <c r="I251" i="38"/>
  <c r="G251" i="38"/>
  <c r="E251" i="38"/>
  <c r="I250" i="38"/>
  <c r="G250" i="38"/>
  <c r="E250" i="38"/>
  <c r="I249" i="38"/>
  <c r="G249" i="38"/>
  <c r="E249" i="38"/>
  <c r="I248" i="38"/>
  <c r="G248" i="38"/>
  <c r="E248" i="38"/>
  <c r="I247" i="38"/>
  <c r="G247" i="38"/>
  <c r="E247" i="38"/>
  <c r="I246" i="38"/>
  <c r="G246" i="38"/>
  <c r="E246" i="38"/>
  <c r="I245" i="38"/>
  <c r="G245" i="38"/>
  <c r="E245" i="38"/>
  <c r="W243" i="38"/>
  <c r="S243" i="38"/>
  <c r="O243" i="38"/>
  <c r="K243" i="38"/>
  <c r="I244" i="38"/>
  <c r="G244" i="38"/>
  <c r="E244" i="38"/>
  <c r="I242" i="38"/>
  <c r="G242" i="38"/>
  <c r="E242" i="38"/>
  <c r="I241" i="38"/>
  <c r="G241" i="38"/>
  <c r="E241" i="38"/>
  <c r="I240" i="38"/>
  <c r="G240" i="38"/>
  <c r="E240" i="38"/>
  <c r="I239" i="38"/>
  <c r="G239" i="38"/>
  <c r="E239" i="38"/>
  <c r="I238" i="38"/>
  <c r="G238" i="38"/>
  <c r="E238" i="38"/>
  <c r="I237" i="38"/>
  <c r="G237" i="38"/>
  <c r="E237" i="38"/>
  <c r="I236" i="38"/>
  <c r="G236" i="38"/>
  <c r="E236" i="38"/>
  <c r="I234" i="38"/>
  <c r="G234" i="38"/>
  <c r="E234" i="38"/>
  <c r="I233" i="38"/>
  <c r="G233" i="38"/>
  <c r="E233" i="38"/>
  <c r="I232" i="38"/>
  <c r="G232" i="38"/>
  <c r="E232" i="38"/>
  <c r="I231" i="38"/>
  <c r="G231" i="38"/>
  <c r="E231" i="38"/>
  <c r="I230" i="38"/>
  <c r="G230" i="38"/>
  <c r="E230" i="38"/>
  <c r="I229" i="38"/>
  <c r="G229" i="38"/>
  <c r="E229" i="38"/>
  <c r="I228" i="38"/>
  <c r="G228" i="38"/>
  <c r="E228" i="38"/>
  <c r="I227" i="38"/>
  <c r="G227" i="38"/>
  <c r="E227" i="38"/>
  <c r="I226" i="38"/>
  <c r="G226" i="38"/>
  <c r="E226" i="38"/>
  <c r="I225" i="38"/>
  <c r="G225" i="38"/>
  <c r="E225" i="38"/>
  <c r="I224" i="38"/>
  <c r="G224" i="38"/>
  <c r="E224" i="38"/>
  <c r="I221" i="38"/>
  <c r="G221" i="38"/>
  <c r="E221" i="38"/>
  <c r="I220" i="38"/>
  <c r="G220" i="38"/>
  <c r="E220" i="38"/>
  <c r="I219" i="38"/>
  <c r="G219" i="38"/>
  <c r="E219" i="38"/>
  <c r="I218" i="38"/>
  <c r="G218" i="38"/>
  <c r="E218" i="38"/>
  <c r="I217" i="38"/>
  <c r="G217" i="38"/>
  <c r="E217" i="38"/>
  <c r="I216" i="38"/>
  <c r="G216" i="38"/>
  <c r="E216" i="38"/>
  <c r="U214" i="38"/>
  <c r="Q214" i="38"/>
  <c r="I215" i="38"/>
  <c r="G215" i="38"/>
  <c r="E215" i="38"/>
  <c r="I213" i="38"/>
  <c r="G213" i="38"/>
  <c r="E213" i="38"/>
  <c r="I212" i="38"/>
  <c r="G212" i="38"/>
  <c r="E212" i="38"/>
  <c r="I211" i="38"/>
  <c r="G211" i="38"/>
  <c r="E211" i="38"/>
  <c r="I210" i="38"/>
  <c r="G210" i="38"/>
  <c r="E210" i="38"/>
  <c r="I209" i="38"/>
  <c r="G209" i="38"/>
  <c r="E209" i="38"/>
  <c r="O207" i="38"/>
  <c r="I208" i="38"/>
  <c r="G208" i="38"/>
  <c r="E208" i="38"/>
  <c r="I206" i="38"/>
  <c r="G206" i="38"/>
  <c r="E206" i="38"/>
  <c r="I205" i="38"/>
  <c r="G205" i="38"/>
  <c r="E205" i="38"/>
  <c r="I204" i="38"/>
  <c r="G204" i="38"/>
  <c r="E204" i="38"/>
  <c r="I203" i="38"/>
  <c r="G203" i="38"/>
  <c r="E203" i="38"/>
  <c r="I202" i="38"/>
  <c r="G202" i="38"/>
  <c r="E202" i="38"/>
  <c r="I201" i="38"/>
  <c r="G201" i="38"/>
  <c r="E201" i="38"/>
  <c r="I200" i="38"/>
  <c r="G200" i="38"/>
  <c r="E200" i="38"/>
  <c r="I198" i="38"/>
  <c r="G198" i="38"/>
  <c r="E198" i="38"/>
  <c r="I197" i="38"/>
  <c r="G197" i="38"/>
  <c r="E197" i="38"/>
  <c r="I196" i="38"/>
  <c r="G196" i="38"/>
  <c r="E196" i="38"/>
  <c r="I195" i="38"/>
  <c r="G195" i="38"/>
  <c r="E195" i="38"/>
  <c r="I194" i="38"/>
  <c r="G194" i="38"/>
  <c r="E194" i="38"/>
  <c r="I193" i="38"/>
  <c r="G193" i="38"/>
  <c r="E193" i="38"/>
  <c r="I192" i="38"/>
  <c r="G192" i="38"/>
  <c r="E192" i="38"/>
  <c r="I189" i="38"/>
  <c r="G189" i="38"/>
  <c r="E189" i="38"/>
  <c r="I188" i="38"/>
  <c r="G188" i="38"/>
  <c r="E188" i="38"/>
  <c r="I187" i="38"/>
  <c r="G187" i="38"/>
  <c r="E187" i="38"/>
  <c r="I186" i="38"/>
  <c r="G186" i="38"/>
  <c r="E186" i="38"/>
  <c r="I185" i="38"/>
  <c r="G185" i="38"/>
  <c r="E185" i="38"/>
  <c r="I184" i="38"/>
  <c r="G184" i="38"/>
  <c r="E184" i="38"/>
  <c r="I183" i="38"/>
  <c r="G183" i="38"/>
  <c r="E183" i="38"/>
  <c r="I182" i="38"/>
  <c r="G182" i="38"/>
  <c r="E182" i="38"/>
  <c r="I181" i="38"/>
  <c r="G181" i="38"/>
  <c r="E181" i="38"/>
  <c r="I180" i="38"/>
  <c r="G180" i="38"/>
  <c r="E180" i="38"/>
  <c r="I179" i="38"/>
  <c r="G179" i="38"/>
  <c r="E179" i="38"/>
  <c r="I178" i="38"/>
  <c r="G178" i="38"/>
  <c r="E178" i="38"/>
  <c r="I177" i="38"/>
  <c r="G177" i="38"/>
  <c r="E177" i="38"/>
  <c r="I176" i="38"/>
  <c r="G176" i="38"/>
  <c r="E176" i="38"/>
  <c r="I175" i="38"/>
  <c r="G175" i="38"/>
  <c r="E175" i="38"/>
  <c r="I174" i="38"/>
  <c r="G174" i="38"/>
  <c r="E174" i="38"/>
  <c r="I173" i="38"/>
  <c r="G173" i="38"/>
  <c r="E173" i="38"/>
  <c r="I172" i="38"/>
  <c r="G172" i="38"/>
  <c r="E172" i="38"/>
  <c r="I171" i="38"/>
  <c r="G171" i="38"/>
  <c r="E171" i="38"/>
  <c r="I170" i="38"/>
  <c r="G170" i="38"/>
  <c r="E170" i="38"/>
  <c r="I169" i="38"/>
  <c r="G169" i="38"/>
  <c r="E169" i="38"/>
  <c r="I168" i="38"/>
  <c r="G168" i="38"/>
  <c r="E168" i="38"/>
  <c r="I167" i="38"/>
  <c r="G167" i="38"/>
  <c r="E167" i="38"/>
  <c r="I166" i="38"/>
  <c r="G166" i="38"/>
  <c r="E166" i="38"/>
  <c r="I165" i="38"/>
  <c r="G165" i="38"/>
  <c r="E165" i="38"/>
  <c r="I163" i="38"/>
  <c r="G163" i="38"/>
  <c r="E163" i="38"/>
  <c r="I162" i="38"/>
  <c r="G162" i="38"/>
  <c r="E162" i="38"/>
  <c r="I161" i="38"/>
  <c r="G161" i="38"/>
  <c r="E161" i="38"/>
  <c r="I160" i="38"/>
  <c r="G160" i="38"/>
  <c r="E160" i="38"/>
  <c r="I159" i="38"/>
  <c r="G159" i="38"/>
  <c r="E159" i="38"/>
  <c r="I158" i="38"/>
  <c r="G158" i="38"/>
  <c r="E158" i="38"/>
  <c r="I157" i="38"/>
  <c r="G157" i="38"/>
  <c r="E157" i="38"/>
  <c r="I156" i="38"/>
  <c r="G156" i="38"/>
  <c r="E156" i="38"/>
  <c r="I155" i="38"/>
  <c r="G155" i="38"/>
  <c r="E155" i="38"/>
  <c r="I154" i="38"/>
  <c r="G154" i="38"/>
  <c r="E154" i="38"/>
  <c r="I153" i="38"/>
  <c r="G153" i="38"/>
  <c r="E153" i="38"/>
  <c r="I152" i="38"/>
  <c r="G152" i="38"/>
  <c r="E152" i="38"/>
  <c r="I151" i="38"/>
  <c r="G151" i="38"/>
  <c r="E151" i="38"/>
  <c r="I150" i="38"/>
  <c r="G150" i="38"/>
  <c r="E150" i="38"/>
  <c r="I148" i="38"/>
  <c r="G148" i="38"/>
  <c r="E148" i="38"/>
  <c r="I147" i="38"/>
  <c r="G147" i="38"/>
  <c r="E147" i="38"/>
  <c r="I146" i="38"/>
  <c r="G146" i="38"/>
  <c r="E146" i="38"/>
  <c r="I145" i="38"/>
  <c r="G145" i="38"/>
  <c r="E145" i="38"/>
  <c r="I144" i="38"/>
  <c r="G144" i="38"/>
  <c r="E144" i="38"/>
  <c r="I143" i="38"/>
  <c r="G143" i="38"/>
  <c r="E143" i="38"/>
  <c r="I142" i="38"/>
  <c r="G142" i="38"/>
  <c r="E142" i="38"/>
  <c r="I141" i="38"/>
  <c r="G141" i="38"/>
  <c r="E141" i="38"/>
  <c r="I140" i="38"/>
  <c r="G140" i="38"/>
  <c r="E140" i="38"/>
  <c r="I139" i="38"/>
  <c r="G139" i="38"/>
  <c r="E139" i="38"/>
  <c r="I138" i="38"/>
  <c r="G138" i="38"/>
  <c r="E138" i="38"/>
  <c r="I137" i="38"/>
  <c r="G137" i="38"/>
  <c r="E137" i="38"/>
  <c r="I136" i="38"/>
  <c r="G136" i="38"/>
  <c r="E136" i="38"/>
  <c r="I135" i="38"/>
  <c r="G135" i="38"/>
  <c r="E135" i="38"/>
  <c r="Q133" i="38"/>
  <c r="I134" i="38"/>
  <c r="G134" i="38"/>
  <c r="E134" i="38"/>
  <c r="I132" i="38"/>
  <c r="G132" i="38"/>
  <c r="E132" i="38"/>
  <c r="I131" i="38"/>
  <c r="G131" i="38"/>
  <c r="E131" i="38"/>
  <c r="I130" i="38"/>
  <c r="G130" i="38"/>
  <c r="E130" i="38"/>
  <c r="I129" i="38"/>
  <c r="G129" i="38"/>
  <c r="E129" i="38"/>
  <c r="I128" i="38"/>
  <c r="G128" i="38"/>
  <c r="E128" i="38"/>
  <c r="I127" i="38"/>
  <c r="G127" i="38"/>
  <c r="E127" i="38"/>
  <c r="I126" i="38"/>
  <c r="G126" i="38"/>
  <c r="E126" i="38"/>
  <c r="I125" i="38"/>
  <c r="G125" i="38"/>
  <c r="E125" i="38"/>
  <c r="I124" i="38"/>
  <c r="G124" i="38"/>
  <c r="E124" i="38"/>
  <c r="I123" i="38"/>
  <c r="G123" i="38"/>
  <c r="E123" i="38"/>
  <c r="I122" i="38"/>
  <c r="G122" i="38"/>
  <c r="E122" i="38"/>
  <c r="I121" i="38"/>
  <c r="G121" i="38"/>
  <c r="E121" i="38"/>
  <c r="I120" i="38"/>
  <c r="G120" i="38"/>
  <c r="E120" i="38"/>
  <c r="I119" i="38"/>
  <c r="G119" i="38"/>
  <c r="E119" i="38"/>
  <c r="I117" i="38"/>
  <c r="G117" i="38"/>
  <c r="E117" i="38"/>
  <c r="I116" i="38"/>
  <c r="G116" i="38"/>
  <c r="E116" i="38"/>
  <c r="I115" i="38"/>
  <c r="G115" i="38"/>
  <c r="E115" i="38"/>
  <c r="I114" i="38"/>
  <c r="G114" i="38"/>
  <c r="E114" i="38"/>
  <c r="I113" i="38"/>
  <c r="G113" i="38"/>
  <c r="E113" i="38"/>
  <c r="I112" i="38"/>
  <c r="G112" i="38"/>
  <c r="E112" i="38"/>
  <c r="I111" i="38"/>
  <c r="G111" i="38"/>
  <c r="E111" i="38"/>
  <c r="I110" i="38"/>
  <c r="G110" i="38"/>
  <c r="E110" i="38"/>
  <c r="I109" i="38"/>
  <c r="G109" i="38"/>
  <c r="E109" i="38"/>
  <c r="I108" i="38"/>
  <c r="G108" i="38"/>
  <c r="E108" i="38"/>
  <c r="I105" i="38"/>
  <c r="G105" i="38"/>
  <c r="E105" i="38"/>
  <c r="I104" i="38"/>
  <c r="G104" i="38"/>
  <c r="E104" i="38"/>
  <c r="I103" i="38"/>
  <c r="G103" i="38"/>
  <c r="E103" i="38"/>
  <c r="I102" i="38"/>
  <c r="G102" i="38"/>
  <c r="E102" i="38"/>
  <c r="I101" i="38"/>
  <c r="G101" i="38"/>
  <c r="E101" i="38"/>
  <c r="I100" i="38"/>
  <c r="G100" i="38"/>
  <c r="E100" i="38"/>
  <c r="I99" i="38"/>
  <c r="G99" i="38"/>
  <c r="E99" i="38"/>
  <c r="I98" i="38"/>
  <c r="G98" i="38"/>
  <c r="E98" i="38"/>
  <c r="I97" i="38"/>
  <c r="G97" i="38"/>
  <c r="E97" i="38"/>
  <c r="I95" i="38"/>
  <c r="G95" i="38"/>
  <c r="E95" i="38"/>
  <c r="I94" i="38"/>
  <c r="G94" i="38"/>
  <c r="E94" i="38"/>
  <c r="I93" i="38"/>
  <c r="G93" i="38"/>
  <c r="E93" i="38"/>
  <c r="I92" i="38"/>
  <c r="G92" i="38"/>
  <c r="E92" i="38"/>
  <c r="I91" i="38"/>
  <c r="G91" i="38"/>
  <c r="E91" i="38"/>
  <c r="I90" i="38"/>
  <c r="G90" i="38"/>
  <c r="E90" i="38"/>
  <c r="I88" i="38"/>
  <c r="G88" i="38"/>
  <c r="E88" i="38"/>
  <c r="I87" i="38"/>
  <c r="G87" i="38"/>
  <c r="E87" i="38"/>
  <c r="I86" i="38"/>
  <c r="G86" i="38"/>
  <c r="E86" i="38"/>
  <c r="I85" i="38"/>
  <c r="G85" i="38"/>
  <c r="E85" i="38"/>
  <c r="I84" i="38"/>
  <c r="G84" i="38"/>
  <c r="E84" i="38"/>
  <c r="I82" i="38"/>
  <c r="G82" i="38"/>
  <c r="E82" i="38"/>
  <c r="I81" i="38"/>
  <c r="G81" i="38"/>
  <c r="E81" i="38"/>
  <c r="I80" i="38"/>
  <c r="G80" i="38"/>
  <c r="E80" i="38"/>
  <c r="I79" i="38"/>
  <c r="G79" i="38"/>
  <c r="E79" i="38"/>
  <c r="I78" i="38"/>
  <c r="G78" i="38"/>
  <c r="E78" i="38"/>
  <c r="I77" i="38"/>
  <c r="G77" i="38"/>
  <c r="E77" i="38"/>
  <c r="I76" i="38"/>
  <c r="G76" i="38"/>
  <c r="E76" i="38"/>
  <c r="I75" i="38"/>
  <c r="G75" i="38"/>
  <c r="E75" i="38"/>
  <c r="I74" i="38"/>
  <c r="G74" i="38"/>
  <c r="E74" i="38"/>
  <c r="I73" i="38"/>
  <c r="G73" i="38"/>
  <c r="E73" i="38"/>
  <c r="I72" i="38"/>
  <c r="G72" i="38"/>
  <c r="E72" i="38"/>
  <c r="I71" i="38"/>
  <c r="G71" i="38"/>
  <c r="E71" i="38"/>
  <c r="I70" i="38"/>
  <c r="G70" i="38"/>
  <c r="E70" i="38"/>
  <c r="I69" i="38"/>
  <c r="G69" i="38"/>
  <c r="E69" i="38"/>
  <c r="I68" i="38"/>
  <c r="G68" i="38"/>
  <c r="E68" i="38"/>
  <c r="I67" i="38"/>
  <c r="G67" i="38"/>
  <c r="E67" i="38"/>
  <c r="I66" i="38"/>
  <c r="G66" i="38"/>
  <c r="E66" i="38"/>
  <c r="I65" i="38"/>
  <c r="G65" i="38"/>
  <c r="E65" i="38"/>
  <c r="I64" i="38"/>
  <c r="G64" i="38"/>
  <c r="E64" i="38"/>
  <c r="I63" i="38"/>
  <c r="G63" i="38"/>
  <c r="E63" i="38"/>
  <c r="I62" i="38"/>
  <c r="G62" i="38"/>
  <c r="E62" i="38"/>
  <c r="I61" i="38"/>
  <c r="G61" i="38"/>
  <c r="E61" i="38"/>
  <c r="I60" i="38"/>
  <c r="G60" i="38"/>
  <c r="E60" i="38"/>
  <c r="I59" i="38"/>
  <c r="G59" i="38"/>
  <c r="E59" i="38"/>
  <c r="I58" i="38"/>
  <c r="G58" i="38"/>
  <c r="E58" i="38"/>
  <c r="I57" i="38"/>
  <c r="G57" i="38"/>
  <c r="E57" i="38"/>
  <c r="I56" i="38"/>
  <c r="G56" i="38"/>
  <c r="E56" i="38"/>
  <c r="I55" i="38"/>
  <c r="G55" i="38"/>
  <c r="E55" i="38"/>
  <c r="I54" i="38"/>
  <c r="G54" i="38"/>
  <c r="E54" i="38"/>
  <c r="I53" i="38"/>
  <c r="G53" i="38"/>
  <c r="E53" i="38"/>
  <c r="I52" i="38"/>
  <c r="G52" i="38"/>
  <c r="E52" i="38"/>
  <c r="I51" i="38"/>
  <c r="G51" i="38"/>
  <c r="E51" i="38"/>
  <c r="I50" i="38"/>
  <c r="G50" i="38"/>
  <c r="E50" i="38"/>
  <c r="I49" i="38"/>
  <c r="G49" i="38"/>
  <c r="E49" i="38"/>
  <c r="I48" i="38"/>
  <c r="G48" i="38"/>
  <c r="E48" i="38"/>
  <c r="I46" i="38"/>
  <c r="G46" i="38"/>
  <c r="E46" i="38"/>
  <c r="I45" i="38"/>
  <c r="G45" i="38"/>
  <c r="E45" i="38"/>
  <c r="I44" i="38"/>
  <c r="G44" i="38"/>
  <c r="E44" i="38"/>
  <c r="I43" i="38"/>
  <c r="G43" i="38"/>
  <c r="E43" i="38"/>
  <c r="I42" i="38"/>
  <c r="G42" i="38"/>
  <c r="E42" i="38"/>
  <c r="I41" i="38"/>
  <c r="G41" i="38"/>
  <c r="E41" i="38"/>
  <c r="I40" i="38"/>
  <c r="G40" i="38"/>
  <c r="E40" i="38"/>
  <c r="I39" i="38"/>
  <c r="G39" i="38"/>
  <c r="E39" i="38"/>
  <c r="I38" i="38"/>
  <c r="G38" i="38"/>
  <c r="E38" i="38"/>
  <c r="I37" i="38"/>
  <c r="G37" i="38"/>
  <c r="E37" i="38"/>
  <c r="I36" i="38"/>
  <c r="G36" i="38"/>
  <c r="E36" i="38"/>
  <c r="I35" i="38"/>
  <c r="G35" i="38"/>
  <c r="E35" i="38"/>
  <c r="I34" i="38"/>
  <c r="G34" i="38"/>
  <c r="E34" i="38"/>
  <c r="I33" i="38"/>
  <c r="G33" i="38"/>
  <c r="E33" i="38"/>
  <c r="I32" i="38"/>
  <c r="G32" i="38"/>
  <c r="E32" i="38"/>
  <c r="I31" i="38"/>
  <c r="G31" i="38"/>
  <c r="E31" i="38"/>
  <c r="I30" i="38"/>
  <c r="G30" i="38"/>
  <c r="E30" i="38"/>
  <c r="I29" i="38"/>
  <c r="G29" i="38"/>
  <c r="E29" i="38"/>
  <c r="I28" i="38"/>
  <c r="G28" i="38"/>
  <c r="I27" i="38"/>
  <c r="G27" i="38"/>
  <c r="E27" i="38"/>
  <c r="I26" i="38"/>
  <c r="G26" i="38"/>
  <c r="E26" i="38"/>
  <c r="I25" i="38"/>
  <c r="G25" i="38"/>
  <c r="E25" i="38"/>
  <c r="I24" i="38"/>
  <c r="G24" i="38"/>
  <c r="E24" i="38"/>
  <c r="I23" i="38"/>
  <c r="G23" i="38"/>
  <c r="E23" i="38"/>
  <c r="I22" i="38"/>
  <c r="G22" i="38"/>
  <c r="E22" i="38"/>
  <c r="I21" i="38"/>
  <c r="G21" i="38"/>
  <c r="E21" i="38"/>
  <c r="I20" i="38"/>
  <c r="G20" i="38"/>
  <c r="E20" i="38"/>
  <c r="I19" i="38"/>
  <c r="G19" i="38"/>
  <c r="E19" i="38"/>
  <c r="I18" i="38"/>
  <c r="G18" i="38"/>
  <c r="E18" i="38"/>
  <c r="I17" i="38"/>
  <c r="G17" i="38"/>
  <c r="E17" i="38"/>
  <c r="I16" i="38"/>
  <c r="G16" i="38"/>
  <c r="E16" i="38"/>
  <c r="I15" i="38"/>
  <c r="G15" i="38"/>
  <c r="E15" i="38"/>
  <c r="I14" i="38"/>
  <c r="G14" i="38"/>
  <c r="E14" i="38"/>
  <c r="G560" i="38" l="1"/>
  <c r="I489" i="38"/>
  <c r="S191" i="38"/>
  <c r="S190" i="38" s="1"/>
  <c r="Q235" i="38"/>
  <c r="G383" i="38"/>
  <c r="L398" i="38"/>
  <c r="L485" i="38"/>
  <c r="G509" i="38"/>
  <c r="I527" i="38"/>
  <c r="N527" i="38"/>
  <c r="R527" i="38"/>
  <c r="V527" i="38"/>
  <c r="R541" i="38"/>
  <c r="X107" i="38"/>
  <c r="I312" i="38"/>
  <c r="L312" i="38"/>
  <c r="K489" i="38"/>
  <c r="O489" i="38"/>
  <c r="S489" i="38"/>
  <c r="S397" i="38" s="1"/>
  <c r="W489" i="38"/>
  <c r="I149" i="38"/>
  <c r="G328" i="38"/>
  <c r="N328" i="38"/>
  <c r="R345" i="38"/>
  <c r="O383" i="38"/>
  <c r="W383" i="38"/>
  <c r="G485" i="38"/>
  <c r="G489" i="38"/>
  <c r="P500" i="38"/>
  <c r="T500" i="38"/>
  <c r="X500" i="38"/>
  <c r="X509" i="38"/>
  <c r="G527" i="38"/>
  <c r="M527" i="38"/>
  <c r="U527" i="38"/>
  <c r="S83" i="38"/>
  <c r="N96" i="38"/>
  <c r="R96" i="38"/>
  <c r="V96" i="38"/>
  <c r="Q118" i="38"/>
  <c r="R133" i="38"/>
  <c r="V133" i="38"/>
  <c r="L199" i="38"/>
  <c r="X199" i="38"/>
  <c r="S207" i="38"/>
  <c r="K223" i="38"/>
  <c r="O223" i="38"/>
  <c r="S223" i="38"/>
  <c r="W223" i="38"/>
  <c r="P267" i="38"/>
  <c r="X267" i="38"/>
  <c r="N345" i="38"/>
  <c r="V345" i="38"/>
  <c r="S383" i="38"/>
  <c r="P389" i="38"/>
  <c r="T389" i="38"/>
  <c r="L389" i="38"/>
  <c r="P459" i="38"/>
  <c r="T459" i="38"/>
  <c r="X459" i="38"/>
  <c r="G467" i="38"/>
  <c r="N467" i="38"/>
  <c r="R467" i="38"/>
  <c r="V467" i="38"/>
  <c r="P485" i="38"/>
  <c r="T485" i="38"/>
  <c r="N500" i="38"/>
  <c r="R500" i="38"/>
  <c r="V500" i="38"/>
  <c r="N541" i="38"/>
  <c r="V541" i="38"/>
  <c r="K560" i="38"/>
  <c r="S560" i="38"/>
  <c r="O560" i="38"/>
  <c r="W560" i="38"/>
  <c r="O191" i="38"/>
  <c r="W191" i="38"/>
  <c r="U235" i="38"/>
  <c r="M243" i="38"/>
  <c r="Q243" i="38"/>
  <c r="U243" i="38"/>
  <c r="Y243" i="38"/>
  <c r="V328" i="38"/>
  <c r="R328" i="38"/>
  <c r="R327" i="38" s="1"/>
  <c r="G389" i="38"/>
  <c r="P398" i="38"/>
  <c r="T398" i="38"/>
  <c r="X398" i="38"/>
  <c r="L467" i="38"/>
  <c r="P467" i="38"/>
  <c r="T467" i="38"/>
  <c r="X467" i="38"/>
  <c r="P509" i="38"/>
  <c r="P499" i="38" s="1"/>
  <c r="T509" i="38"/>
  <c r="L509" i="38"/>
  <c r="N560" i="38"/>
  <c r="V560" i="38"/>
  <c r="N383" i="38"/>
  <c r="R383" i="38"/>
  <c r="V383" i="38"/>
  <c r="N389" i="38"/>
  <c r="R389" i="38"/>
  <c r="V389" i="38"/>
  <c r="N485" i="38"/>
  <c r="R485" i="38"/>
  <c r="V485" i="38"/>
  <c r="T499" i="38"/>
  <c r="L500" i="38"/>
  <c r="E527" i="38"/>
  <c r="L527" i="38"/>
  <c r="P527" i="38"/>
  <c r="T527" i="38"/>
  <c r="X527" i="38"/>
  <c r="L107" i="38"/>
  <c r="P107" i="38"/>
  <c r="T107" i="38"/>
  <c r="Q149" i="38"/>
  <c r="M223" i="38"/>
  <c r="Q223" i="38"/>
  <c r="U223" i="38"/>
  <c r="Y223" i="38"/>
  <c r="I260" i="38"/>
  <c r="N260" i="38"/>
  <c r="V260" i="38"/>
  <c r="I267" i="38"/>
  <c r="L267" i="38"/>
  <c r="P312" i="38"/>
  <c r="X312" i="38"/>
  <c r="L328" i="38"/>
  <c r="P328" i="38"/>
  <c r="T328" i="38"/>
  <c r="X328" i="38"/>
  <c r="L383" i="38"/>
  <c r="P383" i="38"/>
  <c r="T383" i="38"/>
  <c r="X383" i="38"/>
  <c r="O467" i="38"/>
  <c r="W467" i="38"/>
  <c r="G500" i="38"/>
  <c r="N509" i="38"/>
  <c r="R509" i="38"/>
  <c r="V509" i="38"/>
  <c r="Y527" i="38"/>
  <c r="L560" i="38"/>
  <c r="P560" i="38"/>
  <c r="T560" i="38"/>
  <c r="X560" i="38"/>
  <c r="P199" i="38"/>
  <c r="T199" i="38"/>
  <c r="M47" i="38"/>
  <c r="Q47" i="38"/>
  <c r="U47" i="38"/>
  <c r="G207" i="38"/>
  <c r="L207" i="38"/>
  <c r="P207" i="38"/>
  <c r="T207" i="38"/>
  <c r="X207" i="38"/>
  <c r="K207" i="38"/>
  <c r="L214" i="38"/>
  <c r="P214" i="38"/>
  <c r="T214" i="38"/>
  <c r="X214" i="38"/>
  <c r="N235" i="38"/>
  <c r="R235" i="38"/>
  <c r="V235" i="38"/>
  <c r="L235" i="38"/>
  <c r="P235" i="38"/>
  <c r="T235" i="38"/>
  <c r="X235" i="38"/>
  <c r="K260" i="38"/>
  <c r="O260" i="38"/>
  <c r="S260" i="38"/>
  <c r="W260" i="38"/>
  <c r="M260" i="38"/>
  <c r="Q260" i="38"/>
  <c r="U260" i="38"/>
  <c r="Y260" i="38"/>
  <c r="E260" i="38"/>
  <c r="M267" i="38"/>
  <c r="Q267" i="38"/>
  <c r="U267" i="38"/>
  <c r="Y267" i="38"/>
  <c r="E267" i="38"/>
  <c r="K267" i="38"/>
  <c r="O267" i="38"/>
  <c r="S267" i="38"/>
  <c r="W267" i="38"/>
  <c r="M312" i="38"/>
  <c r="Q312" i="38"/>
  <c r="U312" i="38"/>
  <c r="Y312" i="38"/>
  <c r="E312" i="38"/>
  <c r="K312" i="38"/>
  <c r="O312" i="38"/>
  <c r="S312" i="38"/>
  <c r="W312" i="38"/>
  <c r="I328" i="38"/>
  <c r="G345" i="38"/>
  <c r="L345" i="38"/>
  <c r="L327" i="38" s="1"/>
  <c r="P345" i="38"/>
  <c r="P327" i="38" s="1"/>
  <c r="T345" i="38"/>
  <c r="X345" i="38"/>
  <c r="I383" i="38"/>
  <c r="I389" i="38"/>
  <c r="N398" i="38"/>
  <c r="R398" i="38"/>
  <c r="V398" i="38"/>
  <c r="G398" i="38"/>
  <c r="N459" i="38"/>
  <c r="R459" i="38"/>
  <c r="V459" i="38"/>
  <c r="I467" i="38"/>
  <c r="I485" i="38"/>
  <c r="M489" i="38"/>
  <c r="Q489" i="38"/>
  <c r="U489" i="38"/>
  <c r="Y489" i="38"/>
  <c r="E489" i="38"/>
  <c r="I500" i="38"/>
  <c r="I509" i="38"/>
  <c r="G541" i="38"/>
  <c r="L541" i="38"/>
  <c r="P541" i="38"/>
  <c r="T541" i="38"/>
  <c r="X541" i="38"/>
  <c r="I560" i="38"/>
  <c r="W83" i="38"/>
  <c r="W149" i="38"/>
  <c r="K191" i="38"/>
  <c r="W207" i="38"/>
  <c r="G223" i="38"/>
  <c r="L223" i="38"/>
  <c r="P223" i="38"/>
  <c r="T223" i="38"/>
  <c r="X223" i="38"/>
  <c r="N223" i="38"/>
  <c r="R223" i="38"/>
  <c r="V223" i="38"/>
  <c r="I235" i="38"/>
  <c r="G243" i="38"/>
  <c r="L243" i="38"/>
  <c r="P243" i="38"/>
  <c r="T243" i="38"/>
  <c r="X243" i="38"/>
  <c r="N243" i="38"/>
  <c r="R243" i="38"/>
  <c r="V243" i="38"/>
  <c r="K328" i="38"/>
  <c r="O328" i="38"/>
  <c r="S328" i="38"/>
  <c r="W328" i="38"/>
  <c r="M328" i="38"/>
  <c r="Q328" i="38"/>
  <c r="U328" i="38"/>
  <c r="Y328" i="38"/>
  <c r="E328" i="38"/>
  <c r="I345" i="38"/>
  <c r="M383" i="38"/>
  <c r="Q383" i="38"/>
  <c r="U383" i="38"/>
  <c r="Y383" i="38"/>
  <c r="E383" i="38"/>
  <c r="M389" i="38"/>
  <c r="Q389" i="38"/>
  <c r="U389" i="38"/>
  <c r="Y389" i="38"/>
  <c r="E389" i="38"/>
  <c r="K389" i="38"/>
  <c r="O389" i="38"/>
  <c r="S389" i="38"/>
  <c r="W389" i="38"/>
  <c r="I398" i="38"/>
  <c r="I459" i="38"/>
  <c r="M467" i="38"/>
  <c r="Q467" i="38"/>
  <c r="U467" i="38"/>
  <c r="Y467" i="38"/>
  <c r="E467" i="38"/>
  <c r="M485" i="38"/>
  <c r="Q485" i="38"/>
  <c r="U485" i="38"/>
  <c r="Y485" i="38"/>
  <c r="E485" i="38"/>
  <c r="K485" i="38"/>
  <c r="O485" i="38"/>
  <c r="S485" i="38"/>
  <c r="W485" i="38"/>
  <c r="M500" i="38"/>
  <c r="Q500" i="38"/>
  <c r="U500" i="38"/>
  <c r="Y500" i="38"/>
  <c r="E500" i="38"/>
  <c r="K500" i="38"/>
  <c r="O500" i="38"/>
  <c r="S500" i="38"/>
  <c r="W500" i="38"/>
  <c r="M509" i="38"/>
  <c r="Q509" i="38"/>
  <c r="U509" i="38"/>
  <c r="Y509" i="38"/>
  <c r="E509" i="38"/>
  <c r="K509" i="38"/>
  <c r="O509" i="38"/>
  <c r="S509" i="38"/>
  <c r="W509" i="38"/>
  <c r="K527" i="38"/>
  <c r="O527" i="38"/>
  <c r="S527" i="38"/>
  <c r="W527" i="38"/>
  <c r="I541" i="38"/>
  <c r="I526" i="38" s="1"/>
  <c r="M560" i="38"/>
  <c r="Q560" i="38"/>
  <c r="U560" i="38"/>
  <c r="Y560" i="38"/>
  <c r="E560" i="38"/>
  <c r="W89" i="38"/>
  <c r="S107" i="38"/>
  <c r="W107" i="38"/>
  <c r="V107" i="38"/>
  <c r="W118" i="38"/>
  <c r="R199" i="38"/>
  <c r="V199" i="38"/>
  <c r="Y214" i="38"/>
  <c r="M214" i="38"/>
  <c r="Y235" i="38"/>
  <c r="M235" i="38"/>
  <c r="G260" i="38"/>
  <c r="L260" i="38"/>
  <c r="P260" i="38"/>
  <c r="T260" i="38"/>
  <c r="X260" i="38"/>
  <c r="N267" i="38"/>
  <c r="R267" i="38"/>
  <c r="V267" i="38"/>
  <c r="G267" i="38"/>
  <c r="N312" i="38"/>
  <c r="R312" i="38"/>
  <c r="V312" i="38"/>
  <c r="G312" i="38"/>
  <c r="K345" i="38"/>
  <c r="O345" i="38"/>
  <c r="S345" i="38"/>
  <c r="W345" i="38"/>
  <c r="M345" i="38"/>
  <c r="Q345" i="38"/>
  <c r="U345" i="38"/>
  <c r="Y345" i="38"/>
  <c r="Y327" i="38" s="1"/>
  <c r="E345" i="38"/>
  <c r="M398" i="38"/>
  <c r="Q398" i="38"/>
  <c r="U398" i="38"/>
  <c r="Y398" i="38"/>
  <c r="E398" i="38"/>
  <c r="K398" i="38"/>
  <c r="O398" i="38"/>
  <c r="S398" i="38"/>
  <c r="W398" i="38"/>
  <c r="G459" i="38"/>
  <c r="M459" i="38"/>
  <c r="M397" i="38" s="1"/>
  <c r="Q459" i="38"/>
  <c r="U459" i="38"/>
  <c r="Y459" i="38"/>
  <c r="E459" i="38"/>
  <c r="K459" i="38"/>
  <c r="O459" i="38"/>
  <c r="S459" i="38"/>
  <c r="W459" i="38"/>
  <c r="L489" i="38"/>
  <c r="P489" i="38"/>
  <c r="T489" i="38"/>
  <c r="X489" i="38"/>
  <c r="N489" i="38"/>
  <c r="N397" i="38" s="1"/>
  <c r="R489" i="38"/>
  <c r="V489" i="38"/>
  <c r="K541" i="38"/>
  <c r="O541" i="38"/>
  <c r="S541" i="38"/>
  <c r="W541" i="38"/>
  <c r="M541" i="38"/>
  <c r="Q541" i="38"/>
  <c r="Q526" i="38" s="1"/>
  <c r="U541" i="38"/>
  <c r="Y541" i="38"/>
  <c r="E541" i="38"/>
  <c r="E526" i="38" s="1"/>
  <c r="N526" i="38"/>
  <c r="G526" i="38"/>
  <c r="L526" i="38"/>
  <c r="P526" i="38"/>
  <c r="X526" i="38"/>
  <c r="H393" i="38"/>
  <c r="J393" i="38"/>
  <c r="I47" i="38"/>
  <c r="G83" i="38"/>
  <c r="T83" i="38"/>
  <c r="X83" i="38"/>
  <c r="K89" i="38"/>
  <c r="S89" i="38"/>
  <c r="V89" i="38"/>
  <c r="U89" i="38"/>
  <c r="Y89" i="38"/>
  <c r="U118" i="38"/>
  <c r="Y118" i="38"/>
  <c r="K133" i="38"/>
  <c r="O133" i="38"/>
  <c r="S133" i="38"/>
  <c r="W133" i="38"/>
  <c r="U133" i="38"/>
  <c r="Y133" i="38"/>
  <c r="R149" i="38"/>
  <c r="V149" i="38"/>
  <c r="T149" i="38"/>
  <c r="X149" i="38"/>
  <c r="M191" i="38"/>
  <c r="Q191" i="38"/>
  <c r="U191" i="38"/>
  <c r="Y191" i="38"/>
  <c r="N207" i="38"/>
  <c r="R207" i="38"/>
  <c r="V207" i="38"/>
  <c r="E214" i="38"/>
  <c r="N214" i="38"/>
  <c r="R214" i="38"/>
  <c r="V214" i="38"/>
  <c r="I223" i="38"/>
  <c r="E235" i="38"/>
  <c r="I243" i="38"/>
  <c r="M526" i="38"/>
  <c r="U526" i="38"/>
  <c r="E47" i="38"/>
  <c r="K83" i="38"/>
  <c r="O83" i="38"/>
  <c r="R83" i="38"/>
  <c r="V83" i="38"/>
  <c r="Q83" i="38"/>
  <c r="U83" i="38"/>
  <c r="Y83" i="38"/>
  <c r="G89" i="38"/>
  <c r="X89" i="38"/>
  <c r="L118" i="38"/>
  <c r="P118" i="38"/>
  <c r="T118" i="38"/>
  <c r="X118" i="38"/>
  <c r="S118" i="38"/>
  <c r="G133" i="38"/>
  <c r="T133" i="38"/>
  <c r="X133" i="38"/>
  <c r="M149" i="38"/>
  <c r="U149" i="38"/>
  <c r="Y149" i="38"/>
  <c r="S149" i="38"/>
  <c r="I164" i="38"/>
  <c r="G191" i="38"/>
  <c r="L191" i="38"/>
  <c r="P191" i="38"/>
  <c r="P190" i="38" s="1"/>
  <c r="T191" i="38"/>
  <c r="T190" i="38" s="1"/>
  <c r="X191" i="38"/>
  <c r="N191" i="38"/>
  <c r="R191" i="38"/>
  <c r="R190" i="38" s="1"/>
  <c r="V191" i="38"/>
  <c r="I214" i="38"/>
  <c r="K214" i="38"/>
  <c r="O214" i="38"/>
  <c r="S214" i="38"/>
  <c r="W214" i="38"/>
  <c r="K235" i="38"/>
  <c r="O235" i="38"/>
  <c r="S235" i="38"/>
  <c r="W235" i="38"/>
  <c r="R107" i="38"/>
  <c r="Q107" i="38"/>
  <c r="U107" i="38"/>
  <c r="Y107" i="38"/>
  <c r="M164" i="38"/>
  <c r="Q164" i="38"/>
  <c r="U164" i="38"/>
  <c r="Y164" i="38"/>
  <c r="Q199" i="38"/>
  <c r="Q190" i="38" s="1"/>
  <c r="U199" i="38"/>
  <c r="Y199" i="38"/>
  <c r="S199" i="38"/>
  <c r="W199" i="38"/>
  <c r="W190" i="38" s="1"/>
  <c r="M207" i="38"/>
  <c r="Q207" i="38"/>
  <c r="U207" i="38"/>
  <c r="Y207" i="38"/>
  <c r="Q327" i="38"/>
  <c r="K499" i="38"/>
  <c r="O499" i="38"/>
  <c r="E164" i="38"/>
  <c r="L47" i="38"/>
  <c r="T47" i="38"/>
  <c r="X47" i="38"/>
  <c r="N83" i="38"/>
  <c r="N89" i="38"/>
  <c r="R89" i="38"/>
  <c r="E96" i="38"/>
  <c r="I96" i="38"/>
  <c r="M96" i="38"/>
  <c r="Q96" i="38"/>
  <c r="U96" i="38"/>
  <c r="Y96" i="38"/>
  <c r="G107" i="38"/>
  <c r="K107" i="38"/>
  <c r="O107" i="38"/>
  <c r="N133" i="38"/>
  <c r="G47" i="38"/>
  <c r="O47" i="38"/>
  <c r="S47" i="38"/>
  <c r="W47" i="38"/>
  <c r="E83" i="38"/>
  <c r="I83" i="38"/>
  <c r="M83" i="38"/>
  <c r="E89" i="38"/>
  <c r="I89" i="38"/>
  <c r="M89" i="38"/>
  <c r="Q89" i="38"/>
  <c r="L96" i="38"/>
  <c r="P96" i="38"/>
  <c r="T96" i="38"/>
  <c r="X96" i="38"/>
  <c r="N107" i="38"/>
  <c r="E118" i="38"/>
  <c r="N118" i="38"/>
  <c r="R118" i="38"/>
  <c r="V118" i="38"/>
  <c r="E133" i="38"/>
  <c r="I133" i="38"/>
  <c r="M133" i="38"/>
  <c r="R47" i="38"/>
  <c r="V47" i="38"/>
  <c r="L83" i="38"/>
  <c r="P83" i="38"/>
  <c r="L89" i="38"/>
  <c r="P89" i="38"/>
  <c r="T89" i="38"/>
  <c r="G96" i="38"/>
  <c r="O96" i="38"/>
  <c r="S96" i="38"/>
  <c r="W96" i="38"/>
  <c r="I118" i="38"/>
  <c r="E149" i="38"/>
  <c r="P397" i="38"/>
  <c r="L149" i="38"/>
  <c r="P149" i="38"/>
  <c r="L164" i="38"/>
  <c r="P164" i="38"/>
  <c r="T164" i="38"/>
  <c r="X164" i="38"/>
  <c r="G199" i="38"/>
  <c r="K199" i="38"/>
  <c r="O199" i="38"/>
  <c r="G149" i="38"/>
  <c r="K149" i="38"/>
  <c r="O149" i="38"/>
  <c r="G164" i="38"/>
  <c r="O164" i="38"/>
  <c r="S164" i="38"/>
  <c r="W164" i="38"/>
  <c r="E191" i="38"/>
  <c r="I191" i="38"/>
  <c r="N199" i="38"/>
  <c r="E207" i="38"/>
  <c r="I207" i="38"/>
  <c r="G214" i="38"/>
  <c r="E223" i="38"/>
  <c r="G235" i="38"/>
  <c r="E243" i="38"/>
  <c r="E107" i="38"/>
  <c r="I107" i="38"/>
  <c r="M107" i="38"/>
  <c r="G118" i="38"/>
  <c r="K118" i="38"/>
  <c r="O118" i="38"/>
  <c r="L133" i="38"/>
  <c r="P133" i="38"/>
  <c r="N149" i="38"/>
  <c r="N164" i="38"/>
  <c r="R164" i="38"/>
  <c r="V164" i="38"/>
  <c r="E199" i="38"/>
  <c r="E190" i="38" s="1"/>
  <c r="I199" i="38"/>
  <c r="M199" i="38"/>
  <c r="O89" i="38"/>
  <c r="P47" i="38"/>
  <c r="N47" i="38"/>
  <c r="K96" i="38"/>
  <c r="K164" i="38"/>
  <c r="L190" i="38"/>
  <c r="Y47" i="38"/>
  <c r="M118" i="38"/>
  <c r="K47" i="38"/>
  <c r="R13" i="38"/>
  <c r="V13" i="38"/>
  <c r="AH13" i="38"/>
  <c r="AL13" i="38"/>
  <c r="AL12" i="38" s="1"/>
  <c r="Z13" i="38"/>
  <c r="AD13" i="38"/>
  <c r="Q13" i="38"/>
  <c r="U13" i="38"/>
  <c r="Y13" i="38"/>
  <c r="AC13" i="38"/>
  <c r="AG13" i="38"/>
  <c r="AK13" i="38"/>
  <c r="T13" i="38"/>
  <c r="X13" i="38"/>
  <c r="AB13" i="38"/>
  <c r="AF13" i="38"/>
  <c r="AF12" i="38" s="1"/>
  <c r="AJ13" i="38"/>
  <c r="AN13" i="38"/>
  <c r="N13" i="38"/>
  <c r="S13" i="38"/>
  <c r="W13" i="38"/>
  <c r="AA13" i="38"/>
  <c r="AE13" i="38"/>
  <c r="AI13" i="38"/>
  <c r="AM13" i="38"/>
  <c r="K13" i="38"/>
  <c r="G13" i="38"/>
  <c r="L13" i="38"/>
  <c r="O13" i="38"/>
  <c r="P13" i="38"/>
  <c r="I13" i="38"/>
  <c r="M13" i="38"/>
  <c r="Y222" i="38"/>
  <c r="V190" i="38"/>
  <c r="Y526" i="38" l="1"/>
  <c r="R526" i="38"/>
  <c r="W499" i="38"/>
  <c r="S499" i="38"/>
  <c r="T397" i="38"/>
  <c r="Q397" i="38"/>
  <c r="V397" i="38"/>
  <c r="U397" i="38"/>
  <c r="V327" i="38"/>
  <c r="M327" i="38"/>
  <c r="K327" i="38"/>
  <c r="X327" i="38"/>
  <c r="W222" i="38"/>
  <c r="S222" i="38"/>
  <c r="K222" i="38"/>
  <c r="X222" i="38"/>
  <c r="M222" i="38"/>
  <c r="Q222" i="38"/>
  <c r="O190" i="38"/>
  <c r="N190" i="38"/>
  <c r="U222" i="38"/>
  <c r="T526" i="38"/>
  <c r="X397" i="38"/>
  <c r="N327" i="38"/>
  <c r="L222" i="38"/>
  <c r="V526" i="38"/>
  <c r="O397" i="38"/>
  <c r="W397" i="38"/>
  <c r="O222" i="38"/>
  <c r="P222" i="38"/>
  <c r="N222" i="38"/>
  <c r="U327" i="38"/>
  <c r="R222" i="38"/>
  <c r="V222" i="38"/>
  <c r="T222" i="38"/>
  <c r="R397" i="38"/>
  <c r="M190" i="38"/>
  <c r="M106" i="38" s="1"/>
  <c r="Y397" i="38"/>
  <c r="L397" i="38"/>
  <c r="V106" i="38"/>
  <c r="S12" i="38"/>
  <c r="U12" i="38"/>
  <c r="E397" i="38"/>
  <c r="E327" i="38"/>
  <c r="I327" i="38"/>
  <c r="I397" i="38"/>
  <c r="G222" i="38"/>
  <c r="G190" i="38"/>
  <c r="G327" i="38"/>
  <c r="G397" i="38"/>
  <c r="S106" i="38"/>
  <c r="K190" i="38"/>
  <c r="T327" i="38"/>
  <c r="Q106" i="38"/>
  <c r="AM12" i="38"/>
  <c r="T12" i="38"/>
  <c r="X190" i="38"/>
  <c r="X106" i="38" s="1"/>
  <c r="G499" i="38"/>
  <c r="K397" i="38"/>
  <c r="X499" i="38"/>
  <c r="I499" i="38"/>
  <c r="L499" i="38"/>
  <c r="N499" i="38"/>
  <c r="R499" i="38"/>
  <c r="V499" i="38"/>
  <c r="AK12" i="38"/>
  <c r="Y190" i="38"/>
  <c r="Y106" i="38" s="1"/>
  <c r="W526" i="38"/>
  <c r="E499" i="38"/>
  <c r="Y499" i="38"/>
  <c r="S327" i="38"/>
  <c r="K526" i="38"/>
  <c r="M499" i="38"/>
  <c r="W327" i="38"/>
  <c r="O526" i="38"/>
  <c r="Q499" i="38"/>
  <c r="E222" i="38"/>
  <c r="N106" i="38"/>
  <c r="W106" i="38"/>
  <c r="T106" i="38"/>
  <c r="I222" i="38"/>
  <c r="U190" i="38"/>
  <c r="U106" i="38" s="1"/>
  <c r="S526" i="38"/>
  <c r="U499" i="38"/>
  <c r="O327" i="38"/>
  <c r="W12" i="38"/>
  <c r="R12" i="38"/>
  <c r="AN12" i="38"/>
  <c r="AN566" i="38" s="1"/>
  <c r="V12" i="38"/>
  <c r="E106" i="38"/>
  <c r="AJ12" i="38"/>
  <c r="I12" i="38"/>
  <c r="G12" i="38"/>
  <c r="AG12" i="38"/>
  <c r="Q12" i="38"/>
  <c r="G106" i="38"/>
  <c r="I190" i="38"/>
  <c r="I106" i="38" s="1"/>
  <c r="R106" i="38"/>
  <c r="M12" i="38"/>
  <c r="L12" i="38"/>
  <c r="Z12" i="38"/>
  <c r="O12" i="38"/>
  <c r="X12" i="38"/>
  <c r="AC12" i="38"/>
  <c r="AC566" i="38" s="1"/>
  <c r="O106" i="38"/>
  <c r="L106" i="38"/>
  <c r="AA12" i="38"/>
  <c r="AB12" i="38"/>
  <c r="AB566" i="38" s="1"/>
  <c r="AH12" i="38"/>
  <c r="P106" i="38"/>
  <c r="P12" i="38"/>
  <c r="N12" i="38"/>
  <c r="K12" i="38"/>
  <c r="AE12" i="38"/>
  <c r="AD12" i="38"/>
  <c r="K106" i="38"/>
  <c r="AI12" i="38"/>
  <c r="Y12" i="38"/>
  <c r="AL566" i="38"/>
  <c r="AF566" i="38"/>
  <c r="Q566" i="38" l="1"/>
  <c r="T566" i="38"/>
  <c r="AJ566" i="38"/>
  <c r="M566" i="38"/>
  <c r="AH566" i="38"/>
  <c r="G566" i="38"/>
  <c r="U566" i="38"/>
  <c r="R566" i="38"/>
  <c r="V566" i="38"/>
  <c r="X566" i="38"/>
  <c r="AE566" i="38"/>
  <c r="AM566" i="38"/>
  <c r="AD566" i="38"/>
  <c r="W566" i="38"/>
  <c r="S566" i="38"/>
  <c r="Y566" i="38"/>
  <c r="K566" i="38"/>
  <c r="N566" i="38"/>
  <c r="AG566" i="38"/>
  <c r="AK566" i="38"/>
  <c r="AA566" i="38"/>
  <c r="O566" i="38"/>
  <c r="AI566" i="38"/>
  <c r="L566" i="38"/>
  <c r="I566" i="38"/>
  <c r="Z566" i="38"/>
  <c r="P566" i="38"/>
  <c r="AO13" i="38" l="1"/>
  <c r="AO12" i="38" l="1"/>
  <c r="C14" i="43"/>
  <c r="C13" i="42"/>
  <c r="C14" i="40"/>
  <c r="C14" i="12"/>
  <c r="C14" i="10"/>
  <c r="C14" i="9"/>
  <c r="C14" i="8"/>
  <c r="C14" i="7"/>
  <c r="AO566" i="38" l="1"/>
  <c r="J21" i="42"/>
  <c r="J20" i="42"/>
  <c r="J19" i="42"/>
  <c r="J18" i="42"/>
  <c r="J50" i="40"/>
  <c r="J49" i="40"/>
  <c r="J48" i="40"/>
  <c r="J47" i="40"/>
  <c r="J46" i="40"/>
  <c r="J45" i="40"/>
  <c r="J44" i="40"/>
  <c r="J43" i="40"/>
  <c r="J42" i="40"/>
  <c r="J41" i="40"/>
  <c r="J40" i="40"/>
  <c r="J39" i="40"/>
  <c r="J38" i="40"/>
  <c r="J37" i="40"/>
  <c r="J36" i="40"/>
  <c r="J35" i="40"/>
  <c r="J34" i="40"/>
  <c r="J33" i="40"/>
  <c r="J32" i="40"/>
  <c r="J31" i="40"/>
  <c r="J30" i="40"/>
  <c r="J29" i="40"/>
  <c r="J28" i="40"/>
  <c r="J27" i="40"/>
  <c r="J26" i="40"/>
  <c r="J25" i="40"/>
  <c r="J24" i="40"/>
  <c r="J23" i="40"/>
  <c r="J22" i="40"/>
  <c r="J21" i="40"/>
  <c r="J20" i="40"/>
  <c r="J19" i="40"/>
  <c r="J21" i="12"/>
  <c r="J20" i="12"/>
  <c r="J19" i="12"/>
  <c r="J29" i="10"/>
  <c r="J28" i="10"/>
  <c r="J27" i="10"/>
  <c r="J26" i="10"/>
  <c r="J25" i="10"/>
  <c r="J24" i="10"/>
  <c r="J23" i="10"/>
  <c r="J22" i="10"/>
  <c r="J21" i="10"/>
  <c r="J20" i="10"/>
  <c r="J19" i="10"/>
  <c r="J18" i="10"/>
  <c r="J25" i="9"/>
  <c r="J24" i="9"/>
  <c r="J23" i="9"/>
  <c r="J22" i="9"/>
  <c r="J21" i="9"/>
  <c r="J20" i="9"/>
  <c r="J19" i="9"/>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7" i="8"/>
  <c r="K36" i="8"/>
  <c r="K35" i="8"/>
  <c r="K34" i="8"/>
  <c r="K33" i="8"/>
  <c r="K32" i="8"/>
  <c r="K31" i="8"/>
  <c r="K30" i="8"/>
  <c r="K29" i="8"/>
  <c r="K28" i="8"/>
  <c r="K27" i="8"/>
  <c r="K26" i="8"/>
  <c r="K25" i="8"/>
  <c r="K24" i="8"/>
  <c r="K23" i="8"/>
  <c r="K22" i="8"/>
  <c r="K21" i="8"/>
  <c r="K20" i="8"/>
  <c r="K19" i="8"/>
  <c r="K25" i="7"/>
  <c r="K24" i="7"/>
  <c r="K23" i="7"/>
  <c r="K22" i="7"/>
  <c r="K21" i="7"/>
  <c r="K20" i="7"/>
  <c r="K19" i="7"/>
  <c r="K18" i="7"/>
  <c r="I13" i="27"/>
  <c r="G14" i="48"/>
  <c r="I12" i="27" l="1"/>
  <c r="G12" i="47"/>
  <c r="D341" i="38"/>
  <c r="F341" i="38" s="1"/>
  <c r="J17" i="7"/>
  <c r="D226" i="38"/>
  <c r="F226" i="38" s="1"/>
  <c r="D227" i="38"/>
  <c r="F227" i="38" s="1"/>
  <c r="D228" i="38"/>
  <c r="F228" i="38" s="1"/>
  <c r="D229" i="38"/>
  <c r="F229" i="38" s="1"/>
  <c r="D230" i="38"/>
  <c r="F230" i="38" s="1"/>
  <c r="D231" i="38"/>
  <c r="F231" i="38" s="1"/>
  <c r="D232" i="38"/>
  <c r="F232" i="38" s="1"/>
  <c r="D233" i="38"/>
  <c r="F233" i="38" s="1"/>
  <c r="D234" i="38"/>
  <c r="F234" i="38" s="1"/>
  <c r="D216" i="38"/>
  <c r="F216" i="38" s="1"/>
  <c r="D217" i="38"/>
  <c r="F217" i="38" s="1"/>
  <c r="D218" i="38"/>
  <c r="F218" i="38" s="1"/>
  <c r="D219" i="38"/>
  <c r="F219" i="38" s="1"/>
  <c r="D220" i="38"/>
  <c r="F220" i="38" s="1"/>
  <c r="D221" i="38"/>
  <c r="F221" i="38" s="1"/>
  <c r="D209" i="38"/>
  <c r="F209" i="38" s="1"/>
  <c r="D210" i="38"/>
  <c r="F210" i="38" s="1"/>
  <c r="D211" i="38"/>
  <c r="F211" i="38" s="1"/>
  <c r="D212" i="38"/>
  <c r="F212" i="38" s="1"/>
  <c r="D213" i="38"/>
  <c r="F213" i="38" s="1"/>
  <c r="D201" i="38"/>
  <c r="F201" i="38" s="1"/>
  <c r="D202" i="38"/>
  <c r="F202" i="38" s="1"/>
  <c r="D203" i="38"/>
  <c r="F203" i="38" s="1"/>
  <c r="D204" i="38"/>
  <c r="F204" i="38" s="1"/>
  <c r="D205" i="38"/>
  <c r="F205" i="38" s="1"/>
  <c r="D206" i="38"/>
  <c r="F206" i="38" s="1"/>
  <c r="D193" i="38"/>
  <c r="F193" i="38" s="1"/>
  <c r="D194" i="38"/>
  <c r="F194" i="38" s="1"/>
  <c r="D195" i="38"/>
  <c r="F195" i="38" s="1"/>
  <c r="D196" i="38"/>
  <c r="F196" i="38" s="1"/>
  <c r="D197" i="38"/>
  <c r="F197" i="38" s="1"/>
  <c r="D198" i="38"/>
  <c r="F198" i="38" s="1"/>
  <c r="D166" i="38"/>
  <c r="F166" i="38" s="1"/>
  <c r="D167" i="38"/>
  <c r="F167" i="38" s="1"/>
  <c r="D168" i="38"/>
  <c r="F168" i="38" s="1"/>
  <c r="D169" i="38"/>
  <c r="F169" i="38" s="1"/>
  <c r="D170" i="38"/>
  <c r="F170" i="38" s="1"/>
  <c r="D171" i="38"/>
  <c r="F171" i="38" s="1"/>
  <c r="D172" i="38"/>
  <c r="F172" i="38" s="1"/>
  <c r="D173" i="38"/>
  <c r="F173" i="38" s="1"/>
  <c r="D174" i="38"/>
  <c r="F174" i="38" s="1"/>
  <c r="D175" i="38"/>
  <c r="F175" i="38" s="1"/>
  <c r="D176" i="38"/>
  <c r="F176" i="38" s="1"/>
  <c r="D177" i="38"/>
  <c r="F177" i="38" s="1"/>
  <c r="D178" i="38"/>
  <c r="F178" i="38" s="1"/>
  <c r="D179" i="38"/>
  <c r="F179" i="38" s="1"/>
  <c r="D180" i="38"/>
  <c r="F180" i="38" s="1"/>
  <c r="D181" i="38"/>
  <c r="F181" i="38" s="1"/>
  <c r="D182" i="38"/>
  <c r="F182" i="38" s="1"/>
  <c r="D183" i="38"/>
  <c r="F183" i="38" s="1"/>
  <c r="D184" i="38"/>
  <c r="F184" i="38" s="1"/>
  <c r="D185" i="38"/>
  <c r="F185" i="38" s="1"/>
  <c r="D186" i="38"/>
  <c r="F186" i="38" s="1"/>
  <c r="D187" i="38"/>
  <c r="F187" i="38" s="1"/>
  <c r="D188" i="38"/>
  <c r="F188" i="38" s="1"/>
  <c r="D189" i="38"/>
  <c r="F189" i="38" s="1"/>
  <c r="D151" i="38"/>
  <c r="F151" i="38" s="1"/>
  <c r="D152" i="38"/>
  <c r="F152" i="38" s="1"/>
  <c r="D153" i="38"/>
  <c r="F153" i="38" s="1"/>
  <c r="D154" i="38"/>
  <c r="F154" i="38" s="1"/>
  <c r="D155" i="38"/>
  <c r="F155" i="38" s="1"/>
  <c r="D156" i="38"/>
  <c r="F156" i="38" s="1"/>
  <c r="D157" i="38"/>
  <c r="F157" i="38" s="1"/>
  <c r="D159" i="38"/>
  <c r="F159" i="38" s="1"/>
  <c r="D160" i="38"/>
  <c r="F160" i="38" s="1"/>
  <c r="D161" i="38"/>
  <c r="F161" i="38" s="1"/>
  <c r="D162" i="38"/>
  <c r="F162" i="38" s="1"/>
  <c r="D163" i="38"/>
  <c r="F163" i="38" s="1"/>
  <c r="D135" i="38"/>
  <c r="F135" i="38" s="1"/>
  <c r="D136" i="38"/>
  <c r="F136" i="38" s="1"/>
  <c r="D137" i="38"/>
  <c r="F137" i="38" s="1"/>
  <c r="D138" i="38"/>
  <c r="F138" i="38" s="1"/>
  <c r="D139" i="38"/>
  <c r="F139" i="38" s="1"/>
  <c r="D140" i="38"/>
  <c r="F140" i="38" s="1"/>
  <c r="D141" i="38"/>
  <c r="F141" i="38" s="1"/>
  <c r="D142" i="38"/>
  <c r="F142" i="38" s="1"/>
  <c r="D143" i="38"/>
  <c r="F143" i="38" s="1"/>
  <c r="D144" i="38"/>
  <c r="F144" i="38" s="1"/>
  <c r="D145" i="38"/>
  <c r="F145" i="38" s="1"/>
  <c r="D146" i="38"/>
  <c r="F146" i="38" s="1"/>
  <c r="D147" i="38"/>
  <c r="F147" i="38" s="1"/>
  <c r="D148" i="38"/>
  <c r="F148" i="38" s="1"/>
  <c r="D120" i="38"/>
  <c r="F120" i="38" s="1"/>
  <c r="D121" i="38"/>
  <c r="F121" i="38" s="1"/>
  <c r="D122" i="38"/>
  <c r="F122" i="38" s="1"/>
  <c r="D123" i="38"/>
  <c r="F123" i="38" s="1"/>
  <c r="D124" i="38"/>
  <c r="F124" i="38" s="1"/>
  <c r="D125" i="38"/>
  <c r="F125" i="38" s="1"/>
  <c r="D126" i="38"/>
  <c r="F126" i="38" s="1"/>
  <c r="D127" i="38"/>
  <c r="F127" i="38" s="1"/>
  <c r="D128" i="38"/>
  <c r="F128" i="38" s="1"/>
  <c r="D129" i="38"/>
  <c r="F129" i="38" s="1"/>
  <c r="D130" i="38"/>
  <c r="F130" i="38" s="1"/>
  <c r="D131" i="38"/>
  <c r="F131" i="38" s="1"/>
  <c r="D132" i="38"/>
  <c r="F132" i="38" s="1"/>
  <c r="D109" i="38"/>
  <c r="F109" i="38" s="1"/>
  <c r="D110" i="38"/>
  <c r="F110" i="38" s="1"/>
  <c r="D111" i="38"/>
  <c r="F111" i="38" s="1"/>
  <c r="D112" i="38"/>
  <c r="F112" i="38" s="1"/>
  <c r="D113" i="38"/>
  <c r="F113" i="38" s="1"/>
  <c r="D114" i="38"/>
  <c r="F114" i="38" s="1"/>
  <c r="D115" i="38"/>
  <c r="F115" i="38" s="1"/>
  <c r="D116" i="38"/>
  <c r="F116" i="38" s="1"/>
  <c r="D117" i="38"/>
  <c r="F117" i="38" s="1"/>
  <c r="D98" i="38"/>
  <c r="F98" i="38" s="1"/>
  <c r="D99" i="38"/>
  <c r="F99" i="38" s="1"/>
  <c r="D100" i="38"/>
  <c r="F100" i="38" s="1"/>
  <c r="D101" i="38"/>
  <c r="F101" i="38" s="1"/>
  <c r="D102" i="38"/>
  <c r="F102" i="38" s="1"/>
  <c r="D103" i="38"/>
  <c r="F103" i="38" s="1"/>
  <c r="D104" i="38"/>
  <c r="F104" i="38" s="1"/>
  <c r="D105" i="38"/>
  <c r="F105" i="38" s="1"/>
  <c r="D91" i="38"/>
  <c r="F91" i="38" s="1"/>
  <c r="D92" i="38"/>
  <c r="F92" i="38" s="1"/>
  <c r="D93" i="38"/>
  <c r="F93" i="38" s="1"/>
  <c r="D94" i="38"/>
  <c r="F94" i="38" s="1"/>
  <c r="D95" i="38"/>
  <c r="F95" i="38" s="1"/>
  <c r="D85" i="38"/>
  <c r="F85" i="38" s="1"/>
  <c r="D86" i="38"/>
  <c r="F86" i="38" s="1"/>
  <c r="D87" i="38"/>
  <c r="F87" i="38" s="1"/>
  <c r="D88" i="38"/>
  <c r="F88" i="38" s="1"/>
  <c r="D49" i="38"/>
  <c r="F49" i="38" s="1"/>
  <c r="D50" i="38"/>
  <c r="F50" i="38" s="1"/>
  <c r="D51" i="38"/>
  <c r="F51" i="38" s="1"/>
  <c r="D52" i="38"/>
  <c r="F52" i="38" s="1"/>
  <c r="D53" i="38"/>
  <c r="F53" i="38" s="1"/>
  <c r="D54" i="38"/>
  <c r="F54" i="38" s="1"/>
  <c r="D55" i="38"/>
  <c r="F55" i="38" s="1"/>
  <c r="D56" i="38"/>
  <c r="F56" i="38" s="1"/>
  <c r="D57" i="38"/>
  <c r="F57" i="38" s="1"/>
  <c r="D58" i="38"/>
  <c r="F58" i="38" s="1"/>
  <c r="D59" i="38"/>
  <c r="F59" i="38" s="1"/>
  <c r="D60" i="38"/>
  <c r="F60" i="38" s="1"/>
  <c r="D61" i="38"/>
  <c r="F61" i="38" s="1"/>
  <c r="D62" i="38"/>
  <c r="F62" i="38" s="1"/>
  <c r="D63" i="38"/>
  <c r="F63" i="38" s="1"/>
  <c r="D64" i="38"/>
  <c r="F64" i="38" s="1"/>
  <c r="D65" i="38"/>
  <c r="F65" i="38" s="1"/>
  <c r="D66" i="38"/>
  <c r="F66" i="38" s="1"/>
  <c r="D67" i="38"/>
  <c r="F67" i="38" s="1"/>
  <c r="D68" i="38"/>
  <c r="F68" i="38" s="1"/>
  <c r="D69" i="38"/>
  <c r="F69" i="38" s="1"/>
  <c r="D70" i="38"/>
  <c r="F70" i="38" s="1"/>
  <c r="D71" i="38"/>
  <c r="F71" i="38" s="1"/>
  <c r="D72" i="38"/>
  <c r="F72" i="38" s="1"/>
  <c r="D73" i="38"/>
  <c r="F73" i="38" s="1"/>
  <c r="D74" i="38"/>
  <c r="F74" i="38" s="1"/>
  <c r="D75" i="38"/>
  <c r="F75" i="38" s="1"/>
  <c r="D76" i="38"/>
  <c r="F76" i="38" s="1"/>
  <c r="D77" i="38"/>
  <c r="F77" i="38" s="1"/>
  <c r="D78" i="38"/>
  <c r="F78" i="38" s="1"/>
  <c r="D79" i="38"/>
  <c r="F79" i="38" s="1"/>
  <c r="D80" i="38"/>
  <c r="F80" i="38" s="1"/>
  <c r="D81" i="38"/>
  <c r="F81" i="38" s="1"/>
  <c r="D82" i="38"/>
  <c r="F82" i="38" s="1"/>
  <c r="D16" i="38"/>
  <c r="F16" i="38" s="1"/>
  <c r="D17" i="38"/>
  <c r="F17" i="38" s="1"/>
  <c r="D18" i="38"/>
  <c r="F18" i="38" s="1"/>
  <c r="D19" i="38"/>
  <c r="F19" i="38" s="1"/>
  <c r="D20" i="38"/>
  <c r="F20" i="38" s="1"/>
  <c r="D21" i="38"/>
  <c r="F21" i="38" s="1"/>
  <c r="D22" i="38"/>
  <c r="F22" i="38" s="1"/>
  <c r="D23" i="38"/>
  <c r="F23" i="38" s="1"/>
  <c r="D24" i="38"/>
  <c r="F24" i="38" s="1"/>
  <c r="D25" i="38"/>
  <c r="F25" i="38" s="1"/>
  <c r="D26" i="38"/>
  <c r="F26" i="38" s="1"/>
  <c r="D27" i="38"/>
  <c r="F27" i="38" s="1"/>
  <c r="D30" i="38"/>
  <c r="F30" i="38" s="1"/>
  <c r="D31" i="38"/>
  <c r="F31" i="38" s="1"/>
  <c r="D32" i="38"/>
  <c r="F32" i="38" s="1"/>
  <c r="D33" i="38"/>
  <c r="F33" i="38" s="1"/>
  <c r="D34" i="38"/>
  <c r="F34" i="38" s="1"/>
  <c r="D35" i="38"/>
  <c r="F35" i="38" s="1"/>
  <c r="D36" i="38"/>
  <c r="F36" i="38" s="1"/>
  <c r="D37" i="38"/>
  <c r="F37" i="38" s="1"/>
  <c r="D38" i="38"/>
  <c r="F38" i="38" s="1"/>
  <c r="D39" i="38"/>
  <c r="F39" i="38" s="1"/>
  <c r="D40" i="38"/>
  <c r="F40" i="38" s="1"/>
  <c r="D41" i="38"/>
  <c r="F41" i="38" s="1"/>
  <c r="D42" i="38"/>
  <c r="F42" i="38" s="1"/>
  <c r="D43" i="38"/>
  <c r="F43" i="38" s="1"/>
  <c r="D44" i="38"/>
  <c r="F44" i="38" s="1"/>
  <c r="D45" i="38"/>
  <c r="F45" i="38" s="1"/>
  <c r="D46" i="38"/>
  <c r="F46" i="38" s="1"/>
  <c r="J46" i="38" s="1"/>
  <c r="H79" i="38" l="1"/>
  <c r="J79" i="38"/>
  <c r="H75" i="38"/>
  <c r="J75" i="38"/>
  <c r="H71" i="38"/>
  <c r="J71" i="38"/>
  <c r="H67" i="38"/>
  <c r="J67" i="38"/>
  <c r="H63" i="38"/>
  <c r="J63" i="38"/>
  <c r="H59" i="38"/>
  <c r="J59" i="38"/>
  <c r="H55" i="38"/>
  <c r="J55" i="38"/>
  <c r="H51" i="38"/>
  <c r="J51" i="38"/>
  <c r="H87" i="38"/>
  <c r="J87" i="38"/>
  <c r="H94" i="38"/>
  <c r="J94" i="38"/>
  <c r="H105" i="38"/>
  <c r="J105" i="38"/>
  <c r="H101" i="38"/>
  <c r="J101" i="38"/>
  <c r="H117" i="38"/>
  <c r="J117" i="38"/>
  <c r="H113" i="38"/>
  <c r="J113" i="38"/>
  <c r="H109" i="38"/>
  <c r="J109" i="38"/>
  <c r="H129" i="38"/>
  <c r="J129" i="38"/>
  <c r="H125" i="38"/>
  <c r="J125" i="38"/>
  <c r="H121" i="38"/>
  <c r="J121" i="38"/>
  <c r="H146" i="38"/>
  <c r="J146" i="38"/>
  <c r="H142" i="38"/>
  <c r="J142" i="38"/>
  <c r="H138" i="38"/>
  <c r="J138" i="38"/>
  <c r="H163" i="38"/>
  <c r="J163" i="38"/>
  <c r="H159" i="38"/>
  <c r="J159" i="38"/>
  <c r="H154" i="38"/>
  <c r="J154" i="38"/>
  <c r="H189" i="38"/>
  <c r="J189" i="38"/>
  <c r="H185" i="38"/>
  <c r="J185" i="38"/>
  <c r="H181" i="38"/>
  <c r="J181" i="38"/>
  <c r="H177" i="38"/>
  <c r="J177" i="38"/>
  <c r="H173" i="38"/>
  <c r="J173" i="38"/>
  <c r="H169" i="38"/>
  <c r="J169" i="38"/>
  <c r="H198" i="38"/>
  <c r="J198" i="38"/>
  <c r="H194" i="38"/>
  <c r="J194" i="38"/>
  <c r="H204" i="38"/>
  <c r="J204" i="38"/>
  <c r="H213" i="38"/>
  <c r="J213" i="38"/>
  <c r="H209" i="38"/>
  <c r="J209" i="38"/>
  <c r="H218" i="38"/>
  <c r="J218" i="38"/>
  <c r="H233" i="38"/>
  <c r="J233" i="38"/>
  <c r="H229" i="38"/>
  <c r="J229" i="38"/>
  <c r="H80" i="38"/>
  <c r="J80" i="38"/>
  <c r="H76" i="38"/>
  <c r="J76" i="38"/>
  <c r="H72" i="38"/>
  <c r="J72" i="38"/>
  <c r="H68" i="38"/>
  <c r="J68" i="38"/>
  <c r="H64" i="38"/>
  <c r="J64" i="38"/>
  <c r="H60" i="38"/>
  <c r="J60" i="38"/>
  <c r="H56" i="38"/>
  <c r="J56" i="38"/>
  <c r="H52" i="38"/>
  <c r="J52" i="38"/>
  <c r="H88" i="38"/>
  <c r="J88" i="38"/>
  <c r="H95" i="38"/>
  <c r="J95" i="38"/>
  <c r="H91" i="38"/>
  <c r="J91" i="38"/>
  <c r="H102" i="38"/>
  <c r="J102" i="38"/>
  <c r="H98" i="38"/>
  <c r="J98" i="38"/>
  <c r="H114" i="38"/>
  <c r="J114" i="38"/>
  <c r="H110" i="38"/>
  <c r="J110" i="38"/>
  <c r="H130" i="38"/>
  <c r="J130" i="38"/>
  <c r="H126" i="38"/>
  <c r="J126" i="38"/>
  <c r="H122" i="38"/>
  <c r="J122" i="38"/>
  <c r="H147" i="38"/>
  <c r="J147" i="38"/>
  <c r="H143" i="38"/>
  <c r="J143" i="38"/>
  <c r="H139" i="38"/>
  <c r="J139" i="38"/>
  <c r="H135" i="38"/>
  <c r="J135" i="38"/>
  <c r="H160" i="38"/>
  <c r="J160" i="38"/>
  <c r="H155" i="38"/>
  <c r="J155" i="38"/>
  <c r="H151" i="38"/>
  <c r="J151" i="38"/>
  <c r="H186" i="38"/>
  <c r="J186" i="38"/>
  <c r="H182" i="38"/>
  <c r="J182" i="38"/>
  <c r="H178" i="38"/>
  <c r="J178" i="38"/>
  <c r="H174" i="38"/>
  <c r="J174" i="38"/>
  <c r="H170" i="38"/>
  <c r="J170" i="38"/>
  <c r="H166" i="38"/>
  <c r="J166" i="38"/>
  <c r="H195" i="38"/>
  <c r="J195" i="38"/>
  <c r="H205" i="38"/>
  <c r="J205" i="38"/>
  <c r="H201" i="38"/>
  <c r="J201" i="38"/>
  <c r="H210" i="38"/>
  <c r="J210" i="38"/>
  <c r="H219" i="38"/>
  <c r="J219" i="38"/>
  <c r="H234" i="38"/>
  <c r="J234" i="38"/>
  <c r="H230" i="38"/>
  <c r="J230" i="38"/>
  <c r="H226" i="38"/>
  <c r="J226" i="38"/>
  <c r="H81" i="38"/>
  <c r="J81" i="38"/>
  <c r="H77" i="38"/>
  <c r="J77" i="38"/>
  <c r="H73" i="38"/>
  <c r="J73" i="38"/>
  <c r="H69" i="38"/>
  <c r="J69" i="38"/>
  <c r="H65" i="38"/>
  <c r="J65" i="38"/>
  <c r="H61" i="38"/>
  <c r="J61" i="38"/>
  <c r="H57" i="38"/>
  <c r="J57" i="38"/>
  <c r="H53" i="38"/>
  <c r="J53" i="38"/>
  <c r="H49" i="38"/>
  <c r="J49" i="38"/>
  <c r="H85" i="38"/>
  <c r="J85" i="38"/>
  <c r="H92" i="38"/>
  <c r="J92" i="38"/>
  <c r="H103" i="38"/>
  <c r="J103" i="38"/>
  <c r="H99" i="38"/>
  <c r="J99" i="38"/>
  <c r="H115" i="38"/>
  <c r="J115" i="38"/>
  <c r="H111" i="38"/>
  <c r="J111" i="38"/>
  <c r="H131" i="38"/>
  <c r="J131" i="38"/>
  <c r="H127" i="38"/>
  <c r="J127" i="38"/>
  <c r="H123" i="38"/>
  <c r="J123" i="38"/>
  <c r="H148" i="38"/>
  <c r="J148" i="38"/>
  <c r="H144" i="38"/>
  <c r="J144" i="38"/>
  <c r="H140" i="38"/>
  <c r="J140" i="38"/>
  <c r="H136" i="38"/>
  <c r="J136" i="38"/>
  <c r="H161" i="38"/>
  <c r="J161" i="38"/>
  <c r="H156" i="38"/>
  <c r="J156" i="38"/>
  <c r="H152" i="38"/>
  <c r="J152" i="38"/>
  <c r="H187" i="38"/>
  <c r="J187" i="38"/>
  <c r="H183" i="38"/>
  <c r="J183" i="38"/>
  <c r="H179" i="38"/>
  <c r="J179" i="38"/>
  <c r="H175" i="38"/>
  <c r="J175" i="38"/>
  <c r="H171" i="38"/>
  <c r="J171" i="38"/>
  <c r="H167" i="38"/>
  <c r="J167" i="38"/>
  <c r="H196" i="38"/>
  <c r="J196" i="38"/>
  <c r="H206" i="38"/>
  <c r="J206" i="38"/>
  <c r="H202" i="38"/>
  <c r="J202" i="38"/>
  <c r="H211" i="38"/>
  <c r="J211" i="38"/>
  <c r="H220" i="38"/>
  <c r="J220" i="38"/>
  <c r="H216" i="38"/>
  <c r="J216" i="38"/>
  <c r="H231" i="38"/>
  <c r="J231" i="38"/>
  <c r="H227" i="38"/>
  <c r="J227" i="38"/>
  <c r="H341" i="38"/>
  <c r="J341" i="38"/>
  <c r="H82" i="38"/>
  <c r="J82" i="38"/>
  <c r="H78" i="38"/>
  <c r="J78" i="38"/>
  <c r="H74" i="38"/>
  <c r="J74" i="38"/>
  <c r="H70" i="38"/>
  <c r="J70" i="38"/>
  <c r="H66" i="38"/>
  <c r="J66" i="38"/>
  <c r="H62" i="38"/>
  <c r="J62" i="38"/>
  <c r="H58" i="38"/>
  <c r="J58" i="38"/>
  <c r="H54" i="38"/>
  <c r="J54" i="38"/>
  <c r="H50" i="38"/>
  <c r="J50" i="38"/>
  <c r="H86" i="38"/>
  <c r="J86" i="38"/>
  <c r="H93" i="38"/>
  <c r="J93" i="38"/>
  <c r="H104" i="38"/>
  <c r="J104" i="38"/>
  <c r="H100" i="38"/>
  <c r="J100" i="38"/>
  <c r="H116" i="38"/>
  <c r="J116" i="38"/>
  <c r="H112" i="38"/>
  <c r="J112" i="38"/>
  <c r="H132" i="38"/>
  <c r="J132" i="38"/>
  <c r="H128" i="38"/>
  <c r="J128" i="38"/>
  <c r="H124" i="38"/>
  <c r="J124" i="38"/>
  <c r="H120" i="38"/>
  <c r="J120" i="38"/>
  <c r="H145" i="38"/>
  <c r="J145" i="38"/>
  <c r="H141" i="38"/>
  <c r="J141" i="38"/>
  <c r="H137" i="38"/>
  <c r="J137" i="38"/>
  <c r="H162" i="38"/>
  <c r="J162" i="38"/>
  <c r="H157" i="38"/>
  <c r="J157" i="38"/>
  <c r="H153" i="38"/>
  <c r="J153" i="38"/>
  <c r="H188" i="38"/>
  <c r="J188" i="38"/>
  <c r="H184" i="38"/>
  <c r="J184" i="38"/>
  <c r="H180" i="38"/>
  <c r="J180" i="38"/>
  <c r="H176" i="38"/>
  <c r="J176" i="38"/>
  <c r="H172" i="38"/>
  <c r="J172" i="38"/>
  <c r="H168" i="38"/>
  <c r="J168" i="38"/>
  <c r="H197" i="38"/>
  <c r="J197" i="38"/>
  <c r="H193" i="38"/>
  <c r="J193" i="38"/>
  <c r="H203" i="38"/>
  <c r="J203" i="38"/>
  <c r="H212" i="38"/>
  <c r="J212" i="38"/>
  <c r="H221" i="38"/>
  <c r="J221" i="38"/>
  <c r="H217" i="38"/>
  <c r="J217" i="38"/>
  <c r="H232" i="38"/>
  <c r="J232" i="38"/>
  <c r="H228" i="38"/>
  <c r="J228" i="38"/>
  <c r="H46" i="38"/>
  <c r="H45" i="38"/>
  <c r="J45" i="38"/>
  <c r="H44" i="38"/>
  <c r="J44" i="38"/>
  <c r="H43" i="38"/>
  <c r="J43" i="38"/>
  <c r="H42" i="38"/>
  <c r="J42" i="38"/>
  <c r="H41" i="38"/>
  <c r="J41" i="38"/>
  <c r="H40" i="38"/>
  <c r="J40" i="38"/>
  <c r="H39" i="38"/>
  <c r="J39" i="38"/>
  <c r="H38" i="38"/>
  <c r="J38" i="38"/>
  <c r="H37" i="38"/>
  <c r="J37" i="38"/>
  <c r="H36" i="38"/>
  <c r="J36" i="38"/>
  <c r="H35" i="38"/>
  <c r="J35" i="38"/>
  <c r="H34" i="38"/>
  <c r="J34" i="38"/>
  <c r="H33" i="38"/>
  <c r="J33" i="38"/>
  <c r="H32" i="38"/>
  <c r="J32" i="38"/>
  <c r="H31" i="38"/>
  <c r="J31" i="38"/>
  <c r="H30" i="38"/>
  <c r="J30" i="38"/>
  <c r="H27" i="38"/>
  <c r="J27" i="38"/>
  <c r="H26" i="38"/>
  <c r="J26" i="38"/>
  <c r="H25" i="38"/>
  <c r="J25" i="38"/>
  <c r="H24" i="38"/>
  <c r="J24" i="38"/>
  <c r="H23" i="38"/>
  <c r="J23" i="38"/>
  <c r="H22" i="38"/>
  <c r="J22" i="38"/>
  <c r="H21" i="38"/>
  <c r="J21" i="38"/>
  <c r="H20" i="38"/>
  <c r="J20" i="38"/>
  <c r="H19" i="38"/>
  <c r="J19" i="38"/>
  <c r="H18" i="38"/>
  <c r="J18" i="38"/>
  <c r="H17" i="38"/>
  <c r="J17" i="38"/>
  <c r="H16" i="38"/>
  <c r="J16" i="38"/>
  <c r="O13" i="46"/>
  <c r="I21" i="27"/>
  <c r="I10" i="27"/>
  <c r="I9" i="27"/>
  <c r="I11" i="27"/>
  <c r="O13" i="31"/>
  <c r="P13" i="31"/>
  <c r="I20" i="27" s="1"/>
  <c r="I18" i="27"/>
  <c r="I7" i="27"/>
  <c r="I6" i="27"/>
  <c r="I5" i="27"/>
  <c r="O30" i="28"/>
  <c r="J51" i="40" l="1"/>
  <c r="K67" i="8"/>
  <c r="G18" i="24" l="1"/>
  <c r="N13" i="46" l="1"/>
  <c r="M13" i="46"/>
  <c r="L13" i="46"/>
  <c r="K13" i="46"/>
  <c r="J13" i="46"/>
  <c r="I13" i="46"/>
  <c r="H13" i="46"/>
  <c r="G13" i="46"/>
  <c r="E18" i="10" l="1"/>
  <c r="E17" i="10"/>
  <c r="D565" i="38"/>
  <c r="F565" i="38" s="1"/>
  <c r="D564" i="38"/>
  <c r="F564" i="38" s="1"/>
  <c r="D563" i="38"/>
  <c r="F563" i="38" s="1"/>
  <c r="D562" i="38"/>
  <c r="F562" i="38" s="1"/>
  <c r="D559" i="38"/>
  <c r="F559" i="38" s="1"/>
  <c r="D558" i="38"/>
  <c r="F558" i="38" s="1"/>
  <c r="D557" i="38"/>
  <c r="F557" i="38" s="1"/>
  <c r="D556" i="38"/>
  <c r="F556" i="38" s="1"/>
  <c r="D555" i="38"/>
  <c r="F555" i="38" s="1"/>
  <c r="D554" i="38"/>
  <c r="F554" i="38" s="1"/>
  <c r="D553" i="38"/>
  <c r="F553" i="38" s="1"/>
  <c r="D552" i="38"/>
  <c r="F552" i="38" s="1"/>
  <c r="D551" i="38"/>
  <c r="F551" i="38" s="1"/>
  <c r="D550" i="38"/>
  <c r="F550" i="38" s="1"/>
  <c r="D549" i="38"/>
  <c r="F549" i="38" s="1"/>
  <c r="D548" i="38"/>
  <c r="F548" i="38" s="1"/>
  <c r="D547" i="38"/>
  <c r="F547" i="38" s="1"/>
  <c r="D546" i="38"/>
  <c r="F546" i="38" s="1"/>
  <c r="D545" i="38"/>
  <c r="F545" i="38" s="1"/>
  <c r="D544" i="38"/>
  <c r="F544" i="38" s="1"/>
  <c r="D543" i="38"/>
  <c r="F543" i="38" s="1"/>
  <c r="D537" i="38"/>
  <c r="F537" i="38" s="1"/>
  <c r="D536" i="38"/>
  <c r="F536" i="38" s="1"/>
  <c r="D535" i="38"/>
  <c r="F535" i="38" s="1"/>
  <c r="D538" i="38"/>
  <c r="F538" i="38" s="1"/>
  <c r="D539" i="38"/>
  <c r="F539" i="38" s="1"/>
  <c r="D540" i="38"/>
  <c r="F540" i="38" s="1"/>
  <c r="D533" i="38"/>
  <c r="F533" i="38" s="1"/>
  <c r="D532" i="38"/>
  <c r="F532" i="38" s="1"/>
  <c r="D531" i="38"/>
  <c r="F531" i="38" s="1"/>
  <c r="D530" i="38"/>
  <c r="F530" i="38" s="1"/>
  <c r="D529" i="38"/>
  <c r="F529" i="38" s="1"/>
  <c r="D534" i="38"/>
  <c r="F534" i="38" s="1"/>
  <c r="D518" i="38"/>
  <c r="F518" i="38" s="1"/>
  <c r="D517" i="38"/>
  <c r="F517" i="38" s="1"/>
  <c r="D516" i="38"/>
  <c r="F516" i="38" s="1"/>
  <c r="D515" i="38"/>
  <c r="F515" i="38" s="1"/>
  <c r="D514" i="38"/>
  <c r="F514" i="38" s="1"/>
  <c r="D513" i="38"/>
  <c r="F513" i="38" s="1"/>
  <c r="D512" i="38"/>
  <c r="F512" i="38" s="1"/>
  <c r="D511" i="38"/>
  <c r="F511" i="38" s="1"/>
  <c r="D520" i="38"/>
  <c r="F520" i="38" s="1"/>
  <c r="D522" i="38"/>
  <c r="F522" i="38" s="1"/>
  <c r="D521" i="38"/>
  <c r="F521" i="38" s="1"/>
  <c r="D519" i="38"/>
  <c r="F519" i="38" s="1"/>
  <c r="D510" i="38"/>
  <c r="F510" i="38" s="1"/>
  <c r="D524" i="38"/>
  <c r="F524" i="38" s="1"/>
  <c r="D523" i="38"/>
  <c r="F523" i="38" s="1"/>
  <c r="D525" i="38"/>
  <c r="F525" i="38" s="1"/>
  <c r="D505" i="38"/>
  <c r="F505" i="38" s="1"/>
  <c r="D506" i="38"/>
  <c r="F506" i="38" s="1"/>
  <c r="D507" i="38"/>
  <c r="F507" i="38" s="1"/>
  <c r="D508" i="38"/>
  <c r="F508" i="38" s="1"/>
  <c r="D504" i="38"/>
  <c r="F504" i="38" s="1"/>
  <c r="D503" i="38"/>
  <c r="F503" i="38" s="1"/>
  <c r="D502" i="38"/>
  <c r="F502" i="38" s="1"/>
  <c r="D491" i="38"/>
  <c r="F491" i="38" s="1"/>
  <c r="D494" i="38"/>
  <c r="F494" i="38" s="1"/>
  <c r="D493" i="38"/>
  <c r="F493" i="38" s="1"/>
  <c r="D492" i="38"/>
  <c r="F492" i="38" s="1"/>
  <c r="D490" i="38"/>
  <c r="F490" i="38" s="1"/>
  <c r="D496" i="38"/>
  <c r="F496" i="38" s="1"/>
  <c r="D495" i="38"/>
  <c r="F495" i="38" s="1"/>
  <c r="D497" i="38"/>
  <c r="F497" i="38" s="1"/>
  <c r="D486" i="38"/>
  <c r="F486" i="38" s="1"/>
  <c r="D487" i="38"/>
  <c r="F487" i="38" s="1"/>
  <c r="D477" i="38"/>
  <c r="F477" i="38" s="1"/>
  <c r="D476" i="38"/>
  <c r="F476" i="38" s="1"/>
  <c r="D475" i="38"/>
  <c r="F475" i="38" s="1"/>
  <c r="D474" i="38"/>
  <c r="F474" i="38" s="1"/>
  <c r="D473" i="38"/>
  <c r="F473" i="38" s="1"/>
  <c r="D472" i="38"/>
  <c r="F472" i="38" s="1"/>
  <c r="D471" i="38"/>
  <c r="F471" i="38" s="1"/>
  <c r="D470" i="38"/>
  <c r="F470" i="38" s="1"/>
  <c r="D481" i="38"/>
  <c r="F481" i="38" s="1"/>
  <c r="D480" i="38"/>
  <c r="F480" i="38" s="1"/>
  <c r="D479" i="38"/>
  <c r="F479" i="38" s="1"/>
  <c r="D478" i="38"/>
  <c r="F478" i="38" s="1"/>
  <c r="D483" i="38"/>
  <c r="F483" i="38" s="1"/>
  <c r="D482" i="38"/>
  <c r="F482" i="38" s="1"/>
  <c r="D484" i="38"/>
  <c r="F484" i="38" s="1"/>
  <c r="D468" i="38"/>
  <c r="F468" i="38" s="1"/>
  <c r="D462" i="38"/>
  <c r="F462" i="38" s="1"/>
  <c r="D461" i="38"/>
  <c r="F461" i="38" s="1"/>
  <c r="D460" i="38"/>
  <c r="F460" i="38" s="1"/>
  <c r="D464" i="38"/>
  <c r="F464" i="38" s="1"/>
  <c r="D463" i="38"/>
  <c r="F463" i="38" s="1"/>
  <c r="D465" i="38"/>
  <c r="F465" i="38" s="1"/>
  <c r="D456" i="38"/>
  <c r="F456" i="38" s="1"/>
  <c r="D453" i="38"/>
  <c r="F453" i="38" s="1"/>
  <c r="D402" i="38"/>
  <c r="F402" i="38" s="1"/>
  <c r="D401" i="38"/>
  <c r="F401" i="38" s="1"/>
  <c r="D400" i="38"/>
  <c r="F400" i="38" s="1"/>
  <c r="D428" i="38"/>
  <c r="F428" i="38" s="1"/>
  <c r="D427" i="38"/>
  <c r="F427" i="38" s="1"/>
  <c r="D426" i="38"/>
  <c r="F426" i="38" s="1"/>
  <c r="D425" i="38"/>
  <c r="F425" i="38" s="1"/>
  <c r="D424" i="38"/>
  <c r="F424" i="38" s="1"/>
  <c r="D423" i="38"/>
  <c r="F423" i="38" s="1"/>
  <c r="D422" i="38"/>
  <c r="F422" i="38" s="1"/>
  <c r="D421" i="38"/>
  <c r="F421" i="38" s="1"/>
  <c r="D420" i="38"/>
  <c r="F420" i="38" s="1"/>
  <c r="D419" i="38"/>
  <c r="F419" i="38" s="1"/>
  <c r="D418" i="38"/>
  <c r="F418" i="38" s="1"/>
  <c r="D417" i="38"/>
  <c r="F417" i="38" s="1"/>
  <c r="D416" i="38"/>
  <c r="F416" i="38" s="1"/>
  <c r="D415" i="38"/>
  <c r="F415" i="38" s="1"/>
  <c r="D414" i="38"/>
  <c r="F414" i="38" s="1"/>
  <c r="D413" i="38"/>
  <c r="F413" i="38" s="1"/>
  <c r="D412" i="38"/>
  <c r="F412" i="38" s="1"/>
  <c r="D411" i="38"/>
  <c r="F411" i="38" s="1"/>
  <c r="D410" i="38"/>
  <c r="F410" i="38" s="1"/>
  <c r="D409" i="38"/>
  <c r="F409" i="38" s="1"/>
  <c r="D408" i="38"/>
  <c r="F408" i="38" s="1"/>
  <c r="D407" i="38"/>
  <c r="F407" i="38" s="1"/>
  <c r="D406" i="38"/>
  <c r="F406" i="38" s="1"/>
  <c r="D405" i="38"/>
  <c r="F405" i="38" s="1"/>
  <c r="D444" i="38"/>
  <c r="F444" i="38" s="1"/>
  <c r="D443" i="38"/>
  <c r="F443" i="38" s="1"/>
  <c r="D442" i="38"/>
  <c r="F442" i="38" s="1"/>
  <c r="D441" i="38"/>
  <c r="F441" i="38" s="1"/>
  <c r="D440" i="38"/>
  <c r="F440" i="38" s="1"/>
  <c r="D439" i="38"/>
  <c r="F439" i="38" s="1"/>
  <c r="D438" i="38"/>
  <c r="F438" i="38" s="1"/>
  <c r="D437" i="38"/>
  <c r="F437" i="38" s="1"/>
  <c r="D436" i="38"/>
  <c r="F436" i="38" s="1"/>
  <c r="D435" i="38"/>
  <c r="F435" i="38" s="1"/>
  <c r="D434" i="38"/>
  <c r="F434" i="38" s="1"/>
  <c r="D433" i="38"/>
  <c r="F433" i="38" s="1"/>
  <c r="D432" i="38"/>
  <c r="F432" i="38" s="1"/>
  <c r="D431" i="38"/>
  <c r="F431" i="38" s="1"/>
  <c r="D430" i="38"/>
  <c r="F430" i="38" s="1"/>
  <c r="D429" i="38"/>
  <c r="F429" i="38" s="1"/>
  <c r="D452" i="38"/>
  <c r="F452" i="38" s="1"/>
  <c r="D451" i="38"/>
  <c r="F451" i="38" s="1"/>
  <c r="D450" i="38"/>
  <c r="F450" i="38" s="1"/>
  <c r="D449" i="38"/>
  <c r="F449" i="38" s="1"/>
  <c r="D448" i="38"/>
  <c r="F448" i="38" s="1"/>
  <c r="D447" i="38"/>
  <c r="F447" i="38" s="1"/>
  <c r="D446" i="38"/>
  <c r="F446" i="38" s="1"/>
  <c r="D445" i="38"/>
  <c r="F445" i="38" s="1"/>
  <c r="D455" i="38"/>
  <c r="F455" i="38" s="1"/>
  <c r="D454" i="38"/>
  <c r="F454" i="38" s="1"/>
  <c r="D396" i="38"/>
  <c r="F396" i="38" s="1"/>
  <c r="D394" i="38"/>
  <c r="F394" i="38" s="1"/>
  <c r="D392" i="38"/>
  <c r="F392" i="38" s="1"/>
  <c r="D391" i="38"/>
  <c r="F391" i="38" s="1"/>
  <c r="D385" i="38"/>
  <c r="F385" i="38" s="1"/>
  <c r="D386" i="38"/>
  <c r="F386" i="38" s="1"/>
  <c r="D384" i="38"/>
  <c r="F384" i="38" s="1"/>
  <c r="D387" i="38"/>
  <c r="F387" i="38" s="1"/>
  <c r="D388" i="38"/>
  <c r="F388" i="38" s="1"/>
  <c r="D362" i="38"/>
  <c r="F362" i="38" s="1"/>
  <c r="D361" i="38"/>
  <c r="F361" i="38" s="1"/>
  <c r="D360" i="38"/>
  <c r="F360" i="38" s="1"/>
  <c r="D359" i="38"/>
  <c r="F359" i="38" s="1"/>
  <c r="D358" i="38"/>
  <c r="F358" i="38" s="1"/>
  <c r="D357" i="38"/>
  <c r="F357" i="38" s="1"/>
  <c r="D356" i="38"/>
  <c r="F356" i="38" s="1"/>
  <c r="D355" i="38"/>
  <c r="F355" i="38" s="1"/>
  <c r="D354" i="38"/>
  <c r="F354" i="38" s="1"/>
  <c r="D353" i="38"/>
  <c r="F353" i="38" s="1"/>
  <c r="D352" i="38"/>
  <c r="F352" i="38" s="1"/>
  <c r="D351" i="38"/>
  <c r="F351" i="38" s="1"/>
  <c r="D350" i="38"/>
  <c r="F350" i="38" s="1"/>
  <c r="D349" i="38"/>
  <c r="F349" i="38" s="1"/>
  <c r="D348" i="38"/>
  <c r="F348" i="38" s="1"/>
  <c r="D347" i="38"/>
  <c r="F347" i="38" s="1"/>
  <c r="D378" i="38"/>
  <c r="F378" i="38" s="1"/>
  <c r="D377" i="38"/>
  <c r="F377" i="38" s="1"/>
  <c r="D376" i="38"/>
  <c r="F376" i="38" s="1"/>
  <c r="D375" i="38"/>
  <c r="F375" i="38" s="1"/>
  <c r="D374" i="38"/>
  <c r="F374" i="38" s="1"/>
  <c r="D373" i="38"/>
  <c r="F373" i="38" s="1"/>
  <c r="D372" i="38"/>
  <c r="F372" i="38" s="1"/>
  <c r="D371" i="38"/>
  <c r="F371" i="38" s="1"/>
  <c r="D370" i="38"/>
  <c r="F370" i="38" s="1"/>
  <c r="D369" i="38"/>
  <c r="F369" i="38" s="1"/>
  <c r="D368" i="38"/>
  <c r="F368" i="38" s="1"/>
  <c r="D367" i="38"/>
  <c r="F367" i="38" s="1"/>
  <c r="D366" i="38"/>
  <c r="F366" i="38" s="1"/>
  <c r="D365" i="38"/>
  <c r="F365" i="38" s="1"/>
  <c r="D364" i="38"/>
  <c r="F364" i="38" s="1"/>
  <c r="D363" i="38"/>
  <c r="F363" i="38" s="1"/>
  <c r="D382" i="38"/>
  <c r="F382" i="38" s="1"/>
  <c r="D381" i="38"/>
  <c r="F381" i="38" s="1"/>
  <c r="D380" i="38"/>
  <c r="F380" i="38" s="1"/>
  <c r="D379" i="38"/>
  <c r="F379" i="38" s="1"/>
  <c r="D342" i="38"/>
  <c r="F342" i="38" s="1"/>
  <c r="D343" i="38"/>
  <c r="F343" i="38" s="1"/>
  <c r="D340" i="38"/>
  <c r="F340" i="38" s="1"/>
  <c r="D337" i="38"/>
  <c r="F337" i="38" s="1"/>
  <c r="D336" i="38"/>
  <c r="F336" i="38" s="1"/>
  <c r="D334" i="38"/>
  <c r="F334" i="38" s="1"/>
  <c r="D331" i="38"/>
  <c r="F331" i="38" s="1"/>
  <c r="D333" i="38"/>
  <c r="F333" i="38" s="1"/>
  <c r="D332" i="38"/>
  <c r="F332" i="38" s="1"/>
  <c r="D319" i="38"/>
  <c r="F319" i="38" s="1"/>
  <c r="D318" i="38"/>
  <c r="F318" i="38" s="1"/>
  <c r="D317" i="38"/>
  <c r="F317" i="38" s="1"/>
  <c r="D316" i="38"/>
  <c r="F316" i="38" s="1"/>
  <c r="D315" i="38"/>
  <c r="F315" i="38" s="1"/>
  <c r="D314" i="38"/>
  <c r="F314" i="38" s="1"/>
  <c r="D323" i="38"/>
  <c r="F323" i="38" s="1"/>
  <c r="D322" i="38"/>
  <c r="F322" i="38" s="1"/>
  <c r="D321" i="38"/>
  <c r="F321" i="38" s="1"/>
  <c r="D320" i="38"/>
  <c r="F320" i="38" s="1"/>
  <c r="D325" i="38"/>
  <c r="F325" i="38" s="1"/>
  <c r="D324" i="38"/>
  <c r="F324" i="38" s="1"/>
  <c r="D326" i="38"/>
  <c r="F326" i="38" s="1"/>
  <c r="D300" i="38"/>
  <c r="F300" i="38" s="1"/>
  <c r="D299" i="38"/>
  <c r="F299" i="38" s="1"/>
  <c r="D298" i="38"/>
  <c r="F298" i="38" s="1"/>
  <c r="D297" i="38"/>
  <c r="F297" i="38" s="1"/>
  <c r="D296" i="38"/>
  <c r="F296" i="38" s="1"/>
  <c r="D295" i="38"/>
  <c r="F295" i="38" s="1"/>
  <c r="D294" i="38"/>
  <c r="F294" i="38" s="1"/>
  <c r="D293" i="38"/>
  <c r="F293" i="38" s="1"/>
  <c r="D292" i="38"/>
  <c r="F292" i="38" s="1"/>
  <c r="D291" i="38"/>
  <c r="F291" i="38" s="1"/>
  <c r="D290" i="38"/>
  <c r="F290" i="38" s="1"/>
  <c r="D289" i="38"/>
  <c r="F289" i="38" s="1"/>
  <c r="D288" i="38"/>
  <c r="F288" i="38" s="1"/>
  <c r="D287" i="38"/>
  <c r="F287" i="38" s="1"/>
  <c r="D286" i="38"/>
  <c r="F286" i="38" s="1"/>
  <c r="D285" i="38"/>
  <c r="F285" i="38" s="1"/>
  <c r="D284" i="38"/>
  <c r="F284" i="38" s="1"/>
  <c r="D283" i="38"/>
  <c r="F283" i="38" s="1"/>
  <c r="D282" i="38"/>
  <c r="F282" i="38" s="1"/>
  <c r="D281" i="38"/>
  <c r="F281" i="38" s="1"/>
  <c r="D280" i="38"/>
  <c r="F280" i="38" s="1"/>
  <c r="D279" i="38"/>
  <c r="F279" i="38" s="1"/>
  <c r="D278" i="38"/>
  <c r="F278" i="38" s="1"/>
  <c r="D277" i="38"/>
  <c r="F277" i="38" s="1"/>
  <c r="D276" i="38"/>
  <c r="F276" i="38" s="1"/>
  <c r="D275" i="38"/>
  <c r="F275" i="38" s="1"/>
  <c r="D274" i="38"/>
  <c r="F274" i="38" s="1"/>
  <c r="D273" i="38"/>
  <c r="F273" i="38" s="1"/>
  <c r="D272" i="38"/>
  <c r="F272" i="38" s="1"/>
  <c r="D271" i="38"/>
  <c r="F271" i="38" s="1"/>
  <c r="D270" i="38"/>
  <c r="F270" i="38" s="1"/>
  <c r="D269" i="38"/>
  <c r="F269" i="38" s="1"/>
  <c r="D311" i="38"/>
  <c r="F311" i="38" s="1"/>
  <c r="D310" i="38"/>
  <c r="F310" i="38" s="1"/>
  <c r="D309" i="38"/>
  <c r="F309" i="38" s="1"/>
  <c r="D308" i="38"/>
  <c r="F308" i="38" s="1"/>
  <c r="D307" i="38"/>
  <c r="F307" i="38" s="1"/>
  <c r="D306" i="38"/>
  <c r="F306" i="38" s="1"/>
  <c r="D305" i="38"/>
  <c r="F305" i="38" s="1"/>
  <c r="D304" i="38"/>
  <c r="F304" i="38" s="1"/>
  <c r="D303" i="38"/>
  <c r="F303" i="38" s="1"/>
  <c r="D302" i="38"/>
  <c r="F302" i="38" s="1"/>
  <c r="D301" i="38"/>
  <c r="F301" i="38" s="1"/>
  <c r="D263" i="38"/>
  <c r="F263" i="38" s="1"/>
  <c r="D262" i="38"/>
  <c r="F262" i="38" s="1"/>
  <c r="D261" i="38"/>
  <c r="F261" i="38" s="1"/>
  <c r="D266" i="38"/>
  <c r="F266" i="38" s="1"/>
  <c r="D265" i="38"/>
  <c r="F265" i="38" s="1"/>
  <c r="D264" i="38"/>
  <c r="F264" i="38" s="1"/>
  <c r="D253" i="38"/>
  <c r="F253" i="38" s="1"/>
  <c r="D252" i="38"/>
  <c r="F252" i="38" s="1"/>
  <c r="D250" i="38"/>
  <c r="F250" i="38" s="1"/>
  <c r="D249" i="38"/>
  <c r="F249" i="38" s="1"/>
  <c r="D248" i="38"/>
  <c r="F248" i="38" s="1"/>
  <c r="D247" i="38"/>
  <c r="F247" i="38" s="1"/>
  <c r="D246" i="38"/>
  <c r="F246" i="38" s="1"/>
  <c r="D245" i="38"/>
  <c r="F245" i="38" s="1"/>
  <c r="D259" i="38"/>
  <c r="F259" i="38" s="1"/>
  <c r="D258" i="38"/>
  <c r="F258" i="38" s="1"/>
  <c r="D257" i="38"/>
  <c r="F257" i="38" s="1"/>
  <c r="D256" i="38"/>
  <c r="F256" i="38" s="1"/>
  <c r="D255" i="38"/>
  <c r="F255" i="38" s="1"/>
  <c r="D254" i="38"/>
  <c r="F254" i="38" s="1"/>
  <c r="D239" i="38"/>
  <c r="F239" i="38" s="1"/>
  <c r="D238" i="38"/>
  <c r="F238" i="38" s="1"/>
  <c r="D237" i="38"/>
  <c r="F237" i="38" s="1"/>
  <c r="D236" i="38"/>
  <c r="F236" i="38" s="1"/>
  <c r="D241" i="38"/>
  <c r="F241" i="38" s="1"/>
  <c r="D240" i="38"/>
  <c r="F240" i="38" s="1"/>
  <c r="D242" i="38"/>
  <c r="F242" i="38" s="1"/>
  <c r="D215" i="38"/>
  <c r="F215" i="38" s="1"/>
  <c r="J215" i="38" s="1"/>
  <c r="J214" i="38" s="1"/>
  <c r="D208" i="38"/>
  <c r="F208" i="38" s="1"/>
  <c r="J208" i="38" s="1"/>
  <c r="J207" i="38" s="1"/>
  <c r="D192" i="38"/>
  <c r="F192" i="38" s="1"/>
  <c r="J192" i="38" s="1"/>
  <c r="J191" i="38" s="1"/>
  <c r="D108" i="38"/>
  <c r="F108" i="38" s="1"/>
  <c r="J108" i="38" s="1"/>
  <c r="J107" i="38" s="1"/>
  <c r="D97" i="38"/>
  <c r="F97" i="38" s="1"/>
  <c r="J97" i="38" s="1"/>
  <c r="J96" i="38" s="1"/>
  <c r="D84" i="38"/>
  <c r="F84" i="38" s="1"/>
  <c r="J84" i="38" s="1"/>
  <c r="J83" i="38" s="1"/>
  <c r="D48" i="38"/>
  <c r="F48" i="38" s="1"/>
  <c r="J48" i="38" s="1"/>
  <c r="J47" i="38" s="1"/>
  <c r="H242" i="38" l="1"/>
  <c r="J242" i="38"/>
  <c r="H237" i="38"/>
  <c r="J237" i="38"/>
  <c r="H255" i="38"/>
  <c r="J255" i="38"/>
  <c r="H259" i="38"/>
  <c r="J259" i="38"/>
  <c r="H248" i="38"/>
  <c r="J248" i="38"/>
  <c r="H252" i="38"/>
  <c r="J252" i="38"/>
  <c r="H266" i="38"/>
  <c r="J266" i="38"/>
  <c r="H301" i="38"/>
  <c r="J301" i="38"/>
  <c r="H305" i="38"/>
  <c r="J305" i="38"/>
  <c r="H309" i="38"/>
  <c r="J309" i="38"/>
  <c r="H270" i="38"/>
  <c r="J270" i="38"/>
  <c r="H274" i="38"/>
  <c r="J274" i="38"/>
  <c r="H278" i="38"/>
  <c r="J278" i="38"/>
  <c r="H282" i="38"/>
  <c r="J282" i="38"/>
  <c r="H286" i="38"/>
  <c r="J286" i="38"/>
  <c r="H290" i="38"/>
  <c r="J290" i="38"/>
  <c r="H294" i="38"/>
  <c r="J294" i="38"/>
  <c r="H298" i="38"/>
  <c r="J298" i="38"/>
  <c r="H324" i="38"/>
  <c r="J324" i="38"/>
  <c r="H322" i="38"/>
  <c r="J322" i="38"/>
  <c r="H316" i="38"/>
  <c r="J316" i="38"/>
  <c r="H332" i="38"/>
  <c r="J332" i="38"/>
  <c r="H336" i="38"/>
  <c r="J336" i="38"/>
  <c r="H342" i="38"/>
  <c r="J342" i="38"/>
  <c r="H382" i="38"/>
  <c r="J382" i="38"/>
  <c r="H366" i="38"/>
  <c r="J366" i="38"/>
  <c r="H370" i="38"/>
  <c r="J370" i="38"/>
  <c r="H374" i="38"/>
  <c r="J374" i="38"/>
  <c r="H378" i="38"/>
  <c r="J378" i="38"/>
  <c r="H350" i="38"/>
  <c r="J350" i="38"/>
  <c r="H354" i="38"/>
  <c r="J354" i="38"/>
  <c r="H358" i="38"/>
  <c r="J358" i="38"/>
  <c r="H362" i="38"/>
  <c r="J362" i="38"/>
  <c r="H386" i="38"/>
  <c r="J386" i="38"/>
  <c r="H394" i="38"/>
  <c r="J394" i="38"/>
  <c r="H445" i="38"/>
  <c r="J445" i="38"/>
  <c r="H449" i="38"/>
  <c r="J449" i="38"/>
  <c r="H429" i="38"/>
  <c r="J429" i="38"/>
  <c r="H433" i="38"/>
  <c r="J433" i="38"/>
  <c r="H437" i="38"/>
  <c r="J437" i="38"/>
  <c r="H441" i="38"/>
  <c r="J441" i="38"/>
  <c r="H405" i="38"/>
  <c r="J405" i="38"/>
  <c r="H409" i="38"/>
  <c r="J409" i="38"/>
  <c r="H413" i="38"/>
  <c r="J413" i="38"/>
  <c r="H417" i="38"/>
  <c r="J417" i="38"/>
  <c r="H421" i="38"/>
  <c r="J421" i="38"/>
  <c r="H425" i="38"/>
  <c r="J425" i="38"/>
  <c r="H400" i="38"/>
  <c r="J400" i="38"/>
  <c r="H456" i="38"/>
  <c r="J456" i="38"/>
  <c r="H460" i="38"/>
  <c r="J460" i="38"/>
  <c r="H468" i="38"/>
  <c r="J468" i="38"/>
  <c r="H478" i="38"/>
  <c r="J478" i="38"/>
  <c r="H470" i="38"/>
  <c r="J470" i="38"/>
  <c r="H474" i="38"/>
  <c r="J474" i="38"/>
  <c r="H487" i="38"/>
  <c r="J487" i="38"/>
  <c r="H496" i="38"/>
  <c r="J496" i="38"/>
  <c r="H494" i="38"/>
  <c r="J494" i="38"/>
  <c r="H504" i="38"/>
  <c r="J504" i="38"/>
  <c r="H506" i="38"/>
  <c r="J506" i="38"/>
  <c r="H524" i="38"/>
  <c r="J524" i="38"/>
  <c r="H522" i="38"/>
  <c r="J522" i="38"/>
  <c r="H513" i="38"/>
  <c r="J513" i="38"/>
  <c r="H517" i="38"/>
  <c r="J517" i="38"/>
  <c r="H530" i="38"/>
  <c r="J530" i="38"/>
  <c r="H540" i="38"/>
  <c r="J540" i="38"/>
  <c r="H536" i="38"/>
  <c r="J536" i="38"/>
  <c r="H545" i="38"/>
  <c r="J545" i="38"/>
  <c r="H549" i="38"/>
  <c r="J549" i="38"/>
  <c r="H553" i="38"/>
  <c r="J553" i="38"/>
  <c r="H557" i="38"/>
  <c r="J557" i="38"/>
  <c r="H563" i="38"/>
  <c r="J563" i="38"/>
  <c r="H236" i="38"/>
  <c r="J236" i="38"/>
  <c r="H254" i="38"/>
  <c r="J254" i="38"/>
  <c r="H258" i="38"/>
  <c r="J258" i="38"/>
  <c r="H247" i="38"/>
  <c r="J247" i="38"/>
  <c r="H265" i="38"/>
  <c r="J265" i="38"/>
  <c r="H263" i="38"/>
  <c r="J263" i="38"/>
  <c r="H304" i="38"/>
  <c r="J304" i="38"/>
  <c r="H308" i="38"/>
  <c r="J308" i="38"/>
  <c r="H269" i="38"/>
  <c r="J269" i="38"/>
  <c r="H273" i="38"/>
  <c r="J273" i="38"/>
  <c r="H277" i="38"/>
  <c r="J277" i="38"/>
  <c r="H281" i="38"/>
  <c r="J281" i="38"/>
  <c r="H285" i="38"/>
  <c r="J285" i="38"/>
  <c r="H289" i="38"/>
  <c r="J289" i="38"/>
  <c r="H293" i="38"/>
  <c r="J293" i="38"/>
  <c r="H297" i="38"/>
  <c r="J297" i="38"/>
  <c r="H326" i="38"/>
  <c r="J326" i="38"/>
  <c r="H321" i="38"/>
  <c r="J321" i="38"/>
  <c r="H315" i="38"/>
  <c r="J315" i="38"/>
  <c r="H319" i="38"/>
  <c r="J319" i="38"/>
  <c r="H334" i="38"/>
  <c r="J334" i="38"/>
  <c r="H343" i="38"/>
  <c r="J343" i="38"/>
  <c r="H381" i="38"/>
  <c r="J381" i="38"/>
  <c r="H365" i="38"/>
  <c r="J365" i="38"/>
  <c r="H369" i="38"/>
  <c r="J369" i="38"/>
  <c r="H373" i="38"/>
  <c r="J373" i="38"/>
  <c r="H377" i="38"/>
  <c r="J377" i="38"/>
  <c r="H349" i="38"/>
  <c r="J349" i="38"/>
  <c r="H353" i="38"/>
  <c r="J353" i="38"/>
  <c r="H357" i="38"/>
  <c r="J357" i="38"/>
  <c r="H361" i="38"/>
  <c r="J361" i="38"/>
  <c r="H384" i="38"/>
  <c r="J384" i="38"/>
  <c r="H392" i="38"/>
  <c r="J392" i="38"/>
  <c r="H455" i="38"/>
  <c r="J455" i="38"/>
  <c r="H448" i="38"/>
  <c r="J448" i="38"/>
  <c r="H452" i="38"/>
  <c r="J452" i="38"/>
  <c r="H432" i="38"/>
  <c r="J432" i="38"/>
  <c r="H436" i="38"/>
  <c r="J436" i="38"/>
  <c r="H440" i="38"/>
  <c r="J440" i="38"/>
  <c r="H444" i="38"/>
  <c r="J444" i="38"/>
  <c r="H408" i="38"/>
  <c r="J408" i="38"/>
  <c r="H412" i="38"/>
  <c r="J412" i="38"/>
  <c r="H416" i="38"/>
  <c r="J416" i="38"/>
  <c r="H420" i="38"/>
  <c r="J420" i="38"/>
  <c r="H424" i="38"/>
  <c r="J424" i="38"/>
  <c r="H428" i="38"/>
  <c r="J428" i="38"/>
  <c r="H453" i="38"/>
  <c r="J453" i="38"/>
  <c r="H464" i="38"/>
  <c r="J464" i="38"/>
  <c r="H483" i="38"/>
  <c r="J483" i="38"/>
  <c r="H481" i="38"/>
  <c r="J481" i="38"/>
  <c r="H473" i="38"/>
  <c r="J473" i="38"/>
  <c r="H477" i="38"/>
  <c r="J477" i="38"/>
  <c r="H495" i="38"/>
  <c r="J495" i="38"/>
  <c r="H493" i="38"/>
  <c r="J493" i="38"/>
  <c r="H503" i="38"/>
  <c r="J503" i="38"/>
  <c r="H507" i="38"/>
  <c r="J507" i="38"/>
  <c r="H523" i="38"/>
  <c r="J523" i="38"/>
  <c r="H521" i="38"/>
  <c r="J521" i="38"/>
  <c r="H512" i="38"/>
  <c r="J512" i="38"/>
  <c r="H516" i="38"/>
  <c r="J516" i="38"/>
  <c r="H529" i="38"/>
  <c r="J529" i="38"/>
  <c r="H533" i="38"/>
  <c r="J533" i="38"/>
  <c r="H535" i="38"/>
  <c r="J535" i="38"/>
  <c r="H544" i="38"/>
  <c r="J544" i="38"/>
  <c r="H548" i="38"/>
  <c r="J548" i="38"/>
  <c r="H552" i="38"/>
  <c r="J552" i="38"/>
  <c r="H556" i="38"/>
  <c r="J556" i="38"/>
  <c r="H562" i="38"/>
  <c r="J562" i="38"/>
  <c r="H241" i="38"/>
  <c r="J241" i="38"/>
  <c r="H239" i="38"/>
  <c r="J239" i="38"/>
  <c r="H257" i="38"/>
  <c r="J257" i="38"/>
  <c r="H246" i="38"/>
  <c r="J246" i="38"/>
  <c r="H250" i="38"/>
  <c r="J250" i="38"/>
  <c r="H264" i="38"/>
  <c r="J264" i="38"/>
  <c r="H262" i="38"/>
  <c r="J262" i="38"/>
  <c r="H303" i="38"/>
  <c r="J303" i="38"/>
  <c r="H307" i="38"/>
  <c r="J307" i="38"/>
  <c r="H311" i="38"/>
  <c r="J311" i="38"/>
  <c r="H272" i="38"/>
  <c r="J272" i="38"/>
  <c r="H276" i="38"/>
  <c r="J276" i="38"/>
  <c r="H280" i="38"/>
  <c r="J280" i="38"/>
  <c r="H284" i="38"/>
  <c r="J284" i="38"/>
  <c r="H288" i="38"/>
  <c r="J288" i="38"/>
  <c r="H292" i="38"/>
  <c r="J292" i="38"/>
  <c r="H296" i="38"/>
  <c r="J296" i="38"/>
  <c r="H300" i="38"/>
  <c r="J300" i="38"/>
  <c r="H320" i="38"/>
  <c r="J320" i="38"/>
  <c r="H314" i="38"/>
  <c r="J314" i="38"/>
  <c r="H318" i="38"/>
  <c r="J318" i="38"/>
  <c r="H331" i="38"/>
  <c r="J331" i="38"/>
  <c r="H340" i="38"/>
  <c r="J340" i="38"/>
  <c r="H380" i="38"/>
  <c r="J380" i="38"/>
  <c r="H364" i="38"/>
  <c r="J364" i="38"/>
  <c r="H368" i="38"/>
  <c r="J368" i="38"/>
  <c r="H372" i="38"/>
  <c r="J372" i="38"/>
  <c r="H376" i="38"/>
  <c r="J376" i="38"/>
  <c r="H348" i="38"/>
  <c r="J348" i="38"/>
  <c r="H352" i="38"/>
  <c r="J352" i="38"/>
  <c r="H356" i="38"/>
  <c r="J356" i="38"/>
  <c r="H360" i="38"/>
  <c r="J360" i="38"/>
  <c r="H387" i="38"/>
  <c r="J387" i="38"/>
  <c r="H391" i="38"/>
  <c r="J391" i="38"/>
  <c r="H454" i="38"/>
  <c r="J454" i="38"/>
  <c r="H447" i="38"/>
  <c r="J447" i="38"/>
  <c r="H451" i="38"/>
  <c r="J451" i="38"/>
  <c r="H431" i="38"/>
  <c r="J431" i="38"/>
  <c r="H435" i="38"/>
  <c r="J435" i="38"/>
  <c r="H439" i="38"/>
  <c r="J439" i="38"/>
  <c r="H443" i="38"/>
  <c r="J443" i="38"/>
  <c r="H407" i="38"/>
  <c r="J407" i="38"/>
  <c r="H411" i="38"/>
  <c r="J411" i="38"/>
  <c r="H415" i="38"/>
  <c r="J415" i="38"/>
  <c r="H419" i="38"/>
  <c r="J419" i="38"/>
  <c r="H423" i="38"/>
  <c r="J423" i="38"/>
  <c r="H427" i="38"/>
  <c r="J427" i="38"/>
  <c r="H402" i="38"/>
  <c r="J402" i="38"/>
  <c r="H463" i="38"/>
  <c r="J463" i="38"/>
  <c r="H462" i="38"/>
  <c r="J462" i="38"/>
  <c r="H482" i="38"/>
  <c r="J482" i="38"/>
  <c r="H480" i="38"/>
  <c r="J480" i="38"/>
  <c r="H472" i="38"/>
  <c r="J472" i="38"/>
  <c r="H476" i="38"/>
  <c r="J476" i="38"/>
  <c r="H497" i="38"/>
  <c r="J497" i="38"/>
  <c r="H492" i="38"/>
  <c r="J492" i="38"/>
  <c r="H502" i="38"/>
  <c r="J502" i="38"/>
  <c r="H525" i="38"/>
  <c r="J525" i="38"/>
  <c r="H519" i="38"/>
  <c r="J519" i="38"/>
  <c r="H511" i="38"/>
  <c r="J511" i="38"/>
  <c r="H515" i="38"/>
  <c r="J515" i="38"/>
  <c r="H534" i="38"/>
  <c r="J534" i="38"/>
  <c r="H532" i="38"/>
  <c r="J532" i="38"/>
  <c r="H538" i="38"/>
  <c r="J538" i="38"/>
  <c r="H543" i="38"/>
  <c r="J543" i="38"/>
  <c r="H547" i="38"/>
  <c r="J547" i="38"/>
  <c r="H551" i="38"/>
  <c r="J551" i="38"/>
  <c r="H555" i="38"/>
  <c r="J555" i="38"/>
  <c r="H559" i="38"/>
  <c r="J559" i="38"/>
  <c r="H565" i="38"/>
  <c r="J565" i="38"/>
  <c r="H240" i="38"/>
  <c r="J240" i="38"/>
  <c r="H238" i="38"/>
  <c r="J238" i="38"/>
  <c r="H256" i="38"/>
  <c r="J256" i="38"/>
  <c r="H245" i="38"/>
  <c r="J245" i="38"/>
  <c r="H249" i="38"/>
  <c r="J249" i="38"/>
  <c r="H253" i="38"/>
  <c r="J253" i="38"/>
  <c r="H261" i="38"/>
  <c r="H260" i="38" s="1"/>
  <c r="J261" i="38"/>
  <c r="H302" i="38"/>
  <c r="J302" i="38"/>
  <c r="H306" i="38"/>
  <c r="J306" i="38"/>
  <c r="H310" i="38"/>
  <c r="J310" i="38"/>
  <c r="H271" i="38"/>
  <c r="J271" i="38"/>
  <c r="H275" i="38"/>
  <c r="J275" i="38"/>
  <c r="H279" i="38"/>
  <c r="J279" i="38"/>
  <c r="H283" i="38"/>
  <c r="J283" i="38"/>
  <c r="H287" i="38"/>
  <c r="J287" i="38"/>
  <c r="H291" i="38"/>
  <c r="J291" i="38"/>
  <c r="H295" i="38"/>
  <c r="J295" i="38"/>
  <c r="H299" i="38"/>
  <c r="J299" i="38"/>
  <c r="H325" i="38"/>
  <c r="J325" i="38"/>
  <c r="H323" i="38"/>
  <c r="J323" i="38"/>
  <c r="H317" i="38"/>
  <c r="J317" i="38"/>
  <c r="H333" i="38"/>
  <c r="J333" i="38"/>
  <c r="H337" i="38"/>
  <c r="J337" i="38"/>
  <c r="H379" i="38"/>
  <c r="J379" i="38"/>
  <c r="H363" i="38"/>
  <c r="J363" i="38"/>
  <c r="H367" i="38"/>
  <c r="J367" i="38"/>
  <c r="H371" i="38"/>
  <c r="J371" i="38"/>
  <c r="H375" i="38"/>
  <c r="J375" i="38"/>
  <c r="H347" i="38"/>
  <c r="J347" i="38"/>
  <c r="H351" i="38"/>
  <c r="J351" i="38"/>
  <c r="H355" i="38"/>
  <c r="J355" i="38"/>
  <c r="H359" i="38"/>
  <c r="J359" i="38"/>
  <c r="H388" i="38"/>
  <c r="J388" i="38"/>
  <c r="H385" i="38"/>
  <c r="J385" i="38"/>
  <c r="H396" i="38"/>
  <c r="J396" i="38"/>
  <c r="H446" i="38"/>
  <c r="J446" i="38"/>
  <c r="H450" i="38"/>
  <c r="J450" i="38"/>
  <c r="H430" i="38"/>
  <c r="J430" i="38"/>
  <c r="H434" i="38"/>
  <c r="J434" i="38"/>
  <c r="H438" i="38"/>
  <c r="J438" i="38"/>
  <c r="H442" i="38"/>
  <c r="J442" i="38"/>
  <c r="H406" i="38"/>
  <c r="J406" i="38"/>
  <c r="H410" i="38"/>
  <c r="J410" i="38"/>
  <c r="H414" i="38"/>
  <c r="J414" i="38"/>
  <c r="H418" i="38"/>
  <c r="J418" i="38"/>
  <c r="H422" i="38"/>
  <c r="J422" i="38"/>
  <c r="H426" i="38"/>
  <c r="J426" i="38"/>
  <c r="H401" i="38"/>
  <c r="J401" i="38"/>
  <c r="H465" i="38"/>
  <c r="J465" i="38"/>
  <c r="H461" i="38"/>
  <c r="J461" i="38"/>
  <c r="H484" i="38"/>
  <c r="J484" i="38"/>
  <c r="H479" i="38"/>
  <c r="J479" i="38"/>
  <c r="H471" i="38"/>
  <c r="J471" i="38"/>
  <c r="H475" i="38"/>
  <c r="J475" i="38"/>
  <c r="H486" i="38"/>
  <c r="J486" i="38"/>
  <c r="H490" i="38"/>
  <c r="J490" i="38"/>
  <c r="H491" i="38"/>
  <c r="J491" i="38"/>
  <c r="H508" i="38"/>
  <c r="J508" i="38"/>
  <c r="H505" i="38"/>
  <c r="J505" i="38"/>
  <c r="H510" i="38"/>
  <c r="J510" i="38"/>
  <c r="H520" i="38"/>
  <c r="J520" i="38"/>
  <c r="H514" i="38"/>
  <c r="J514" i="38"/>
  <c r="H518" i="38"/>
  <c r="J518" i="38"/>
  <c r="H531" i="38"/>
  <c r="J531" i="38"/>
  <c r="H539" i="38"/>
  <c r="J539" i="38"/>
  <c r="H537" i="38"/>
  <c r="J537" i="38"/>
  <c r="H546" i="38"/>
  <c r="J546" i="38"/>
  <c r="H550" i="38"/>
  <c r="J550" i="38"/>
  <c r="H554" i="38"/>
  <c r="J554" i="38"/>
  <c r="H558" i="38"/>
  <c r="J558" i="38"/>
  <c r="H564" i="38"/>
  <c r="J564" i="38"/>
  <c r="F47" i="38"/>
  <c r="H48" i="38"/>
  <c r="H47" i="38" s="1"/>
  <c r="F83" i="38"/>
  <c r="H84" i="38"/>
  <c r="H83" i="38" s="1"/>
  <c r="F96" i="38"/>
  <c r="H97" i="38"/>
  <c r="H96" i="38" s="1"/>
  <c r="F107" i="38"/>
  <c r="H108" i="38"/>
  <c r="H107" i="38" s="1"/>
  <c r="F191" i="38"/>
  <c r="H192" i="38"/>
  <c r="H191" i="38" s="1"/>
  <c r="F207" i="38"/>
  <c r="H208" i="38"/>
  <c r="H207" i="38" s="1"/>
  <c r="F214" i="38"/>
  <c r="H215" i="38"/>
  <c r="H214" i="38" s="1"/>
  <c r="F235" i="38"/>
  <c r="F383" i="38"/>
  <c r="F260" i="38"/>
  <c r="F509" i="38"/>
  <c r="D96" i="38"/>
  <c r="D214" i="38"/>
  <c r="D191" i="38"/>
  <c r="D207" i="38"/>
  <c r="D383" i="38"/>
  <c r="D260" i="38"/>
  <c r="D235" i="38"/>
  <c r="D542" i="38"/>
  <c r="F542" i="38" s="1"/>
  <c r="J542" i="38" s="1"/>
  <c r="D528" i="38"/>
  <c r="F528" i="38" s="1"/>
  <c r="J528" i="38" s="1"/>
  <c r="D509" i="38"/>
  <c r="D501" i="38"/>
  <c r="F501" i="38" s="1"/>
  <c r="J501" i="38" s="1"/>
  <c r="D403" i="38"/>
  <c r="F403" i="38" s="1"/>
  <c r="D498" i="38"/>
  <c r="F498" i="38" s="1"/>
  <c r="J498" i="38" s="1"/>
  <c r="D488" i="38"/>
  <c r="F488" i="38" s="1"/>
  <c r="J488" i="38" s="1"/>
  <c r="D469" i="38"/>
  <c r="F469" i="38" s="1"/>
  <c r="J469" i="38" s="1"/>
  <c r="D466" i="38"/>
  <c r="F466" i="38" s="1"/>
  <c r="J466" i="38" s="1"/>
  <c r="D458" i="38"/>
  <c r="F458" i="38" s="1"/>
  <c r="D457" i="38"/>
  <c r="F457" i="38" s="1"/>
  <c r="D399" i="38"/>
  <c r="F399" i="38" s="1"/>
  <c r="D344" i="38"/>
  <c r="F344" i="38" s="1"/>
  <c r="D338" i="38"/>
  <c r="F338" i="38" s="1"/>
  <c r="D335" i="38"/>
  <c r="F335" i="38" s="1"/>
  <c r="D330" i="38"/>
  <c r="F330" i="38" s="1"/>
  <c r="D395" i="38"/>
  <c r="F395" i="38" s="1"/>
  <c r="D390" i="38"/>
  <c r="F390" i="38" s="1"/>
  <c r="J390" i="38" s="1"/>
  <c r="D346" i="38"/>
  <c r="F346" i="38" s="1"/>
  <c r="J346" i="38" s="1"/>
  <c r="D339" i="38"/>
  <c r="F339" i="38" s="1"/>
  <c r="D329" i="38"/>
  <c r="F329" i="38" s="1"/>
  <c r="J329" i="38" s="1"/>
  <c r="D313" i="38"/>
  <c r="F313" i="38" s="1"/>
  <c r="J313" i="38" s="1"/>
  <c r="D268" i="38"/>
  <c r="F268" i="38" s="1"/>
  <c r="J268" i="38" s="1"/>
  <c r="D244" i="38"/>
  <c r="F244" i="38" s="1"/>
  <c r="J244" i="38" s="1"/>
  <c r="D224" i="38"/>
  <c r="F224" i="38" s="1"/>
  <c r="J224" i="38" s="1"/>
  <c r="D200" i="38"/>
  <c r="F200" i="38" s="1"/>
  <c r="J200" i="38" s="1"/>
  <c r="J199" i="38" s="1"/>
  <c r="J190" i="38" s="1"/>
  <c r="D165" i="38"/>
  <c r="F165" i="38" s="1"/>
  <c r="J165" i="38" s="1"/>
  <c r="J164" i="38" s="1"/>
  <c r="D150" i="38"/>
  <c r="F150" i="38" s="1"/>
  <c r="D134" i="38"/>
  <c r="F134" i="38" s="1"/>
  <c r="J134" i="38" s="1"/>
  <c r="J133" i="38" s="1"/>
  <c r="D119" i="38"/>
  <c r="F119" i="38" s="1"/>
  <c r="J119" i="38" s="1"/>
  <c r="J118" i="38" s="1"/>
  <c r="D107" i="38"/>
  <c r="D90" i="38"/>
  <c r="F90" i="38" s="1"/>
  <c r="J90" i="38" s="1"/>
  <c r="J89" i="38" s="1"/>
  <c r="J267" i="38" l="1"/>
  <c r="J345" i="38"/>
  <c r="J312" i="38"/>
  <c r="J527" i="38"/>
  <c r="J541" i="38"/>
  <c r="J500" i="38"/>
  <c r="J260" i="38"/>
  <c r="H235" i="38"/>
  <c r="H383" i="38"/>
  <c r="H509" i="38"/>
  <c r="H338" i="38"/>
  <c r="J338" i="38"/>
  <c r="H458" i="38"/>
  <c r="J458" i="38"/>
  <c r="J383" i="38"/>
  <c r="J235" i="38"/>
  <c r="H335" i="38"/>
  <c r="J335" i="38"/>
  <c r="H457" i="38"/>
  <c r="J457" i="38"/>
  <c r="J509" i="38"/>
  <c r="J489" i="38"/>
  <c r="J467" i="38"/>
  <c r="H150" i="38"/>
  <c r="J150" i="38"/>
  <c r="H339" i="38"/>
  <c r="J339" i="38"/>
  <c r="H330" i="38"/>
  <c r="J330" i="38"/>
  <c r="H399" i="38"/>
  <c r="J399" i="38"/>
  <c r="H395" i="38"/>
  <c r="J395" i="38"/>
  <c r="J389" i="38" s="1"/>
  <c r="H344" i="38"/>
  <c r="J344" i="38"/>
  <c r="H403" i="38"/>
  <c r="J403" i="38"/>
  <c r="J485" i="38"/>
  <c r="J459" i="38"/>
  <c r="F89" i="38"/>
  <c r="H90" i="38"/>
  <c r="H89" i="38" s="1"/>
  <c r="F118" i="38"/>
  <c r="H119" i="38"/>
  <c r="H118" i="38" s="1"/>
  <c r="F133" i="38"/>
  <c r="H134" i="38"/>
  <c r="H133" i="38" s="1"/>
  <c r="F164" i="38"/>
  <c r="H165" i="38"/>
  <c r="H164" i="38" s="1"/>
  <c r="F199" i="38"/>
  <c r="F190" i="38" s="1"/>
  <c r="H200" i="38"/>
  <c r="H199" i="38" s="1"/>
  <c r="H190" i="38" s="1"/>
  <c r="H224" i="38"/>
  <c r="H244" i="38"/>
  <c r="F267" i="38"/>
  <c r="H268" i="38"/>
  <c r="H267" i="38" s="1"/>
  <c r="F312" i="38"/>
  <c r="H313" i="38"/>
  <c r="H312" i="38" s="1"/>
  <c r="F328" i="38"/>
  <c r="H329" i="38"/>
  <c r="F345" i="38"/>
  <c r="H346" i="38"/>
  <c r="H345" i="38" s="1"/>
  <c r="F389" i="38"/>
  <c r="H390" i="38"/>
  <c r="F459" i="38"/>
  <c r="H466" i="38"/>
  <c r="H459" i="38" s="1"/>
  <c r="F467" i="38"/>
  <c r="H469" i="38"/>
  <c r="H467" i="38" s="1"/>
  <c r="F485" i="38"/>
  <c r="H488" i="38"/>
  <c r="H485" i="38" s="1"/>
  <c r="F489" i="38"/>
  <c r="H498" i="38"/>
  <c r="H489" i="38" s="1"/>
  <c r="F500" i="38"/>
  <c r="F499" i="38" s="1"/>
  <c r="H501" i="38"/>
  <c r="H500" i="38" s="1"/>
  <c r="F527" i="38"/>
  <c r="H528" i="38"/>
  <c r="H527" i="38" s="1"/>
  <c r="F541" i="38"/>
  <c r="H542" i="38"/>
  <c r="H541" i="38" s="1"/>
  <c r="D89" i="38"/>
  <c r="D267" i="38"/>
  <c r="D345" i="38"/>
  <c r="D485" i="38"/>
  <c r="D467" i="38"/>
  <c r="D459" i="38"/>
  <c r="D541" i="38"/>
  <c r="D199" i="38"/>
  <c r="D489" i="38"/>
  <c r="D328" i="38"/>
  <c r="D83" i="38"/>
  <c r="D47" i="38"/>
  <c r="D312" i="38"/>
  <c r="D500" i="38"/>
  <c r="D527" i="38"/>
  <c r="D389" i="38"/>
  <c r="D133" i="38"/>
  <c r="D164" i="38"/>
  <c r="D118" i="38"/>
  <c r="F56" i="8"/>
  <c r="F53" i="8"/>
  <c r="G53" i="8" s="1"/>
  <c r="F50" i="8"/>
  <c r="F47" i="8"/>
  <c r="F44" i="8"/>
  <c r="F41" i="8"/>
  <c r="F38" i="8"/>
  <c r="F35" i="8"/>
  <c r="F32" i="8"/>
  <c r="F29" i="8"/>
  <c r="F26" i="8"/>
  <c r="F23" i="8"/>
  <c r="F20" i="8"/>
  <c r="F17" i="8"/>
  <c r="J55" i="8"/>
  <c r="J54" i="8"/>
  <c r="J53" i="8"/>
  <c r="H499" i="38" l="1"/>
  <c r="J499" i="38"/>
  <c r="J526" i="38"/>
  <c r="H389" i="38"/>
  <c r="H328" i="38"/>
  <c r="J328" i="38"/>
  <c r="J327" i="38" s="1"/>
  <c r="F526" i="38"/>
  <c r="F327" i="38"/>
  <c r="H526" i="38"/>
  <c r="D190" i="38"/>
  <c r="D499" i="38"/>
  <c r="D526" i="38"/>
  <c r="F54" i="8"/>
  <c r="G54" i="8" s="1"/>
  <c r="F55" i="8"/>
  <c r="G55" i="8" s="1"/>
  <c r="J34" i="8"/>
  <c r="J33" i="8"/>
  <c r="J32" i="8"/>
  <c r="G32" i="8"/>
  <c r="D15" i="38" s="1"/>
  <c r="F15" i="38" s="1"/>
  <c r="J37" i="8"/>
  <c r="J36" i="8"/>
  <c r="J35" i="8"/>
  <c r="G35" i="8"/>
  <c r="J40" i="8"/>
  <c r="J39" i="8"/>
  <c r="J38" i="8"/>
  <c r="G38" i="8"/>
  <c r="J43" i="8"/>
  <c r="J42" i="8"/>
  <c r="J41" i="8"/>
  <c r="G41" i="8"/>
  <c r="J46" i="8"/>
  <c r="J45" i="8"/>
  <c r="J44" i="8"/>
  <c r="G44" i="8"/>
  <c r="J49" i="8"/>
  <c r="J48" i="8"/>
  <c r="J47" i="8"/>
  <c r="G47" i="8"/>
  <c r="J52" i="8"/>
  <c r="J51" i="8"/>
  <c r="J50" i="8"/>
  <c r="G50" i="8"/>
  <c r="J25" i="8"/>
  <c r="J24" i="8"/>
  <c r="J23" i="8"/>
  <c r="G23" i="8"/>
  <c r="G26" i="8"/>
  <c r="J26" i="8"/>
  <c r="J27" i="8"/>
  <c r="J28" i="8"/>
  <c r="J31" i="8"/>
  <c r="J30" i="8"/>
  <c r="J29" i="8"/>
  <c r="G29" i="8"/>
  <c r="J22" i="8"/>
  <c r="J21" i="8"/>
  <c r="J20" i="8"/>
  <c r="G20" i="8"/>
  <c r="H327" i="38" l="1"/>
  <c r="H15" i="38"/>
  <c r="J15" i="38"/>
  <c r="D327" i="38"/>
  <c r="F30" i="8"/>
  <c r="G30" i="8" s="1"/>
  <c r="F46" i="8"/>
  <c r="G46" i="8" s="1"/>
  <c r="F52" i="8"/>
  <c r="G52" i="8" s="1"/>
  <c r="F43" i="8"/>
  <c r="G43" i="8" s="1"/>
  <c r="F22" i="8"/>
  <c r="G22" i="8" s="1"/>
  <c r="F24" i="8"/>
  <c r="G24" i="8" s="1"/>
  <c r="F48" i="8"/>
  <c r="G48" i="8" s="1"/>
  <c r="F39" i="8"/>
  <c r="G39" i="8" s="1"/>
  <c r="F34" i="8"/>
  <c r="G34" i="8" s="1"/>
  <c r="D29" i="38" s="1"/>
  <c r="F29" i="38" s="1"/>
  <c r="F36" i="8"/>
  <c r="G36" i="8" s="1"/>
  <c r="F25" i="8"/>
  <c r="G25" i="8" s="1"/>
  <c r="F49" i="8"/>
  <c r="G49" i="8" s="1"/>
  <c r="F40" i="8"/>
  <c r="G40" i="8" s="1"/>
  <c r="F51" i="8"/>
  <c r="G51" i="8" s="1"/>
  <c r="F45" i="8"/>
  <c r="G45" i="8" s="1"/>
  <c r="F42" i="8"/>
  <c r="G42" i="8" s="1"/>
  <c r="F27" i="8"/>
  <c r="G27" i="8" s="1"/>
  <c r="F37" i="8"/>
  <c r="G37" i="8" s="1"/>
  <c r="F31" i="8"/>
  <c r="G31" i="8" s="1"/>
  <c r="F33" i="8"/>
  <c r="G33" i="8" s="1"/>
  <c r="D28" i="38" s="1"/>
  <c r="F28" i="8"/>
  <c r="G28" i="8" s="1"/>
  <c r="F21" i="8"/>
  <c r="G21" i="8" s="1"/>
  <c r="J29" i="38" l="1"/>
  <c r="H29" i="38"/>
  <c r="D92" i="27"/>
  <c r="D88" i="27"/>
  <c r="C100" i="27"/>
  <c r="C96" i="27"/>
  <c r="C92" i="27"/>
  <c r="C88" i="27"/>
  <c r="C95" i="27"/>
  <c r="C87" i="27"/>
  <c r="C98" i="27"/>
  <c r="C90" i="27"/>
  <c r="C86" i="27"/>
  <c r="D97" i="27"/>
  <c r="D85" i="27"/>
  <c r="C97" i="27"/>
  <c r="C93" i="27"/>
  <c r="C89" i="27"/>
  <c r="C85" i="27"/>
  <c r="C99" i="27"/>
  <c r="C91" i="27"/>
  <c r="D86" i="27"/>
  <c r="C94" i="27"/>
  <c r="C50" i="27"/>
  <c r="C46" i="27"/>
  <c r="C42" i="27"/>
  <c r="C38" i="27"/>
  <c r="C49" i="27"/>
  <c r="C45" i="27"/>
  <c r="C48" i="27"/>
  <c r="C40" i="27"/>
  <c r="C51" i="27"/>
  <c r="C47" i="27"/>
  <c r="C43" i="27"/>
  <c r="C39" i="27"/>
  <c r="C41" i="27"/>
  <c r="C44" i="27"/>
  <c r="D50" i="27"/>
  <c r="D48" i="27"/>
  <c r="D45" i="27"/>
  <c r="D43" i="27"/>
  <c r="D46" i="27"/>
  <c r="D47" i="27"/>
  <c r="D49" i="27"/>
  <c r="D42" i="27"/>
  <c r="D44" i="27"/>
  <c r="D41" i="27"/>
  <c r="D40" i="27"/>
  <c r="D39" i="27"/>
  <c r="G17" i="23"/>
  <c r="G10" i="33"/>
  <c r="G22" i="30"/>
  <c r="N18" i="29"/>
  <c r="M18" i="29"/>
  <c r="L18" i="29"/>
  <c r="K18" i="29"/>
  <c r="J18" i="29"/>
  <c r="I18" i="29"/>
  <c r="H18" i="29"/>
  <c r="G18" i="29"/>
  <c r="N30" i="28"/>
  <c r="M30" i="28"/>
  <c r="L30" i="28"/>
  <c r="K30" i="28"/>
  <c r="I30" i="28"/>
  <c r="H30" i="28"/>
  <c r="G30" i="28"/>
  <c r="D77" i="27" l="1"/>
  <c r="G17" i="8"/>
  <c r="G59" i="8"/>
  <c r="G56" i="8"/>
  <c r="G65" i="8"/>
  <c r="D54" i="27" s="1"/>
  <c r="G62" i="8"/>
  <c r="D53" i="27" l="1"/>
  <c r="D52" i="27"/>
  <c r="D51" i="27"/>
  <c r="F60" i="8"/>
  <c r="F61" i="8"/>
  <c r="D14" i="38"/>
  <c r="F14" i="38" s="1"/>
  <c r="J14" i="38" s="1"/>
  <c r="K26" i="7"/>
  <c r="H14" i="38" l="1"/>
  <c r="O51" i="43"/>
  <c r="Q51" i="43" s="1"/>
  <c r="O50" i="43"/>
  <c r="P50" i="43" s="1"/>
  <c r="O49" i="43"/>
  <c r="Q49" i="43" s="1"/>
  <c r="O48" i="43"/>
  <c r="P48" i="43" s="1"/>
  <c r="O47" i="43"/>
  <c r="Q47" i="43" s="1"/>
  <c r="O46" i="43"/>
  <c r="P46" i="43" s="1"/>
  <c r="O45" i="43"/>
  <c r="Q45" i="43" s="1"/>
  <c r="O44" i="43"/>
  <c r="P44" i="43" s="1"/>
  <c r="O43" i="43"/>
  <c r="Q43" i="43" s="1"/>
  <c r="O42" i="43"/>
  <c r="P42" i="43" s="1"/>
  <c r="O41" i="43"/>
  <c r="Q41" i="43" s="1"/>
  <c r="O40" i="43"/>
  <c r="P40" i="43" s="1"/>
  <c r="O39" i="43"/>
  <c r="Q39" i="43" s="1"/>
  <c r="O38" i="43"/>
  <c r="P38" i="43" s="1"/>
  <c r="O37" i="43"/>
  <c r="Q37" i="43" s="1"/>
  <c r="O36" i="43"/>
  <c r="P36" i="43" s="1"/>
  <c r="O35" i="43"/>
  <c r="Q35" i="43" s="1"/>
  <c r="O34" i="43"/>
  <c r="P34" i="43" s="1"/>
  <c r="O33" i="43"/>
  <c r="Q33" i="43" s="1"/>
  <c r="O32" i="43"/>
  <c r="P32" i="43" s="1"/>
  <c r="O31" i="43"/>
  <c r="Q31" i="43" s="1"/>
  <c r="O30" i="43"/>
  <c r="P30" i="43" s="1"/>
  <c r="O29" i="43"/>
  <c r="Q29" i="43" s="1"/>
  <c r="O28" i="43"/>
  <c r="P28" i="43" s="1"/>
  <c r="O27" i="43"/>
  <c r="Q27" i="43" s="1"/>
  <c r="O26" i="43"/>
  <c r="P26" i="43" s="1"/>
  <c r="O25" i="43"/>
  <c r="Q25" i="43" s="1"/>
  <c r="O24" i="43"/>
  <c r="P24" i="43" s="1"/>
  <c r="O23" i="43"/>
  <c r="Q23" i="43" s="1"/>
  <c r="O22" i="43"/>
  <c r="P22" i="43" s="1"/>
  <c r="O21" i="43"/>
  <c r="Q21" i="43" s="1"/>
  <c r="O20" i="43"/>
  <c r="P20" i="43" s="1"/>
  <c r="O19" i="43"/>
  <c r="Q19" i="43" s="1"/>
  <c r="O18" i="43"/>
  <c r="Q18" i="43" s="1"/>
  <c r="O17" i="43"/>
  <c r="P17" i="43" s="1"/>
  <c r="I51" i="43"/>
  <c r="F51" i="43"/>
  <c r="J50" i="43"/>
  <c r="I50" i="43"/>
  <c r="F50" i="43"/>
  <c r="J49" i="43"/>
  <c r="I49" i="43"/>
  <c r="F49" i="43"/>
  <c r="J48" i="43"/>
  <c r="I48" i="43"/>
  <c r="F48" i="43"/>
  <c r="J47" i="43"/>
  <c r="I47" i="43"/>
  <c r="F47" i="43"/>
  <c r="J46" i="43"/>
  <c r="I46" i="43"/>
  <c r="F46" i="43"/>
  <c r="J45" i="43"/>
  <c r="I45" i="43"/>
  <c r="F45" i="43"/>
  <c r="J44" i="43"/>
  <c r="I44" i="43"/>
  <c r="F44" i="43"/>
  <c r="J43" i="43"/>
  <c r="I43" i="43"/>
  <c r="F43" i="43"/>
  <c r="J42" i="43"/>
  <c r="I42" i="43"/>
  <c r="F42" i="43"/>
  <c r="J41" i="43"/>
  <c r="I41" i="43"/>
  <c r="F41" i="43"/>
  <c r="J40" i="43"/>
  <c r="I40" i="43"/>
  <c r="F40" i="43"/>
  <c r="J39" i="43"/>
  <c r="I39" i="43"/>
  <c r="F39" i="43"/>
  <c r="J38" i="43"/>
  <c r="I38" i="43"/>
  <c r="F38" i="43"/>
  <c r="J37" i="43"/>
  <c r="I37" i="43"/>
  <c r="F37" i="43"/>
  <c r="J36" i="43"/>
  <c r="I36" i="43"/>
  <c r="F36" i="43"/>
  <c r="J35" i="43"/>
  <c r="I35" i="43"/>
  <c r="F35" i="43"/>
  <c r="J34" i="43"/>
  <c r="I34" i="43"/>
  <c r="F34" i="43"/>
  <c r="J33" i="43"/>
  <c r="I33" i="43"/>
  <c r="F33" i="43"/>
  <c r="J32" i="43"/>
  <c r="I32" i="43"/>
  <c r="F32" i="43"/>
  <c r="J31" i="43"/>
  <c r="I31" i="43"/>
  <c r="F31" i="43"/>
  <c r="J30" i="43"/>
  <c r="I30" i="43"/>
  <c r="F30" i="43"/>
  <c r="J29" i="43"/>
  <c r="I29" i="43"/>
  <c r="F29" i="43"/>
  <c r="J28" i="43"/>
  <c r="I28" i="43"/>
  <c r="F28" i="43"/>
  <c r="J27" i="43"/>
  <c r="I27" i="43"/>
  <c r="F27" i="43"/>
  <c r="J26" i="43"/>
  <c r="I26" i="43"/>
  <c r="F26" i="43"/>
  <c r="J25" i="43"/>
  <c r="I25" i="43"/>
  <c r="F25" i="43"/>
  <c r="J24" i="43"/>
  <c r="I24" i="43"/>
  <c r="F24" i="43"/>
  <c r="J23" i="43"/>
  <c r="I23" i="43"/>
  <c r="F23" i="43"/>
  <c r="J22" i="43"/>
  <c r="I22" i="43"/>
  <c r="J21" i="43"/>
  <c r="I21" i="43"/>
  <c r="F21" i="43"/>
  <c r="J20" i="43"/>
  <c r="I20" i="43"/>
  <c r="F20" i="43"/>
  <c r="J19" i="43"/>
  <c r="I19" i="43"/>
  <c r="F19" i="43"/>
  <c r="J18" i="43"/>
  <c r="I18" i="43"/>
  <c r="F18" i="43"/>
  <c r="I17" i="43"/>
  <c r="E17" i="43"/>
  <c r="F17" i="43" s="1"/>
  <c r="F22" i="43" s="1"/>
  <c r="I22" i="42"/>
  <c r="F22" i="42"/>
  <c r="I21" i="42"/>
  <c r="F21" i="42"/>
  <c r="J22" i="42"/>
  <c r="I17" i="42"/>
  <c r="E17" i="12"/>
  <c r="I51" i="40"/>
  <c r="F51" i="40"/>
  <c r="I50" i="40"/>
  <c r="F50" i="40"/>
  <c r="I49" i="40"/>
  <c r="F49" i="40"/>
  <c r="I48" i="40"/>
  <c r="F48" i="40"/>
  <c r="I47" i="40"/>
  <c r="F47" i="40"/>
  <c r="I46" i="40"/>
  <c r="F46" i="40"/>
  <c r="I45" i="40"/>
  <c r="F45" i="40"/>
  <c r="I44" i="40"/>
  <c r="F44" i="40"/>
  <c r="I43" i="40"/>
  <c r="F43" i="40"/>
  <c r="I42" i="40"/>
  <c r="F42" i="40"/>
  <c r="I41" i="40"/>
  <c r="F41" i="40"/>
  <c r="I40" i="40"/>
  <c r="F40" i="40"/>
  <c r="I39" i="40"/>
  <c r="F39" i="40"/>
  <c r="I38" i="40"/>
  <c r="F38" i="40"/>
  <c r="I37" i="40"/>
  <c r="F37" i="40"/>
  <c r="I36" i="40"/>
  <c r="F36" i="40"/>
  <c r="I35" i="40"/>
  <c r="F35" i="40"/>
  <c r="I34" i="40"/>
  <c r="F34" i="40"/>
  <c r="I33" i="40"/>
  <c r="F33" i="40"/>
  <c r="I32" i="40"/>
  <c r="F32" i="40"/>
  <c r="I31" i="40"/>
  <c r="F31" i="40"/>
  <c r="I30" i="40"/>
  <c r="F30" i="40"/>
  <c r="I29" i="40"/>
  <c r="F29" i="40"/>
  <c r="I28" i="40"/>
  <c r="F28" i="40"/>
  <c r="I27" i="40"/>
  <c r="F27" i="40"/>
  <c r="I26" i="40"/>
  <c r="F26" i="40"/>
  <c r="I25" i="40"/>
  <c r="F25" i="40"/>
  <c r="I24" i="40"/>
  <c r="F24" i="40"/>
  <c r="I23" i="40"/>
  <c r="F23" i="40"/>
  <c r="I22" i="40"/>
  <c r="F22" i="40"/>
  <c r="I21" i="40"/>
  <c r="F21" i="40"/>
  <c r="I20" i="40"/>
  <c r="F20" i="40"/>
  <c r="I19" i="40"/>
  <c r="F19" i="40"/>
  <c r="J18" i="40"/>
  <c r="I18" i="40"/>
  <c r="F18" i="40"/>
  <c r="I17" i="40"/>
  <c r="F17" i="40"/>
  <c r="D404" i="38" l="1"/>
  <c r="F404" i="38" s="1"/>
  <c r="J404" i="38" s="1"/>
  <c r="J398" i="38" s="1"/>
  <c r="J397" i="38" s="1"/>
  <c r="Q40" i="43"/>
  <c r="J51" i="43"/>
  <c r="Q24" i="43"/>
  <c r="Q22" i="43"/>
  <c r="Q38" i="43"/>
  <c r="Q30" i="43"/>
  <c r="Q46" i="43"/>
  <c r="Q32" i="43"/>
  <c r="Q48" i="43"/>
  <c r="Q20" i="43"/>
  <c r="Q28" i="43"/>
  <c r="Q36" i="43"/>
  <c r="Q44" i="43"/>
  <c r="Q26" i="43"/>
  <c r="Q34" i="43"/>
  <c r="Q42" i="43"/>
  <c r="Q50" i="43"/>
  <c r="P19" i="43"/>
  <c r="P21" i="43"/>
  <c r="P23" i="43"/>
  <c r="P25" i="43"/>
  <c r="P27" i="43"/>
  <c r="P29" i="43"/>
  <c r="P31" i="43"/>
  <c r="P33" i="43"/>
  <c r="P35" i="43"/>
  <c r="P37" i="43"/>
  <c r="P39" i="43"/>
  <c r="P41" i="43"/>
  <c r="P43" i="43"/>
  <c r="P45" i="43"/>
  <c r="P47" i="43"/>
  <c r="P49" i="43"/>
  <c r="P51" i="43"/>
  <c r="D10" i="43"/>
  <c r="D5" i="43" s="1"/>
  <c r="D10" i="42"/>
  <c r="P18" i="43"/>
  <c r="Q17" i="43"/>
  <c r="D10" i="40"/>
  <c r="J30" i="10"/>
  <c r="J26" i="9"/>
  <c r="J18" i="9"/>
  <c r="F398" i="38" l="1"/>
  <c r="F397" i="38" s="1"/>
  <c r="H404" i="38"/>
  <c r="H398" i="38" s="1"/>
  <c r="H397" i="38" s="1"/>
  <c r="D5" i="42"/>
  <c r="C10" i="27" s="1"/>
  <c r="D5" i="40"/>
  <c r="C9" i="27" s="1"/>
  <c r="D398" i="38"/>
  <c r="C11" i="27"/>
  <c r="K18" i="8"/>
  <c r="F26" i="7"/>
  <c r="D397" i="38" l="1"/>
  <c r="G26" i="7"/>
  <c r="J25" i="7" l="1"/>
  <c r="I30" i="10" l="1"/>
  <c r="I29" i="10"/>
  <c r="I28" i="10"/>
  <c r="I27" i="10"/>
  <c r="I26" i="10"/>
  <c r="I25" i="10"/>
  <c r="I24" i="10"/>
  <c r="I23" i="10"/>
  <c r="I22" i="10"/>
  <c r="I21" i="10"/>
  <c r="I20" i="10"/>
  <c r="I19" i="10"/>
  <c r="I18" i="10"/>
  <c r="I21" i="12"/>
  <c r="I20" i="12"/>
  <c r="I19" i="12"/>
  <c r="I18" i="12"/>
  <c r="I17" i="12"/>
  <c r="I17" i="10"/>
  <c r="I17" i="9"/>
  <c r="I26" i="9"/>
  <c r="I25" i="9"/>
  <c r="I24" i="9"/>
  <c r="I23" i="9"/>
  <c r="I22" i="9"/>
  <c r="I21" i="9"/>
  <c r="I20" i="9"/>
  <c r="I19" i="9"/>
  <c r="I18" i="9"/>
  <c r="J63" i="8"/>
  <c r="C84" i="27"/>
  <c r="C77" i="27"/>
  <c r="C76" i="27"/>
  <c r="C75" i="27"/>
  <c r="C74" i="27"/>
  <c r="C73" i="27"/>
  <c r="C72" i="27"/>
  <c r="C71" i="27"/>
  <c r="C70" i="27"/>
  <c r="C69" i="27"/>
  <c r="C68" i="27"/>
  <c r="C67" i="27"/>
  <c r="J67" i="8"/>
  <c r="J66" i="8"/>
  <c r="J65" i="8"/>
  <c r="J64" i="8"/>
  <c r="J62" i="8"/>
  <c r="J61" i="8"/>
  <c r="J60" i="8"/>
  <c r="J59" i="8"/>
  <c r="J58" i="8"/>
  <c r="J57" i="8"/>
  <c r="J56" i="8"/>
  <c r="J19" i="8"/>
  <c r="J18" i="8"/>
  <c r="J17" i="8"/>
  <c r="F57" i="8"/>
  <c r="G57" i="8" s="1"/>
  <c r="C54" i="27"/>
  <c r="C53" i="27"/>
  <c r="C52" i="27"/>
  <c r="G17" i="7"/>
  <c r="E18" i="7"/>
  <c r="J18" i="7"/>
  <c r="E19" i="7"/>
  <c r="G19" i="7" s="1"/>
  <c r="D225" i="38" s="1"/>
  <c r="J19" i="7"/>
  <c r="J20" i="7"/>
  <c r="J21" i="7"/>
  <c r="E22" i="7"/>
  <c r="J22" i="7"/>
  <c r="E23" i="7"/>
  <c r="J23" i="7"/>
  <c r="E24" i="7"/>
  <c r="J24" i="7"/>
  <c r="J26" i="7"/>
  <c r="F225" i="38" l="1"/>
  <c r="D223" i="38"/>
  <c r="D158" i="38"/>
  <c r="F158" i="38" s="1"/>
  <c r="J158" i="38" s="1"/>
  <c r="J149" i="38" s="1"/>
  <c r="J106" i="38" s="1"/>
  <c r="D561" i="38"/>
  <c r="F561" i="38" s="1"/>
  <c r="J561" i="38" s="1"/>
  <c r="J560" i="38" s="1"/>
  <c r="C101" i="27"/>
  <c r="F58" i="8"/>
  <c r="G58" i="8" s="1"/>
  <c r="C55" i="27"/>
  <c r="D10" i="7"/>
  <c r="D5" i="7" l="1"/>
  <c r="C4" i="27" s="1"/>
  <c r="J8" i="28"/>
  <c r="H225" i="38"/>
  <c r="H223" i="38" s="1"/>
  <c r="J225" i="38"/>
  <c r="J223" i="38" s="1"/>
  <c r="F223" i="38"/>
  <c r="F560" i="38"/>
  <c r="H561" i="38"/>
  <c r="H560" i="38" s="1"/>
  <c r="F149" i="38"/>
  <c r="F106" i="38" s="1"/>
  <c r="H158" i="38"/>
  <c r="H149" i="38" s="1"/>
  <c r="H106" i="38" s="1"/>
  <c r="D560" i="38"/>
  <c r="D149" i="38"/>
  <c r="N12" i="34"/>
  <c r="M12" i="34"/>
  <c r="L12" i="34"/>
  <c r="K12" i="34"/>
  <c r="J12" i="34"/>
  <c r="I12" i="34"/>
  <c r="H12" i="34"/>
  <c r="G12" i="34"/>
  <c r="P12" i="34"/>
  <c r="I22" i="27" s="1"/>
  <c r="N13" i="31"/>
  <c r="M13" i="31"/>
  <c r="L13" i="31"/>
  <c r="K13" i="31"/>
  <c r="J13" i="31"/>
  <c r="I13" i="31"/>
  <c r="H13" i="31"/>
  <c r="G13" i="31"/>
  <c r="F21" i="12"/>
  <c r="F20" i="12"/>
  <c r="F19" i="12"/>
  <c r="F18" i="12"/>
  <c r="D251" i="38" s="1"/>
  <c r="F17" i="12"/>
  <c r="F30" i="10"/>
  <c r="F29" i="10"/>
  <c r="F28" i="10"/>
  <c r="D98" i="27" s="1"/>
  <c r="F27" i="10"/>
  <c r="F26" i="10"/>
  <c r="D96" i="27" s="1"/>
  <c r="F25" i="10"/>
  <c r="F24" i="10"/>
  <c r="F23" i="10"/>
  <c r="D93" i="27" s="1"/>
  <c r="F22" i="10"/>
  <c r="F21" i="10"/>
  <c r="D91" i="27" s="1"/>
  <c r="F20" i="10"/>
  <c r="F19" i="10"/>
  <c r="F18" i="10"/>
  <c r="F17" i="10"/>
  <c r="F26" i="9"/>
  <c r="F25" i="9"/>
  <c r="F24" i="9"/>
  <c r="F23" i="9"/>
  <c r="F22" i="9"/>
  <c r="D72" i="27" s="1"/>
  <c r="F21" i="9"/>
  <c r="D71" i="27" s="1"/>
  <c r="F20" i="9"/>
  <c r="F19" i="9"/>
  <c r="F18" i="9"/>
  <c r="F17" i="9"/>
  <c r="F66" i="8"/>
  <c r="G66" i="8" s="1"/>
  <c r="G64" i="8"/>
  <c r="G63" i="8"/>
  <c r="G61" i="8"/>
  <c r="T10" i="4"/>
  <c r="T31" i="4" s="1"/>
  <c r="P8" i="28" l="1"/>
  <c r="P30" i="28" s="1"/>
  <c r="I4" i="27" s="1"/>
  <c r="J30" i="28"/>
  <c r="F251" i="38"/>
  <c r="D243" i="38"/>
  <c r="D222" i="38" s="1"/>
  <c r="D106" i="38"/>
  <c r="O12" i="34"/>
  <c r="D100" i="27"/>
  <c r="D89" i="27"/>
  <c r="D90" i="27"/>
  <c r="D94" i="27"/>
  <c r="D95" i="27"/>
  <c r="D99" i="27"/>
  <c r="D75" i="27"/>
  <c r="D68" i="27"/>
  <c r="D76" i="27"/>
  <c r="D74" i="27"/>
  <c r="D69" i="27"/>
  <c r="D73" i="27"/>
  <c r="D84" i="27"/>
  <c r="D67" i="27"/>
  <c r="D70" i="27"/>
  <c r="D87" i="27"/>
  <c r="D13" i="38"/>
  <c r="D10" i="12"/>
  <c r="N9" i="30" s="1"/>
  <c r="D10" i="9"/>
  <c r="G60" i="8"/>
  <c r="F67" i="8"/>
  <c r="G67" i="8" s="1"/>
  <c r="D10" i="10"/>
  <c r="P9" i="30" l="1"/>
  <c r="P22" i="30" s="1"/>
  <c r="I8" i="27" s="1"/>
  <c r="N22" i="30"/>
  <c r="I14" i="27"/>
  <c r="H251" i="38"/>
  <c r="H243" i="38" s="1"/>
  <c r="H222" i="38" s="1"/>
  <c r="J251" i="38"/>
  <c r="J243" i="38" s="1"/>
  <c r="J222" i="38" s="1"/>
  <c r="F243" i="38"/>
  <c r="F222" i="38" s="1"/>
  <c r="D5" i="10"/>
  <c r="C7" i="27" s="1"/>
  <c r="D5" i="12"/>
  <c r="C8" i="27" s="1"/>
  <c r="D12" i="38"/>
  <c r="D566" i="38" s="1"/>
  <c r="D568" i="38" s="1"/>
  <c r="D570" i="38" s="1"/>
  <c r="D101" i="27"/>
  <c r="D78" i="27"/>
  <c r="D5" i="9" l="1"/>
  <c r="C6" i="27" s="1"/>
  <c r="C78" i="27"/>
  <c r="D38" i="27" l="1"/>
  <c r="D55" i="27" s="1"/>
  <c r="F19" i="8"/>
  <c r="G19" i="8" s="1"/>
  <c r="F18" i="8"/>
  <c r="G18" i="8" s="1"/>
  <c r="E28" i="38" s="1"/>
  <c r="E13" i="38" l="1"/>
  <c r="E12" i="38" s="1"/>
  <c r="E566" i="38" s="1"/>
  <c r="F28" i="38"/>
  <c r="J28" i="38" s="1"/>
  <c r="J13" i="38" s="1"/>
  <c r="J12" i="38" s="1"/>
  <c r="J566" i="38" s="1"/>
  <c r="D10" i="8"/>
  <c r="D5" i="8" l="1"/>
  <c r="C5" i="27" s="1"/>
  <c r="C15" i="27" s="1"/>
  <c r="H7" i="44"/>
  <c r="H28" i="38"/>
  <c r="H13" i="38" s="1"/>
  <c r="H12" i="38" s="1"/>
  <c r="H566" i="38" s="1"/>
  <c r="F13" i="38"/>
  <c r="F12" i="38" s="1"/>
  <c r="F566" i="38" s="1"/>
  <c r="P7" i="44" l="1"/>
  <c r="P13" i="44" s="1"/>
  <c r="I19" i="27" s="1"/>
  <c r="I23" i="27" s="1"/>
  <c r="I25" i="27" s="1"/>
  <c r="H13" i="44"/>
  <c r="AP13" i="38"/>
  <c r="AP12" i="38" l="1"/>
  <c r="F10" i="27"/>
  <c r="F17" i="27" s="1"/>
  <c r="AP566" i="38" l="1"/>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Recursos Humanos</author>
  </authors>
  <commentList>
    <comment ref="D360" authorId="0">
      <text>
        <r>
          <rPr>
            <b/>
            <sz val="9"/>
            <color indexed="81"/>
            <rFont val="Tahoma"/>
            <charset val="1"/>
          </rPr>
          <t>Recursos Humanos:</t>
        </r>
        <r>
          <rPr>
            <sz val="9"/>
            <color indexed="81"/>
            <rFont val="Tahoma"/>
            <charset val="1"/>
          </rPr>
          <t xml:space="preserve">
Tomado en cuenta en presupuesto de la administración</t>
        </r>
      </text>
    </comment>
  </commentList>
</comments>
</file>

<file path=xl/comments3.xml><?xml version="1.0" encoding="utf-8"?>
<comments xmlns="http://schemas.openxmlformats.org/spreadsheetml/2006/main">
  <authors>
    <author>SEDI</author>
  </authors>
  <commentList>
    <comment ref="F10" authorId="0">
      <text>
        <r>
          <rPr>
            <b/>
            <sz val="9"/>
            <color indexed="81"/>
            <rFont val="Tahoma"/>
            <family val="2"/>
          </rPr>
          <t>SEDI:</t>
        </r>
        <r>
          <rPr>
            <sz val="9"/>
            <color indexed="81"/>
            <rFont val="Tahoma"/>
            <family val="2"/>
          </rPr>
          <t xml:space="preserve">
EN LO QUE REFIERE A ESTA ACTIVIDAD NO DICE MUCHO PODRIA MEJORAR LA REDACCIÓN DE LA MISMA.</t>
        </r>
      </text>
    </comment>
    <comment ref="F13" authorId="0">
      <text>
        <r>
          <rPr>
            <b/>
            <sz val="9"/>
            <color indexed="81"/>
            <rFont val="Tahoma"/>
            <family val="2"/>
          </rPr>
          <t>SEDI:</t>
        </r>
        <r>
          <rPr>
            <sz val="9"/>
            <color indexed="81"/>
            <rFont val="Tahoma"/>
            <family val="2"/>
          </rPr>
          <t xml:space="preserve">
EN LO QUE REFIERE A ESTA ACTIVIDAD NO DICE MUCHO PODRIA MEJORAR LA REDACCIÓN DE LA MISMA.</t>
        </r>
      </text>
    </comment>
    <comment ref="F14" authorId="0">
      <text>
        <r>
          <rPr>
            <b/>
            <sz val="9"/>
            <color indexed="81"/>
            <rFont val="Tahoma"/>
            <family val="2"/>
          </rPr>
          <t>SEDI:</t>
        </r>
        <r>
          <rPr>
            <sz val="9"/>
            <color indexed="81"/>
            <rFont val="Tahoma"/>
            <family val="2"/>
          </rPr>
          <t xml:space="preserve">
EN LO QUE REFIERE A ESTA ACTIVIDAD NO DICE MUCHO PODRIA MEJORAR LA REDACCIÓN DE LA MISMA.</t>
        </r>
      </text>
    </comment>
    <comment ref="F16" authorId="0">
      <text>
        <r>
          <rPr>
            <b/>
            <sz val="9"/>
            <color indexed="81"/>
            <rFont val="Tahoma"/>
            <family val="2"/>
          </rPr>
          <t>SEDI:</t>
        </r>
        <r>
          <rPr>
            <sz val="9"/>
            <color indexed="81"/>
            <rFont val="Tahoma"/>
            <family val="2"/>
          </rPr>
          <t xml:space="preserve">
EN LO QUE REFIERE A ESTA ACTIVIDAD NO DICE MUCHO PODRIA MEJORAR LA REDACCIÓN DE LA MISMA.</t>
        </r>
      </text>
    </comment>
  </commentList>
</comments>
</file>

<file path=xl/comments4.xml><?xml version="1.0" encoding="utf-8"?>
<comments xmlns="http://schemas.openxmlformats.org/spreadsheetml/2006/main">
  <authors>
    <author>Recursos Humanos</author>
    <author>SEDI</author>
  </authors>
  <commentList>
    <comment ref="S10" authorId="0">
      <text>
        <r>
          <rPr>
            <b/>
            <sz val="9"/>
            <color indexed="81"/>
            <rFont val="Tahoma"/>
            <charset val="1"/>
          </rPr>
          <t>Recursos Humanos:</t>
        </r>
        <r>
          <rPr>
            <sz val="9"/>
            <color indexed="81"/>
            <rFont val="Tahoma"/>
            <charset val="1"/>
          </rPr>
          <t xml:space="preserve">
No se lleno correctamente</t>
        </r>
      </text>
    </comment>
    <comment ref="R24" authorId="0">
      <text>
        <r>
          <rPr>
            <b/>
            <sz val="9"/>
            <color indexed="81"/>
            <rFont val="Tahoma"/>
            <family val="2"/>
          </rPr>
          <t>Recursos Humanos:</t>
        </r>
        <r>
          <rPr>
            <sz val="9"/>
            <color indexed="81"/>
            <rFont val="Tahoma"/>
            <family val="2"/>
          </rPr>
          <t xml:space="preserve">
No llenaron correctamente </t>
        </r>
      </text>
    </comment>
    <comment ref="F28" authorId="1">
      <text>
        <r>
          <rPr>
            <b/>
            <sz val="9"/>
            <color indexed="81"/>
            <rFont val="Tahoma"/>
            <family val="2"/>
          </rPr>
          <t>SEDI:</t>
        </r>
        <r>
          <rPr>
            <sz val="9"/>
            <color indexed="81"/>
            <rFont val="Tahoma"/>
            <family val="2"/>
          </rPr>
          <t xml:space="preserve">
EN LO QUE REFIERE A ESTA ACTIVIDAD NO DICE MUCHO PODRIA MEJORAR LA REDACCIÓN DE LA MISMA.</t>
        </r>
      </text>
    </comment>
  </commentList>
</comments>
</file>

<file path=xl/sharedStrings.xml><?xml version="1.0" encoding="utf-8"?>
<sst xmlns="http://schemas.openxmlformats.org/spreadsheetml/2006/main" count="12230" uniqueCount="2513">
  <si>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</si>
  <si>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</si>
  <si>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</si>
  <si>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</si>
  <si>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</si>
  <si>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</si>
  <si>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</si>
  <si>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</si>
  <si>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</si>
  <si>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</si>
  <si>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</si>
  <si>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</si>
  <si>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</si>
  <si>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</si>
  <si>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</si>
  <si>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</si>
  <si>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</si>
  <si>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</si>
  <si>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</si>
  <si>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</si>
  <si>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</si>
  <si>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</si>
  <si>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</si>
  <si>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</si>
  <si>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</si>
  <si>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</si>
  <si>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</si>
  <si>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</si>
  <si>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</si>
  <si>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</si>
  <si>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</si>
  <si>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</si>
  <si>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</si>
  <si>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</si>
  <si>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</si>
  <si>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</si>
  <si>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</si>
  <si>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</si>
  <si>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</si>
  <si>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</si>
  <si>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</si>
  <si>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</si>
  <si>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</si>
  <si>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</si>
  <si>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</si>
  <si>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</si>
  <si>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</si>
  <si>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</si>
  <si>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</si>
  <si>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</si>
  <si>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</si>
  <si>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</si>
  <si>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</si>
  <si>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</si>
  <si>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</si>
  <si>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</si>
  <si>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</si>
  <si>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</si>
  <si>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</si>
  <si>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</si>
  <si>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</si>
  <si>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</si>
  <si>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</si>
  <si>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</si>
  <si>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</si>
  <si>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</si>
  <si>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</si>
  <si>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</si>
  <si>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</si>
  <si>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</si>
  <si>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</si>
  <si>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</si>
  <si>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</si>
  <si>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</si>
  <si>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</si>
  <si>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</si>
  <si>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</si>
  <si>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</si>
  <si>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</si>
  <si>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</si>
  <si>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Bateria UPS Regulador de voltaje</t>
  </si>
  <si>
    <t>Router</t>
  </si>
  <si>
    <t>Memorias USB</t>
  </si>
  <si>
    <t>CD´s</t>
  </si>
  <si>
    <t>Servicios Profesionales</t>
  </si>
  <si>
    <t>PLAN OPERATIVO ANUAL</t>
  </si>
  <si>
    <t>cifras en L.</t>
  </si>
  <si>
    <t>RESULTADOS</t>
  </si>
  <si>
    <t>INDICADORES DE RESULTADOS</t>
  </si>
  <si>
    <t>ACTIVIDADES</t>
  </si>
  <si>
    <t>RESPONSABLE</t>
  </si>
  <si>
    <t>1) Diseño e integración en todas las carreras de la UNAH, del eje curricular “ética y bioética”.</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</si>
  <si>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</si>
  <si>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</si>
  <si>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</si>
  <si>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</si>
  <si>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</si>
  <si>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</si>
  <si>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</si>
  <si>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VINCULACIÓN UNIVERSIDAD - SOCIEDAD</t>
  </si>
  <si>
    <t>1.1. f .   Concierto de bienvenido al primer periodo académico</t>
  </si>
  <si>
    <t>METAS TRIMESTRALES</t>
  </si>
  <si>
    <t>TOTAL RECURSOS REQUERIDOS</t>
  </si>
  <si>
    <t>SUPUESTOS</t>
  </si>
  <si>
    <t>JUSTIFICACIÓN</t>
  </si>
  <si>
    <t xml:space="preserve"> I TRIMESTRE </t>
  </si>
  <si>
    <t xml:space="preserve"> II TRIMESTRE </t>
  </si>
  <si>
    <t xml:space="preserve"> III TRIMESTRE </t>
  </si>
  <si>
    <t xml:space="preserve"> IV TRIMESTRE </t>
  </si>
  <si>
    <t>CANTIDAD / PORCENTAJE</t>
  </si>
  <si>
    <t>POBLACIÓN OBJETIVO</t>
  </si>
  <si>
    <t>MEDIO DE VERIFICACIÓN</t>
  </si>
  <si>
    <t>COORDINACIÓN DE LA VINCULACIÓN UNIVERSIDAD-SOCIEDAD</t>
  </si>
  <si>
    <t>AREAS ESTRATEGICAS</t>
  </si>
  <si>
    <t>a) Fortalecimiento y consolidación del proceso de organización y desarrollo de las redes educativas regionales de la UNAH, y de los planes estratégicos y tácticos para continuar con la reforma integral de los centros regionales de la UNAH.</t>
  </si>
  <si>
    <t>b) Mejorar significativamente la cobertura de la UNAH y el acceso de la población hondureña a los servicios académicos de la UNAH.</t>
  </si>
  <si>
    <t>TOTAL GESTIÓN DEL CONOCIMIENTO</t>
  </si>
  <si>
    <t>GESTIÓN DEL CONOCIMIENTO</t>
  </si>
  <si>
    <t>GESTIÓN ACADEMICA, UNIVERSITARIA Y RELACIONES INTERNACIONALES</t>
  </si>
  <si>
    <t>TOTAL GESTIÓN ACADEMICA, UNIVERSITARIA Y RELACIONES INTERNACIONALES</t>
  </si>
  <si>
    <t>b) Fortalecer la atribución que la Constitución de la República le otorga a la UNAH de organizar, dirigir y desarrollar la educación superior y profesional.</t>
  </si>
  <si>
    <t>TOTAL LO ESENCIAL DE LA UNAH PARA LA CONSTRUCCIÓN DE CIUDADANÍA</t>
  </si>
  <si>
    <t>Presupuesto</t>
  </si>
  <si>
    <t>Proyectos</t>
  </si>
  <si>
    <t>Proyecto</t>
  </si>
  <si>
    <t>Talleres</t>
  </si>
  <si>
    <t>Lápices</t>
  </si>
  <si>
    <t>ENERGIA ELECTRICA</t>
  </si>
  <si>
    <t>Total</t>
  </si>
  <si>
    <t>Equipo de oficina</t>
  </si>
  <si>
    <t>Actividades de especiales</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</si>
  <si>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</si>
  <si>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</si>
  <si>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</si>
  <si>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</si>
  <si>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</si>
  <si>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</si>
  <si>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</si>
  <si>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</si>
  <si>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</si>
  <si>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</si>
  <si>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</si>
  <si>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</si>
  <si>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</si>
  <si>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</si>
  <si>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</si>
  <si>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</si>
  <si>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</si>
  <si>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</si>
  <si>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</si>
  <si>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</si>
  <si>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</si>
  <si>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</si>
  <si>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</si>
  <si>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</si>
  <si>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</si>
  <si>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</si>
  <si>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</si>
  <si>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</si>
  <si>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</si>
  <si>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</si>
  <si>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</si>
  <si>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</si>
  <si>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</si>
  <si>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</si>
  <si>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</si>
  <si>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</si>
  <si>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</si>
  <si>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</si>
  <si>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</si>
  <si>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</si>
  <si>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</si>
  <si>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</si>
  <si>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</si>
  <si>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</si>
  <si>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</si>
  <si>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</si>
  <si>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</si>
  <si>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</si>
  <si>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</si>
  <si>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</si>
  <si>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</si>
  <si>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</si>
  <si>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</si>
  <si>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</si>
  <si>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</si>
  <si>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</si>
  <si>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</si>
  <si>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</si>
  <si>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</si>
  <si>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</si>
  <si>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</si>
  <si>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</si>
  <si>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</si>
  <si>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</si>
  <si>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</si>
  <si>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</si>
  <si>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</si>
  <si>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</si>
  <si>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</si>
  <si>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</si>
  <si>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</si>
  <si>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</si>
  <si>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</si>
  <si>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</si>
  <si>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</si>
  <si>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</si>
  <si>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</si>
  <si>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</si>
  <si>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</si>
  <si>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</si>
  <si>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</si>
  <si>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</si>
  <si>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</si>
  <si>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</si>
  <si>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</si>
  <si>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</si>
  <si>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</si>
  <si>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</si>
  <si>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</si>
  <si>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</si>
  <si>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</si>
  <si>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</si>
  <si>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</si>
  <si>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</si>
  <si>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</si>
  <si>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</si>
  <si>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</si>
  <si>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</si>
  <si>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</si>
  <si>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</si>
  <si>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</si>
  <si>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</si>
  <si>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</si>
  <si>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</si>
  <si>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</si>
  <si>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</si>
  <si>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</si>
  <si>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</si>
  <si>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</si>
  <si>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</si>
  <si>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</si>
  <si>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</si>
  <si>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</si>
  <si>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</si>
  <si>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</si>
  <si>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</si>
  <si>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</si>
  <si>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</si>
  <si>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</si>
  <si>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Del 1 de Enero al 31 de Diciembre 2014</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</si>
  <si>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</si>
  <si>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</si>
  <si>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</si>
  <si>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</si>
  <si>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</si>
  <si>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</si>
  <si>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</si>
  <si>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</si>
  <si>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</si>
  <si>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</si>
  <si>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</si>
  <si>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</si>
  <si>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</si>
  <si>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</si>
  <si>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</si>
  <si>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</si>
  <si>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</si>
  <si>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</si>
  <si>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</si>
  <si>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</si>
  <si>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</si>
  <si>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</si>
  <si>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</si>
  <si>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</si>
  <si>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</si>
  <si>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</si>
  <si>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</si>
  <si>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</si>
  <si>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</si>
  <si>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</si>
  <si>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</si>
  <si>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</si>
  <si>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</si>
  <si>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</si>
  <si>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</si>
  <si>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</si>
  <si>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</si>
  <si>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</si>
  <si>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</si>
  <si>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</si>
  <si>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</si>
  <si>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</si>
  <si>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</si>
  <si>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</si>
  <si>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</si>
  <si>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</si>
  <si>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</si>
  <si>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</si>
  <si>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</si>
  <si>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</si>
  <si>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</si>
  <si>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</si>
  <si>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</si>
  <si>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</si>
  <si>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</si>
  <si>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</si>
  <si>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</si>
  <si>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</si>
  <si>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</si>
  <si>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</si>
  <si>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</si>
  <si>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</si>
  <si>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</si>
  <si>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</si>
  <si>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</si>
  <si>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</si>
  <si>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</si>
  <si>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</si>
  <si>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</si>
  <si>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</si>
  <si>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</si>
  <si>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</si>
  <si>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</si>
  <si>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</si>
  <si>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</si>
  <si>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</si>
  <si>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</si>
  <si>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</si>
  <si>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</si>
  <si>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</si>
  <si>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</si>
  <si>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</si>
  <si>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</si>
  <si>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</si>
  <si>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</si>
  <si>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</si>
  <si>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</si>
  <si>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</si>
  <si>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</si>
  <si>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</si>
  <si>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</si>
  <si>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</si>
  <si>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</si>
  <si>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</si>
  <si>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</si>
  <si>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</si>
  <si>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</si>
  <si>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</si>
  <si>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</si>
  <si>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</si>
  <si>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</si>
  <si>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</si>
  <si>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</si>
  <si>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</si>
  <si>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</si>
  <si>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</si>
  <si>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</si>
  <si>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</si>
  <si>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</si>
  <si>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</si>
  <si>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</si>
  <si>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</si>
  <si>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</si>
  <si>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</si>
  <si>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</si>
  <si>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</si>
  <si>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</si>
  <si>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</si>
  <si>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</si>
  <si>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</si>
  <si>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</si>
  <si>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</si>
  <si>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</si>
  <si>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</si>
  <si>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</si>
  <si>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</si>
  <si>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</si>
  <si>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</si>
  <si>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</si>
  <si>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</si>
  <si>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</si>
  <si>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</si>
  <si>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</si>
  <si>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</si>
  <si>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</si>
  <si>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</si>
  <si>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</si>
  <si>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</si>
  <si>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</si>
  <si>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</si>
  <si>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</si>
  <si>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</si>
  <si>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</si>
  <si>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</si>
  <si>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</si>
  <si>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</si>
  <si>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</si>
  <si>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</si>
  <si>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</si>
  <si>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</si>
  <si>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</si>
  <si>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</si>
  <si>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</si>
  <si>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</si>
  <si>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</si>
  <si>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</si>
  <si>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</si>
  <si>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</si>
  <si>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</si>
  <si>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</si>
  <si>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</si>
  <si>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</si>
  <si>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</si>
  <si>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</si>
  <si>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</si>
  <si>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</si>
  <si>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</si>
  <si>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</si>
  <si>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</si>
  <si>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</si>
  <si>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</si>
  <si>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</si>
  <si>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</si>
  <si>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</si>
  <si>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</si>
  <si>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</si>
  <si>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</si>
  <si>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</si>
  <si>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</si>
  <si>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</si>
  <si>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</si>
  <si>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</si>
  <si>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</si>
  <si>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</si>
  <si>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</si>
  <si>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</si>
  <si>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</si>
  <si>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</si>
  <si>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</si>
  <si>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</si>
  <si>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</si>
  <si>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</si>
  <si>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</si>
  <si>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</si>
  <si>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</si>
  <si>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</si>
  <si>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</si>
  <si>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</si>
  <si>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</si>
  <si>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</si>
  <si>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</si>
  <si>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</si>
  <si>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</si>
  <si>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</si>
  <si>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</si>
  <si>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</si>
  <si>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</si>
  <si>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</si>
  <si>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</si>
  <si>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</si>
  <si>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</si>
  <si>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</si>
  <si>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</si>
  <si>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</si>
  <si>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</si>
  <si>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</si>
  <si>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</si>
  <si>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</si>
  <si>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</si>
  <si>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</si>
  <si>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</si>
  <si>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Arrastre</t>
  </si>
  <si>
    <t>Precio</t>
  </si>
  <si>
    <t>Ingreso</t>
  </si>
  <si>
    <t>Ingreso Unidad</t>
  </si>
  <si>
    <t>Ingreso UNAH</t>
  </si>
  <si>
    <t>Vinculación Universidad-Sociedad</t>
  </si>
  <si>
    <t>Gestión del Conocimiento</t>
  </si>
  <si>
    <t>6. Becas</t>
  </si>
  <si>
    <t>7. Infraestructura</t>
  </si>
  <si>
    <t>Montos</t>
  </si>
  <si>
    <t>Nuevos</t>
  </si>
  <si>
    <t>DOCENCIA Y RECURSOS HUMANOS</t>
  </si>
  <si>
    <t>GRADUADOS</t>
  </si>
  <si>
    <t>TOTAL SISTEMA NACIONAL DE EDUCACIÓN Y SISTEMA DE EDUCACIÓN SUPERIOR</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</si>
  <si>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</si>
  <si>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</si>
  <si>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</si>
  <si>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</si>
  <si>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</si>
  <si>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</si>
  <si>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</si>
  <si>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</si>
  <si>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</si>
  <si>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</si>
  <si>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</si>
  <si>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</si>
  <si>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</si>
  <si>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</si>
  <si>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</si>
  <si>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</si>
  <si>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</si>
  <si>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</si>
  <si>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</si>
  <si>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</si>
  <si>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</si>
  <si>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</si>
  <si>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</si>
  <si>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</si>
  <si>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</si>
  <si>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</si>
  <si>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</si>
  <si>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</si>
  <si>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</si>
  <si>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</si>
  <si>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</si>
  <si>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</si>
  <si>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</si>
  <si>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</si>
  <si>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</si>
  <si>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</si>
  <si>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</si>
  <si>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</si>
  <si>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</si>
  <si>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</si>
  <si>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</si>
  <si>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</si>
  <si>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</si>
  <si>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</si>
  <si>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</si>
  <si>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</si>
  <si>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</si>
  <si>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</si>
  <si>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</si>
  <si>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</si>
  <si>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</si>
  <si>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</si>
  <si>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</si>
  <si>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</si>
  <si>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</si>
  <si>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</si>
  <si>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</si>
  <si>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</si>
  <si>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</si>
  <si>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</si>
  <si>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</si>
  <si>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</si>
  <si>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</si>
  <si>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</si>
  <si>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</si>
  <si>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</si>
  <si>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</si>
  <si>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</si>
  <si>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</si>
  <si>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</si>
  <si>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</si>
  <si>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</si>
  <si>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</si>
  <si>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</si>
  <si>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</si>
  <si>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</si>
  <si>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</si>
  <si>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</si>
  <si>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</si>
  <si>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</si>
  <si>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</si>
  <si>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</si>
  <si>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</si>
  <si>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</si>
  <si>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</si>
  <si>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</si>
  <si>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</si>
  <si>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</si>
  <si>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</si>
  <si>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</si>
  <si>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</si>
  <si>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</si>
  <si>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</si>
  <si>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</si>
  <si>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</si>
  <si>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</si>
  <si>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</si>
  <si>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</si>
  <si>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</si>
  <si>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</si>
  <si>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</si>
  <si>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</si>
  <si>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</si>
  <si>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</si>
  <si>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</si>
  <si>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</si>
  <si>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</si>
  <si>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</si>
  <si>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</si>
  <si>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</si>
  <si>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</si>
  <si>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</si>
  <si>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</si>
  <si>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</si>
  <si>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</si>
  <si>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</si>
  <si>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</si>
  <si>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</si>
  <si>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</si>
  <si>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</si>
  <si>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</si>
  <si>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</si>
  <si>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</si>
  <si>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</si>
  <si>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</si>
  <si>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</si>
  <si>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</si>
  <si>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</si>
  <si>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</si>
  <si>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</si>
  <si>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</si>
  <si>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</si>
  <si>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</si>
  <si>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</si>
  <si>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</si>
  <si>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</si>
  <si>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</si>
  <si>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</si>
  <si>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</si>
  <si>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</si>
  <si>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</si>
  <si>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</si>
  <si>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</si>
  <si>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</si>
  <si>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</si>
  <si>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</si>
  <si>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</si>
  <si>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</si>
  <si>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</si>
  <si>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</si>
  <si>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</si>
  <si>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</si>
  <si>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</si>
  <si>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</si>
  <si>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</si>
  <si>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</si>
  <si>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</si>
  <si>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</si>
  <si>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</si>
  <si>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</si>
  <si>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</si>
  <si>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</si>
  <si>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</si>
  <si>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</si>
  <si>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</si>
  <si>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</si>
  <si>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</si>
  <si>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</si>
  <si>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</si>
  <si>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</si>
  <si>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</si>
  <si>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</si>
  <si>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</si>
  <si>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</si>
  <si>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</si>
  <si>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</si>
  <si>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</si>
  <si>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</si>
  <si>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</si>
  <si>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</si>
  <si>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</si>
  <si>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</si>
  <si>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</si>
  <si>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</si>
  <si>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</si>
  <si>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</si>
  <si>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</si>
  <si>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</si>
  <si>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</si>
  <si>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</si>
  <si>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</si>
  <si>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</si>
  <si>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</si>
  <si>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</si>
  <si>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</si>
  <si>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</si>
  <si>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</si>
  <si>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</si>
  <si>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</si>
  <si>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</si>
  <si>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</si>
  <si>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</si>
  <si>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</si>
  <si>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</si>
  <si>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</si>
  <si>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</si>
  <si>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</si>
  <si>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</si>
  <si>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</si>
  <si>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</si>
  <si>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</si>
  <si>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</si>
  <si>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</si>
  <si>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</si>
  <si>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</si>
  <si>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</si>
  <si>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</si>
  <si>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</si>
  <si>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</si>
  <si>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</si>
  <si>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</si>
  <si>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</si>
  <si>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</si>
  <si>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</si>
  <si>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</si>
  <si>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</si>
  <si>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</si>
  <si>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</si>
  <si>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</si>
  <si>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</si>
  <si>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</si>
  <si>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</si>
  <si>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</si>
  <si>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</si>
  <si>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</si>
  <si>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</si>
  <si>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</si>
  <si>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</si>
  <si>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</si>
  <si>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</si>
  <si>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</si>
  <si>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</si>
  <si>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</si>
  <si>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</si>
  <si>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</si>
  <si>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</si>
  <si>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</si>
  <si>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</si>
  <si>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</si>
  <si>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</si>
  <si>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</si>
  <si>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</si>
  <si>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</si>
  <si>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</si>
  <si>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</si>
  <si>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</si>
  <si>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</si>
  <si>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</si>
  <si>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</si>
  <si>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</si>
  <si>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</si>
  <si>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</si>
  <si>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</si>
  <si>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</si>
  <si>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</si>
  <si>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</si>
  <si>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</si>
  <si>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</si>
  <si>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</si>
  <si>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</si>
  <si>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</si>
  <si>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</si>
  <si>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</si>
  <si>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</si>
  <si>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</si>
  <si>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</si>
  <si>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</si>
  <si>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</si>
  <si>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</si>
  <si>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</si>
  <si>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</si>
  <si>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</si>
  <si>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</si>
  <si>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</si>
  <si>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</si>
  <si>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</si>
  <si>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</si>
  <si>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</si>
  <si>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</si>
  <si>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</si>
  <si>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</si>
  <si>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</si>
  <si>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</si>
  <si>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</si>
  <si>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</si>
  <si>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</si>
  <si>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</si>
  <si>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</si>
  <si>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</si>
  <si>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</si>
  <si>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</si>
  <si>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</si>
  <si>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</si>
  <si>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</si>
  <si>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</si>
  <si>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</si>
  <si>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</si>
  <si>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</si>
  <si>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</si>
  <si>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</si>
  <si>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</si>
  <si>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</si>
  <si>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</si>
  <si>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</si>
  <si>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</si>
  <si>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</si>
  <si>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</si>
  <si>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</si>
  <si>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</si>
  <si>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</si>
  <si>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</si>
  <si>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</si>
  <si>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</si>
  <si>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</si>
  <si>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</si>
  <si>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</si>
  <si>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</si>
  <si>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</si>
  <si>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</si>
  <si>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</si>
  <si>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</si>
  <si>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</si>
  <si>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</si>
  <si>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</si>
  <si>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</si>
  <si>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</si>
  <si>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</si>
  <si>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</si>
  <si>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</si>
  <si>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</si>
  <si>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</si>
  <si>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</si>
  <si>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</si>
  <si>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</si>
  <si>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</si>
  <si>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</si>
  <si>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</si>
  <si>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</si>
  <si>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</si>
  <si>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</si>
  <si>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</si>
  <si>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</si>
  <si>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</si>
  <si>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</si>
  <si>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</si>
  <si>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</si>
  <si>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</si>
  <si>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</si>
  <si>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</si>
  <si>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</si>
  <si>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</si>
  <si>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</si>
  <si>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</si>
  <si>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</si>
  <si>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</si>
  <si>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</si>
  <si>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</si>
  <si>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</si>
  <si>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</si>
  <si>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</si>
  <si>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</si>
  <si>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</si>
  <si>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</si>
  <si>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</si>
  <si>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</si>
  <si>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</si>
  <si>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</si>
  <si>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</si>
  <si>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</si>
  <si>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</si>
  <si>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</si>
  <si>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</si>
  <si>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</si>
  <si>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</si>
  <si>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</si>
  <si>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</si>
  <si>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</si>
  <si>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</si>
  <si>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</si>
  <si>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</si>
  <si>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</si>
  <si>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</si>
  <si>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</si>
  <si>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</si>
  <si>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</si>
  <si>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</si>
  <si>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</si>
  <si>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</si>
  <si>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</si>
  <si>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</si>
  <si>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</si>
  <si>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</si>
  <si>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</si>
  <si>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</si>
  <si>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</si>
  <si>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</si>
  <si>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</si>
  <si>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</si>
  <si>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</si>
  <si>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</si>
  <si>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</si>
  <si>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</si>
  <si>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</si>
  <si>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</si>
  <si>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</si>
  <si>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</si>
  <si>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</si>
  <si>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</si>
  <si>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</si>
  <si>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</si>
  <si>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</si>
  <si>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</si>
  <si>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</si>
  <si>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</si>
  <si>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</si>
  <si>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</si>
  <si>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</si>
  <si>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</si>
  <si>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</si>
  <si>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</si>
  <si>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</si>
  <si>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</si>
  <si>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</si>
  <si>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</si>
  <si>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</si>
  <si>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</si>
  <si>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</si>
  <si>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</si>
  <si>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</si>
  <si>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</si>
  <si>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</si>
  <si>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</si>
  <si>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</si>
  <si>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</si>
  <si>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</si>
  <si>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</si>
  <si>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</si>
  <si>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</si>
  <si>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</si>
  <si>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</si>
  <si>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</si>
  <si>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</si>
  <si>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</si>
  <si>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</si>
  <si>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</si>
  <si>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</si>
  <si>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</si>
  <si>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</si>
  <si>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</si>
  <si>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</si>
  <si>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</si>
  <si>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</si>
  <si>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</si>
  <si>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</si>
  <si>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</si>
  <si>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</si>
  <si>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</si>
  <si>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</si>
  <si>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</si>
  <si>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</si>
  <si>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</si>
  <si>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</si>
  <si>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</si>
  <si>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</si>
  <si>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</si>
  <si>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</si>
  <si>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</si>
  <si>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</si>
  <si>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</si>
  <si>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</si>
  <si>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</si>
  <si>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</si>
  <si>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</si>
  <si>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</si>
  <si>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</si>
  <si>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</si>
  <si>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</si>
  <si>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</si>
  <si>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</si>
  <si>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</si>
  <si>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</si>
  <si>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</si>
  <si>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</si>
  <si>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</si>
  <si>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</si>
  <si>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</si>
  <si>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</si>
  <si>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</si>
  <si>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</si>
  <si>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</si>
  <si>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</si>
  <si>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</si>
  <si>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</si>
  <si>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</si>
  <si>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</si>
  <si>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</si>
  <si>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</si>
  <si>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</si>
  <si>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</si>
  <si>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</si>
  <si>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</si>
  <si>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</si>
  <si>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</si>
  <si>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</si>
  <si>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</si>
  <si>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</si>
  <si>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</si>
  <si>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</si>
  <si>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</si>
  <si>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</si>
  <si>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</si>
  <si>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</si>
  <si>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</si>
  <si>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</si>
  <si>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</si>
  <si>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</si>
  <si>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</si>
  <si>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</si>
  <si>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</si>
  <si>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</si>
  <si>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</si>
  <si>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</si>
  <si>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</si>
  <si>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</si>
  <si>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</si>
  <si>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</si>
  <si>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</si>
  <si>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</si>
  <si>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</si>
  <si>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</si>
  <si>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</si>
  <si>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</si>
  <si>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</si>
  <si>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</si>
  <si>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</si>
  <si>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</si>
  <si>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</si>
  <si>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</si>
  <si>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</si>
  <si>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</si>
  <si>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</si>
  <si>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</si>
  <si>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</si>
  <si>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</si>
  <si>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</si>
  <si>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</si>
  <si>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</si>
  <si>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</si>
  <si>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</si>
  <si>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</si>
  <si>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</si>
  <si>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</si>
  <si>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</si>
  <si>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</si>
  <si>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</si>
  <si>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</si>
  <si>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</si>
  <si>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</si>
  <si>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</si>
  <si>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</si>
  <si>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</si>
  <si>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</si>
  <si>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</si>
  <si>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</si>
  <si>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</si>
  <si>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</si>
  <si>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</si>
  <si>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</si>
  <si>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</si>
  <si>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</si>
  <si>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</si>
  <si>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</si>
  <si>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</si>
  <si>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</si>
  <si>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</si>
  <si>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</si>
  <si>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</si>
  <si>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</si>
  <si>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</si>
  <si>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</si>
  <si>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</si>
  <si>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</si>
  <si>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</si>
  <si>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</si>
  <si>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</si>
  <si>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</si>
  <si>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</si>
  <si>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</si>
  <si>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</si>
  <si>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</si>
  <si>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</si>
  <si>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</si>
  <si>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</si>
  <si>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</si>
  <si>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</si>
  <si>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</si>
  <si>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</si>
  <si>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</si>
  <si>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</si>
  <si>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</si>
  <si>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</si>
  <si>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</si>
  <si>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</si>
  <si>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</si>
  <si>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</si>
  <si>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</si>
  <si>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</si>
  <si>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</si>
  <si>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</si>
  <si>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</si>
  <si>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</si>
  <si>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</si>
  <si>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</si>
  <si>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</si>
  <si>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</si>
  <si>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</si>
  <si>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</si>
  <si>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</si>
  <si>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</si>
  <si>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</si>
  <si>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</si>
  <si>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</si>
  <si>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</si>
  <si>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</si>
  <si>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</si>
  <si>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</si>
  <si>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</si>
  <si>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</si>
  <si>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</si>
  <si>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</si>
  <si>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</si>
  <si>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</si>
  <si>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</si>
  <si>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</si>
  <si>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</si>
  <si>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</si>
  <si>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</si>
  <si>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</si>
  <si>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</si>
  <si>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</si>
  <si>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</si>
  <si>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</si>
  <si>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</si>
  <si>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</si>
  <si>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</si>
  <si>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</si>
  <si>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</si>
  <si>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</si>
  <si>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</si>
  <si>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</si>
  <si>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</si>
  <si>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</si>
  <si>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</si>
  <si>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</si>
  <si>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</si>
  <si>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</si>
  <si>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</si>
  <si>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</si>
  <si>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</si>
  <si>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</si>
  <si>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</si>
  <si>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</si>
  <si>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</si>
  <si>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</si>
  <si>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</si>
  <si>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</si>
  <si>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</si>
  <si>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</si>
  <si>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</si>
  <si>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</si>
  <si>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</si>
  <si>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</si>
  <si>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</si>
  <si>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</si>
  <si>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</si>
  <si>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</si>
  <si>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</si>
  <si>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</si>
  <si>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</si>
  <si>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</si>
  <si>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</si>
  <si>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</si>
  <si>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</si>
  <si>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</si>
  <si>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</si>
  <si>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</si>
  <si>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</si>
  <si>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</si>
  <si>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</si>
  <si>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</si>
  <si>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</si>
  <si>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</si>
  <si>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</si>
  <si>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</si>
  <si>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</si>
  <si>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</si>
  <si>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</si>
  <si>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</si>
  <si>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</si>
  <si>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</si>
  <si>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</si>
  <si>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</si>
  <si>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</si>
  <si>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</si>
  <si>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</si>
  <si>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</si>
  <si>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</si>
  <si>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</si>
  <si>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</si>
  <si>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</si>
  <si>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</si>
  <si>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</si>
  <si>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</si>
  <si>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</si>
  <si>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</si>
  <si>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</si>
  <si>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</si>
  <si>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</si>
  <si>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</si>
  <si>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</si>
  <si>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</si>
  <si>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</si>
  <si>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</si>
  <si>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</si>
  <si>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</si>
  <si>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</si>
  <si>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</si>
  <si>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</si>
  <si>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</si>
  <si>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</si>
  <si>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</si>
  <si>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</si>
  <si>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</si>
  <si>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</si>
  <si>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</si>
  <si>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</si>
  <si>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</si>
  <si>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</si>
  <si>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</si>
  <si>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</si>
  <si>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</si>
  <si>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</si>
  <si>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</si>
  <si>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</si>
  <si>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</si>
  <si>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</si>
  <si>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</si>
  <si>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</si>
  <si>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</si>
  <si>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</si>
  <si>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</si>
  <si>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</si>
  <si>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</si>
  <si>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</si>
  <si>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</si>
  <si>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</si>
  <si>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</si>
  <si>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</si>
  <si>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</si>
  <si>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</si>
  <si>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</si>
  <si>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</si>
  <si>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</si>
  <si>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</si>
  <si>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</si>
  <si>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</si>
  <si>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</si>
  <si>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</si>
  <si>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</si>
  <si>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</si>
  <si>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</si>
  <si>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</si>
  <si>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</si>
  <si>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</si>
  <si>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</si>
  <si>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</si>
  <si>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</si>
  <si>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</si>
  <si>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</si>
  <si>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</si>
  <si>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</si>
  <si>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</si>
  <si>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</si>
  <si>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</si>
  <si>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</si>
  <si>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</si>
  <si>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</si>
  <si>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</si>
  <si>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</si>
  <si>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</si>
  <si>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</si>
  <si>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</si>
  <si>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</si>
  <si>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</si>
  <si>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</si>
  <si>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</si>
  <si>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</si>
  <si>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</si>
  <si>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</si>
  <si>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</si>
  <si>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</si>
  <si>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</si>
  <si>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</si>
  <si>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</si>
  <si>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</si>
  <si>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</si>
  <si>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</si>
  <si>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</si>
  <si>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</si>
  <si>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</si>
  <si>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</si>
  <si>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</si>
  <si>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</si>
  <si>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</si>
  <si>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</si>
  <si>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</si>
  <si>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</si>
  <si>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</si>
  <si>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</si>
  <si>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</si>
  <si>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</si>
  <si>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</si>
  <si>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</si>
  <si>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</si>
  <si>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</si>
  <si>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</si>
  <si>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</si>
  <si>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</si>
  <si>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</si>
  <si>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</si>
  <si>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</si>
  <si>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</si>
  <si>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</si>
  <si>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</si>
  <si>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</si>
  <si>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</si>
  <si>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</si>
  <si>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</si>
  <si>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</si>
  <si>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</si>
  <si>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</si>
  <si>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</si>
  <si>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</si>
  <si>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</si>
  <si>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</si>
  <si>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</si>
  <si>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</si>
  <si>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</si>
  <si>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</si>
  <si>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</si>
  <si>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</si>
  <si>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</si>
  <si>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ÉTICA: Transversalización del Eje Curricular de Ética en las actividades administrativas y como eje integrador de los demás ejes del Modelo Educativo de la UNAH.</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</si>
  <si>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</si>
  <si>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</si>
  <si>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</si>
  <si>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INTERNACIONALIZACIÓN DE LA EDUCACIÓN SUPERIOR</t>
  </si>
  <si>
    <t>TOTAL INTERNACIONALIZACIÓN DE LA EDUCACIÓN SUPERIOR</t>
  </si>
  <si>
    <t xml:space="preserve">Objetivo: </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</si>
  <si>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</si>
  <si>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</si>
  <si>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 xml:space="preserve">Objetivo:   </t>
  </si>
  <si>
    <t>TOTAL DESARROLLO E INNOVACIÓN CURRICULAR</t>
  </si>
  <si>
    <t xml:space="preserve">Objetivos:  </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</si>
  <si>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</si>
  <si>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</si>
  <si>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</si>
  <si>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GOBERNABILIDAD Y PROCESO DE GESTIÓN DESCENTRALIZADAS EN REDES</t>
  </si>
  <si>
    <t>Desarrollo e Innovación Curricular</t>
  </si>
  <si>
    <t>Docencia y Profesorado Universitario</t>
  </si>
  <si>
    <t>Investigación Científica</t>
  </si>
  <si>
    <t>Estudiantes y Graduados</t>
  </si>
  <si>
    <t>Lo Esencial de la Reforma Universitaria</t>
  </si>
  <si>
    <t>Aseguramiento de la Calidad</t>
  </si>
  <si>
    <t>Cultura de Innovación Institucional y Educativa</t>
  </si>
  <si>
    <t>Gestión Administrativa y  financiera en apoyo al Desarrollo Académico</t>
  </si>
  <si>
    <t>Gestión del Talento Humano, Administrativo y Docente</t>
  </si>
  <si>
    <t>Gestión Académica</t>
  </si>
  <si>
    <t>Proceso integral de la internacionalización de la Educación Superior</t>
  </si>
  <si>
    <t>Gobernabilidad y Procesos  de Gestión Descentralizada en Redes</t>
  </si>
  <si>
    <t>Mejoramiento de la Calidad, la Pertinencia y la Equidad</t>
  </si>
  <si>
    <t>Total Areás Programaticas</t>
  </si>
  <si>
    <t>Fortalecimiento Institucional</t>
  </si>
  <si>
    <t>EQUIPO MILITAR Y DE SEGURIDAD (46000-00)</t>
  </si>
  <si>
    <t>2. Consolidar la aplicación de la política de bimodalidad en la UNAH.</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</si>
  <si>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</si>
  <si>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</si>
  <si>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2) Consolidar la aplicación de la política de bimodalidad en la UNAH.</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</si>
  <si>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</si>
  <si>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</si>
  <si>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TOTAL INVESTIGACION CIENTÍFICA</t>
  </si>
  <si>
    <t>INVESTIGACION CIENTÍFICA</t>
  </si>
  <si>
    <t>1.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</si>
  <si>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2. Fortalecer de manera permanente y sostenida la Vinculación de la UNAH con el Estado, sus graduados, las fuerzas sociales, productivas y demás que integran la sociedad hondureña.</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</si>
  <si>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</si>
  <si>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TOTAL DOCENCIA Y PROFESORADO UNIVERSITARIO</t>
  </si>
  <si>
    <t>ESTUDIANTES Y GRADUADOS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</si>
  <si>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</si>
  <si>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Brindar atención a los estudiantes universitarios de forma integral en su dimensión psico-pedagógica y social, que involucre aspectos interpersonales-afectivos, mediación de conflictos, orientación, asesoría, rendimiento académico, inducción vocacional y laboral. </t>
  </si>
  <si>
    <t>TOTAL ESTUDIANTES Y GRADUADOS</t>
  </si>
  <si>
    <t xml:space="preserve">Contribuir a la promoción, prevención y atención integral de la salud en el estudiantado universitario, para mejorar su calidad de vida y rendimiento académico. </t>
  </si>
  <si>
    <t>Promover la realización de actividades socioculturales y deportivas tanto recreativas, competitivas y de intercambio estudiantil universitario.</t>
  </si>
  <si>
    <t>Contribuir al mejoramiento de la calidad de vida estudiantil mediante la promoción de espacios y beneficios que le permitan el desarrollo de sus potencialidades bajo perspectivas de equidad e inclusión, además de promover una cultura de solidaridad, cooperación y participación ciudadana a través de la formación de líderes y voluntarios universitarios.</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</si>
  <si>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</si>
  <si>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</si>
  <si>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Velar y promover de manera efectiva, la inclusión de los Graduados Universitarios calificados para el relevo docente ( entre otros, reorientado y fortaleciendo a través de un nuevo Reglamento, a los Instructores).</t>
  </si>
  <si>
    <t>3. Velar y promover de manera efectiva, la inclusión de los Graduados Universitarios calificados para el relevo docente ( entre otros, reorientado y fortaleciendo a través de un nuevo Reglamento, a los Instructores).</t>
  </si>
  <si>
    <t>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</si>
  <si>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Mejoramiento de la Calidad, la Pertinencia y la equidad.</t>
  </si>
  <si>
    <t>Fortalecimiento de la Calidad.</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</si>
  <si>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</si>
  <si>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</si>
  <si>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técnico, y cultural de las regiones del país.</t>
  </si>
  <si>
    <t>2. Promover un sistema de aseguramiento de la calidad en la UNAH, con participación de todas las Unidades Académicas, Administrativas, Financieras y Logísticas.</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</si>
  <si>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</si>
  <si>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TOTAL ASEGURAMIENTO DE LA CALIDAD</t>
  </si>
  <si>
    <t>ASEGURAMIENTO DE LA CALIDAD</t>
  </si>
  <si>
    <t>Mejoramiento de la Calidad y la Pertinencia.</t>
  </si>
  <si>
    <t>Fortalecimiento de  la Planificación, Monitoria y Evaluación de la Gestión Académica.</t>
  </si>
  <si>
    <t>TOTAL CULTURA DE INNOVACIÓN INSTITUCIONAL Y EDUCATIVA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</si>
  <si>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</si>
  <si>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</si>
  <si>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GESTIÓN ADMINISTRATIVA Y FINANCIERA EN APOYO AL DESARROLLO ACADÉMICO</t>
  </si>
  <si>
    <t>TOTAL GESTIÓN ADMINISTRATIVA Y FINANCIERA EN APOYO AL DESARROLLO ACADÉMICO</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</si>
  <si>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</si>
  <si>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</si>
  <si>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Las Unidades Académicas y Administrativas disponen y tienen  acceso a los servicios de la plataforma tecnológica y al programa de desarrollo tecnológico de la UNAH.</t>
  </si>
  <si>
    <t>La infraestructura de las sedes universitarias en termino de aulas, salones, talleres, laboratorios, oficinas u otros, son suficientes y adecuados para el logro de los objetivos institucionales.</t>
  </si>
  <si>
    <t>Los Departamentos Académicos y las carreras disponen del equipo didáctico necesario para facilitar el proceso del desarrollo educativo.</t>
  </si>
  <si>
    <t>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</si>
  <si>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</si>
  <si>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La unidad académica cuenta con un presupuesto que le permite realizar adecuadamente las funciones de docencia, investigación, vinculación y gestión académica programadas por la carrera.</t>
  </si>
  <si>
    <t>La institución cuenta con la normativa interna e institucional para garantizar la buena organización, el buen funcionamiento y el cumplimiento de las normas y procedimientos.</t>
  </si>
  <si>
    <t>GESTIÓN DEL TALENTO HUMANO ADMINISTRATIVO Y DOCENTE</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</si>
  <si>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</si>
  <si>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Fortalecimiento Institucional mediante el desarrollo Docente y Personal Administrativo responde a las necesidades académicas y a lo establecido en la normativa institucional</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</si>
  <si>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</si>
  <si>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</si>
  <si>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</si>
  <si>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</si>
  <si>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</si>
  <si>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Desarrollar un sistema integral de internacionalización de la educación superior como eje transversal que contribuya al fortalecimiento institucional y el mejoramiento de la calidad en el marco de la Reforma Universitaria.</t>
  </si>
  <si>
    <t>Promover una política institucional de relaciones internacionales para ubicar a la UNAH en una posición de liderazgo en la educación superior.</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</si>
  <si>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</si>
  <si>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</si>
  <si>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</si>
  <si>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a) Lograr que la UNAH lleve a cabo en forma sostenida y permanente, un ejercicio pleno y responsable del principio de autonomía, que le permita participar activamente en la transformación de la sociedad hondureña.</t>
  </si>
  <si>
    <t>Fortalecer y consolidar el gobierno universitario, basando sus acciones y decisiones en los principios de Democracia, Respeto, Responsabilidad, Subsidiaridad, Transparencia y Rendición de cuentas.</t>
  </si>
  <si>
    <t>TOTAL GOBERNABILIDAD Y PROCESO DE GESTIÓN DESCENTRALIZADAS EN REDES</t>
  </si>
  <si>
    <t>Fortalecer y consolidar las responsabilidades de la UNAH en el papel de organizar, dirigir y desarrollar la educación superior del país.</t>
  </si>
  <si>
    <t xml:space="preserve">Avanzar de manera planificada y progresiva en un proceso de descentralización de la gestión académica y administrativa financiera hacia las redes educativas regionales </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</si>
  <si>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</si>
  <si>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 xml:space="preserve">2) Garantizar una educación integral, que incorpore la gestión académica del conocimiento, de cultura para el desarrollo, como parte de la dinámica institucional, y del perfil profesional, orientado al fortalecimiento de la ciudadano. </t>
  </si>
  <si>
    <t>2. CIUDADANÍA: Expansión del perfil profesional con elementos de  ciudadanía educativa.</t>
  </si>
  <si>
    <t>3) Priorizar la producción y gestión del conocimiento con alto contenido de identidad nacional, regional y local; que refuerce el saber local-regional, aborde los problemas nacionales, y que transite hacia la internacionalización del conocimiento.</t>
  </si>
  <si>
    <t>3. IDENTIDAD: Producción del conocimiento con identidad, nacional, regional, local, y para la internacionalización académica de la UNAH.</t>
  </si>
  <si>
    <t>4) Fortalecer en la comunidad universitaria la práctica de la cultura física y deportes, el aprecio por las artes y la cultura como parte de la formación integral y del buen vivir.</t>
  </si>
  <si>
    <t>4. CULTURA: Formación de ciudadanos de cultura, globales, de región, y productivos, potenciando el rol de los CRU.</t>
  </si>
  <si>
    <t>POA 2015</t>
  </si>
  <si>
    <t>A) Las facultades y centros regionales se insertan en el eje de Los posgrados, la UNAH y el país; diseñando, posgrados que el país, la ciencia y la propia universidad necesitan, contribuyendo de esa  manera al desarrollo económico, político y social de nuestro país.</t>
  </si>
  <si>
    <t xml:space="preserve">C) Las facultades y centros regionales se insertan en el eje de Evaluación y Acreditación; procurando que sus posgrados sean objeto de evaluación  institucional constante, autoevaluación y acreditación regional, para aumentar el prestigio académico de la UNAH. </t>
  </si>
  <si>
    <t>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</si>
  <si>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 xml:space="preserve">D) Las facultades y centros regionales se insertan en el eje de Investigación, desarrollo e innovación; integrando la función de investigación en sus diferentes posgrados y que estos provechen el programa de investigación que oferta la UNAH (becas, capacitaciones, revistas, congresos)  y la estructura de investigación de la UNAH (institutos, grupos, observatorios) todo ello en alineamiento con las prioridades de investigación de la UNAH y de las facultades y centros regionales.
</t>
  </si>
  <si>
    <t>E) Las facultades y centros regionales se insertan en el eje de Vinculación Universidad Estado, sectores productivos y sectores sociales; con una relación institucional estructurada, posgrados de la UNAH  reconocidos y contribuyendo al desarrollo económico, social y político del país.</t>
  </si>
  <si>
    <t>F) Las facultades y los centros regionales se insertan en el eje de Regionalización e internacionalización; elaboración y ejecución de estrategias de regionalización interna e internacionalización de los posgrados, con el propósito de formar profesionales con visión de mundo y de enfoque inter y multidisciplinario.</t>
  </si>
  <si>
    <t>G) Las facultades y los centro regionales se insertan en el eje de Formación y capacitación; registrando y acreditando un cuerpo de profesionales especializado en la gestión de posgrados, incluyendo el componente de investigación.</t>
  </si>
  <si>
    <t>B) Las facultades y centros regionales se insertan en el eje de Gestión Académico-Institucional; creando y aprobando nuevos posgrados académicos y profesionalizante,con un sistema de posgrados integrado plenamente a los departamentos.</t>
  </si>
  <si>
    <t>1. 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</si>
  <si>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POSGRADOS</t>
  </si>
  <si>
    <t>TOTAL POSGRADO</t>
  </si>
  <si>
    <t>Posgrado</t>
  </si>
  <si>
    <t>d) Propiciar un esquema de acercamiento a nivel interno de las distintas unidades académicas y administrativas de la UNAH, de manera que estas puedan hacer mejor uso de sus relaciones con otras universidades, organizaciones o instituciones para promover la cooperación académica, cultural, institucional y científica para el fomento de la internacionalización</t>
  </si>
  <si>
    <t>e) Fortalecer el Sistema de Información de la Vicerrectoría de Relacines Internacionales (SIVRI), mediante un esquema de monitoreo y seguimiento del proceso de internacionalización de la educación superior a nivel automatizado y de facil manejo para el público interesado.</t>
  </si>
  <si>
    <t>a) Gestionar y promover movilidades internacionales en pro de la academía, la investigación y la cultura, con prioridad en el apoyo a los temas de Relevo Docente y mejora en las capacidades internas de las distintas unidades académicas de la UNAH.</t>
  </si>
  <si>
    <t>b) Fortalecer la capacidad institucional en elaboración, presentación y negociación de iniciativas de cooperación para potenciar la labor docente, la investigación científica, las actividades de apoyo de la UNAH a la sociedad, la formación integral de los estudiantes y docentes, la infraestructura y la cooperación al desarrollo.</t>
  </si>
  <si>
    <t>c) Incrementar el grado de visibilidad de la UNAH aprovechando los espacios de convergencia de las redes universitarias, congruentes con las prioridades y el quehacer institucional</t>
  </si>
  <si>
    <t>a) Desarrollar mecanismos de fomento de la investigación, con acciones de promoción de actividades para reconocer, estimular y fortalecer la investigación científica, el desarrollo tecnológico y la innovación, en el marco de las prioridades de investigación.</t>
  </si>
  <si>
    <t>b) Desarrollar mecanismos de publicación, difusión y comunicación; con acciones de utilización de medios diversos para dar a conocer los resultados de las investigaciones y las actividades de investigación y de gestión de la investigación.</t>
  </si>
  <si>
    <t>c) Impulsar mecanismos de protección de los resultados de investigación; con acciones de divulgación, capacitación y acompañamiento en materia de propiedad intelectual (derechos de autor y propiedad industrial) y todo lo relacionado con innovación tecnología asociada a los procesos de investigación científica en la UNAH.</t>
  </si>
  <si>
    <t>d) Desarrollar mecanismos de capacitación en investigación; con acciones que persigan un propósito doble: 1) mejorar las capacidades de los investigadores para formular sus proyectos y aplicar con posibilidades de éxito a los fondos concursables de la UNAH y del exterior, y 2) fortalecer sus conocimientos para impartir, seminarios y talleres de investigación a nivel de grados y posgrados aumentando de esa manera la calidad de la investigación educativa que se desarrolla en las aulas universitarias</t>
  </si>
  <si>
    <t>e) Desarrollar mecanismos de gestión de la investigación; con acciones de promoción para la creación y fortalecimiento de la estructura de investigación y gestión de la investigación en la UNAH,  mediante coordinaciones regionales, unidades de gestión, institutos, grupos de investigación y centros experimentales y/o de innovación.</t>
  </si>
  <si>
    <t>Área Estratégica no. 1 Vínculos académicos y alianzas estratégicas</t>
  </si>
  <si>
    <t>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</si>
  <si>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Fortalecer de manera permanente y sostenida la Vinculación de la UNAH con el Estado, sus graduados, las fuerzas sociales, productivas y demás que integran la sociedad hondureña.</t>
  </si>
  <si>
    <t>Area Estratégica no. 2   Servicio Social y gestión del riesgo</t>
  </si>
  <si>
    <t>Area estratégica no. 3 Educacion No Formal</t>
  </si>
  <si>
    <t>Area estratégica no. 4  Comunicación y Difusión</t>
  </si>
  <si>
    <t>Area estratégica no. 5 Desarrollo Local y Cultura</t>
  </si>
  <si>
    <t>Area estrategica no. 6 Socialización y creación de conocimiento en vinculación</t>
  </si>
  <si>
    <t>Area Estratégica no. 7  Gestión académica y administrativa de la vinculación</t>
  </si>
  <si>
    <t>Inserción laboral</t>
  </si>
  <si>
    <t>Actualización profesional y formación continua</t>
  </si>
  <si>
    <t>Estudios de seguimiento de graduados</t>
  </si>
  <si>
    <t>Asociación de Graduados</t>
  </si>
  <si>
    <t>Plataforma Virtual</t>
  </si>
  <si>
    <t>Servicios y Beneficios</t>
  </si>
  <si>
    <t>Eventos y Encuentros</t>
  </si>
  <si>
    <t xml:space="preserve">Profesionales egresados de la Universidad con un índice académico mayor al promedio de aprobación, que hayan desarrollado sus habilidades de acuerdo al nuevo modelo educativo de la UNAH. </t>
  </si>
  <si>
    <t>1) 100% de la Comunidad que esta integrada por la carrera de Administración de Empresas, están debidamente enteradas y empoderadas respecto al nuevo plan de estudio de la carrera, mismo que responde y se adapta las exigencias que se  derivan a los nuevos escenarios propiciados por el modelo educativo de la UNAH.</t>
  </si>
  <si>
    <t>AE-1.a.1.1</t>
  </si>
  <si>
    <t xml:space="preserve">1 Reunión para la socialización y ajuste del nuevo plan de estudios de la carrera de administración de Empresas. 
</t>
  </si>
  <si>
    <t>Es indispensable la socialización, ajuste y adecuación para la correcta culminación del proceso de Rediseño de la Carrera de Administración de Empresas</t>
  </si>
  <si>
    <t>Aprobación  de la actividad con sus respectivos recursos financieros, Solicitud a Ciudad Universitaria, para la coordinación de l taller o en su defecto asistencia para la realización en las propias instalaciones de nuestro Centro.</t>
  </si>
  <si>
    <t>Docentes, Estudiantes, Empleadores.</t>
  </si>
  <si>
    <t>Coordinación de la Carrera, Docentes de la misma y autoridades de Ciudad Universitaria.</t>
  </si>
  <si>
    <t>AE-1.a.1.2</t>
  </si>
  <si>
    <t xml:space="preserve">2.Difusion con toda la comunidad académica respecto a la aprobación e implementación del nuevo plan de estudios de la carrera de Administración de Empresas.                                                 </t>
  </si>
  <si>
    <t>Una vez se hayan efectuado las subsanaciones y adecuaciones del plan de estudios y desde luego su respectiva aprobación, se debe implementar una campaña de difusión para que las promociones que se vean bonificadas por el nuevo diseño curricular estén enteradas de los detalles.</t>
  </si>
  <si>
    <t>Impresión de materiales para la difusión del nuevo plan de estudios, realización de reuniones estudiantiles y con todo el sector académico relativo a la carrera</t>
  </si>
  <si>
    <t>Docentes, Estudiantes</t>
  </si>
  <si>
    <t>Coordinación de la carrera y sub comisión de Rediseño Curricular.</t>
  </si>
  <si>
    <t xml:space="preserve">Docentes de Administración de empresas inscritos en talleres de capacitación sobre:  a) Curso sobre prácticas estratégicas para identificar Tics y portales de descarga de textos digitales según sus cátedras. </t>
  </si>
  <si>
    <t>Mas del 80% de los docentes de la Carrera de Administración de Empresas cuentan con diplomas y certificados que acreditan sus competencias en términos de manejos de TICS, búsqueda y colección de bibliografías digitales.</t>
  </si>
  <si>
    <t xml:space="preserve">Realizar solicitudes a Ciudad Universitaria específicamente al IPSD, para que impartan cursos que respondan las demandas de los docentes y no necesariamente estos se adapten a sus promociones, Además de ello y aprovechando la capacidad instalada, impartir un curso de mejoramiento de búsqueda y navegación en la web </t>
  </si>
  <si>
    <t>En la actualidad es muy probable que los estudiantes superen los conocimientos y competencias de los docentes en lo concerniente a manejo de herramientas informáticas y tecnología dela comunicación, es por ello que el plagio y sus derivados pueden ser no detectados por los docentes debido a sus falencias en el área.</t>
  </si>
  <si>
    <t>Diplomas y certificados con los que se acreditan las nuevas competencias de los docentes respecto al adecuado manejo de las tics y la búsqueda estratégica en la web.</t>
  </si>
  <si>
    <t>Docentes de la Carrera de Administración de Empresas.</t>
  </si>
  <si>
    <t>Coordinación y Docentes de la carrera de Administración de Empresas.</t>
  </si>
  <si>
    <t>Proceso de Formación Continua implementada, proceso en el cual todos los egresados tienen la oportunidad de recibir diplomados, cursos y alternativas para su continua actualización y mejoramiento de competitividad en el ámbito de la carrera de la cual egresaron.</t>
  </si>
  <si>
    <t>1 de cada dos egresados están inscritos en cursos, diplomados o cualquier espacio de actualización y mejoramiento profesional</t>
  </si>
  <si>
    <t>AE-2.b.1.1</t>
  </si>
  <si>
    <t>Realización de una conferencia en la que se tratan los temas de vanguardia y actualización profesional según las nuevas tendencias de los procesos de administración y gestión empresarial</t>
  </si>
  <si>
    <t>Se debe dar seguimiento al los egresados como una muestra de responsabilidad social y de esta manera se garantiza la calidad y de forma  efectiva se contribuye con el crecimiento sostenible de la región, teniendo en cuenta sus agentes de cambio, nuestros profesionales.</t>
  </si>
  <si>
    <t>Lista de inscripciones de egresados en la conferencia ofrecida o en los espacio de superación y actualización profesional, que la carrera haya ofrecido.</t>
  </si>
  <si>
    <t>Egresados de la carrera de administración de empresas.</t>
  </si>
  <si>
    <t>Coordinación de la carrera de administración de empresas.</t>
  </si>
  <si>
    <t>Propuesta de modelo para implementar con la finalidad de pragmática y dar funcionamiento a los principales ejes como ser: la gestión académica y  el desarrollo de proyectos   que  incluya las principales actividades de quehacer académico:   la docencia, investigación y vinculación.</t>
  </si>
  <si>
    <t>Documento borrador de la propuesta que refleje la intencionalidad y premisa de desarrollar al centro en el ámbito técnico, cultural y científico con incidencia en la región.</t>
  </si>
  <si>
    <t>AE-1.C.1.1</t>
  </si>
  <si>
    <t>Invitar a todas la unidades académicas y carreras que se ofrecen en el centro para redactar una propuesta incluyente que logre la sinergia usando como pivote la expertos del área de las ciencias ecónomo administrativas</t>
  </si>
  <si>
    <t>La presencia en del centro en la región ha sido notoria en los últimos años sin embargo esto puede ser potenciado si se logra una adecuada sumatoria de los esfuerzos, mismos que se pueden impulsar y canalizar a través de la idoneidad de la carrera y pertinencia del resto de las unidades académicas y carreras profesionalizantes.</t>
  </si>
  <si>
    <t>Borrador de documento que aborde la estrategia para la implementación de un programa incluyente de gestión y aseguramiento del conocimiento en la región.</t>
  </si>
  <si>
    <t>Todo el Centro Universitario</t>
  </si>
  <si>
    <t>Coordinación y docentes de la carrera de administración e empresas.</t>
  </si>
  <si>
    <t>El plan de estudios de la carrera contempla tanto en su maya curricular como en sus espacios de aprendizaje elementos del saber científico que contribuyan al desarrollo del entono regional y local en consonancia con las exigencias de los nuevos escenarios que exigen el fortalecimiento ciudadano</t>
  </si>
  <si>
    <t>AE-2.a.1.1</t>
  </si>
  <si>
    <t>Socialización y revisión minuciosa de las asignaturas que prevalezcan y las nuevas que se incluyan en el nuevo diseño curricular, ello con el propósito que hayan en los espacios didácticos muestras de enseñanza de conceptos y competencias genéricas y especificas que promuevan una cultura de desarrollo</t>
  </si>
  <si>
    <t>La educación superior debe responder a sus premisas cuya orientación debe ser integral, valores fundamentales que deben estar de manera explicita en el plan de estudios de la carrera, entre ellos la cultura orientada al desarrollo, como incluso profesionales que promuevan y enaltezcan la cultura ancestral y antropológica</t>
  </si>
  <si>
    <t>Lista de asistencia de miembros, docentes y estudiantes de la carrera que discutieron y analizaron la nueva propuesta y diseño curricular de la carrera</t>
  </si>
  <si>
    <t>Comunidad académica de la carrera de administración de empresas</t>
  </si>
  <si>
    <t>Lo Esencial de la Reforma</t>
  </si>
  <si>
    <t>Plan de mejora implementado en por lo menos un 50%</t>
  </si>
  <si>
    <t>Los factores: docentes, estudiantes, desarrollo curricular y gestión administrativa han sido satisfactoriamente cumplidos en todas sus dimensiones</t>
  </si>
  <si>
    <t>Efectuar solicitudes a Vicerrectoría de Asuntos académicos para la erogación de recursos que son indispensables para la implementación del plan de mejoras</t>
  </si>
  <si>
    <t>Hemos logrado y cumplido con el proceso de autoevaluación, sin embargo la implementación del plan de mejoras se aletargado dado que en esta fase el recurso económico es indispensable por lo que es imperante emprender una campaña de obtención de recursos y fondos indispensables para culminar con el proceso de autoevaluación</t>
  </si>
  <si>
    <t>Muestra de las notas y solicitudes enviadas a Vicerrectoría de Asuntos académicas y otras gestiones para lograr los fondos necesarios e indispensables para la puesta en marcha del plan de mejoras de la carrera de administración de empresas.</t>
  </si>
  <si>
    <t>Toda la comunidad académica adscrita a la carrera de administración de empresas</t>
  </si>
  <si>
    <t xml:space="preserve">Coordinación de la carrera de Administración de   </t>
  </si>
  <si>
    <t>Tiempos de tramites académicos y de gestión reducidos de manera significativa cumpliendo en cada una de las etapas la forma y fondo inherente a cada uno de los procesos           académicos debidamente sistematizados lo que permite una mayor fluidez en los procesos.</t>
  </si>
  <si>
    <t>Conformación fluida de expedientes de estudiantes graduandos, en donde estos saben y entienden los tramites, así mismo ellos son  garantes de la inmediatez posible en la evacuación de los requerimientos.</t>
  </si>
  <si>
    <t>Es indispensable que todos los procesos sean objeto de sistematización, de esta manera se pueden eficientar los tiempos de cumplimiento y hay una mayor transparencia en los sectores, es decir cada etapa del proceso tiene su responsable y este es visto o determinado con facilidad.</t>
  </si>
  <si>
    <t>Documentos sistematización de los procesos para la culminación y conformación del expediente de los estudiantes graduandos.</t>
  </si>
  <si>
    <t>Estudiantes de la Carrera de Administración de Empresas</t>
  </si>
  <si>
    <t>Coordinación de la Carrera de Administración de Empresas</t>
  </si>
  <si>
    <t>Presentar documentos sistemático y simplificado de todos los procesos y tramites requeridos para la competición del expediente que los estudiantes requieren para sus fines de graduación y culminación de su proceso académico estudiantil</t>
  </si>
  <si>
    <t>1) Propuestas de investigación basadas en las prioridades del CUROC y presentadas a las convocatorias de la DICyP por profesores de distintas carreras y áreas del Centro Regional.</t>
  </si>
  <si>
    <t>Número de propuestas presentadas a convocatorias.</t>
  </si>
  <si>
    <t xml:space="preserve">INV.1.a.1.1 </t>
  </si>
  <si>
    <t>Elaborar propuestas de investigación de carácter interdisciplinario basadas en las prioridades del Centro Regional, con los estándares de calidad de la DICyP y presentarlas para su revisión y aprobación.</t>
  </si>
  <si>
    <t>Es necesario que existan profesores dedicados a escribir propuestas de investigación y su posterior presentación a concurso por fondos; basados en las prioridades de investigación del CUROC y para cumplir con la función de investigación que deben tener los profesores universitarios.</t>
  </si>
  <si>
    <t>Documentos de propuestas de investigación impresos, notas de ingreso de las propuestas a las convocatorias a becas de la DICU.</t>
  </si>
  <si>
    <t>Profesores investigadores del CUROC.</t>
  </si>
  <si>
    <t>DICyP, Coordinador de la CRIC, Jefes de Unidades de Investigación, profesores investigadores.</t>
  </si>
  <si>
    <t>1) Los resultados de las investigaciones desarrolladas en el Centro Regional, socializados con la comunidad universitaria; a través de encuentros académicos y ponencias en congresos de investigación nacionales.</t>
  </si>
  <si>
    <t>Número de eventos de divulgación de resultados de investigaciones.</t>
  </si>
  <si>
    <t xml:space="preserve">INV.1.b.1.1 </t>
  </si>
  <si>
    <t>Organizar encuentros académicos con profesores y estudiantes del CUROC para socializar los resultados de las investigaciones ejecutadas en el periodo 2012-2013.</t>
  </si>
  <si>
    <t>La divulgación de los resultados de investigación es necesaria para fortalecer la vinculación con los sectores beneficiados con los temas investigados; así como motivar al resto de profesores para que se involucren en actividades de investigación científica.</t>
  </si>
  <si>
    <t>1) Listado de asistentes, 2) Notas de aceptación de las conferencias en el congreso de investigación, 3) fotografías, 4) diplomas de participación de los conferencistas y panelistas.</t>
  </si>
  <si>
    <t>Profesores y estudiantes del CUROC.</t>
  </si>
  <si>
    <t>Dirección, Coordinador CRIC, DICyP, profesores investigadores.</t>
  </si>
  <si>
    <t>Número de ponencias aceptadas en el congreso de investigación.</t>
  </si>
  <si>
    <t>INV.1.b.1.2</t>
  </si>
  <si>
    <t>Presentar una serie de conferencias nacionales en el marco del noveno congreso de investigación de la UNAH, con ponencias basadas en las investigaciones ya ejecutadas por profesores del CUROC.</t>
  </si>
  <si>
    <t>La participación en congresos de investigación es vital para la socialización de los resultados de investigación con la comunidad científica.  En el caso de las investigaciones beneficiadas con becas de investigación de la DICyP, este proceso es obligatorio.</t>
  </si>
  <si>
    <t>1)Fichas de conferencias propuestas y remitidas para su consideración. 2) Listado de asistentes a conferencias. 3) Fotografías.  4) Certificados extendidos por la DICyP a los conferencistas y panelistas.</t>
  </si>
  <si>
    <t>Comunidad que asiste a las conferencias del congreso de investigación.</t>
  </si>
  <si>
    <t>Número de artículos publicados en revistas científicas indexadas.</t>
  </si>
  <si>
    <t>INV.1.b.1.3</t>
  </si>
  <si>
    <t>Elaborar los artículos científicos derivados de las investigaciones ejecutadas y presentarlos a consideración para su publicación en revistas científicas indexadas.</t>
  </si>
  <si>
    <t>Es necesario dar a conocer la producción científica de nuestro Centro Regional a través de medios como las revistas indexadas; así se motivan los profesores investigadores.</t>
  </si>
  <si>
    <t>Ejemplar impreso o digital de la revista indexada en donde se publicaron los artículos.</t>
  </si>
  <si>
    <t>Comunidad científica.  Profesores investigadores del CUROC.</t>
  </si>
  <si>
    <t>DICyP, Coordinación de la CRIC, Profesores investigadores.</t>
  </si>
  <si>
    <t>1) Procesos de gestión fortalecidos en las unidades de gestión de la investigación de las carreras y áreas del Centro Regional.</t>
  </si>
  <si>
    <t>Número de eventos de capacitación para gestores de la investigación.</t>
  </si>
  <si>
    <t>INV.1.d.1.1</t>
  </si>
  <si>
    <t>Organizar un taller sobre gestión de la investigación dirigido a los profesores que forman parte de las unidades de gestión de la investigación en las diversas carreras y áreas del Centro Regional.</t>
  </si>
  <si>
    <t>Los profesores involucrados en la gestión de la investigación necesitan actualizar sus conocimientos sobre la temática para tener mayores capacidades cognocitivas y procedimentales para ejecutar sus funciones de gestión a los interno de sus carreras y áreas.</t>
  </si>
  <si>
    <t>Listado de asistencia,  fotografías, diplomas, informe de la actividad, planes de trabajo actualizados.</t>
  </si>
  <si>
    <t>Profesores encargados de la gestión de la investigación en las carreras y áreas del CUROC.</t>
  </si>
  <si>
    <t>DICyP, Coordinación Regional de Investigación, Unidades de Investigación de las carreras y áreas del CUROC.</t>
  </si>
  <si>
    <t>2) Profesores y estudiantes del Centro Regional capacitados en temas específicos relacionados con la investigación científica, a través de cursos de apoyo a la investigación impartidos por la DICyP.</t>
  </si>
  <si>
    <t>Número de cursos de apoyo a la investigación impartidos en el Centro.</t>
  </si>
  <si>
    <t>INV.1.d.2.1</t>
  </si>
  <si>
    <t>Organizar e impartir cursos de apoyo a la investigación, seleccionados según la demanda del CUROC y la oferta de departamento de proyectos de investigación de la DICyP con los que se gestionará que aporten los instructores y sus viáticos.</t>
  </si>
  <si>
    <t>Estos cursos de apoyo a la investigación vienen a reforzar los conocimientos de los profesores y estudiantes, así como a motivarlos para que realicen investigación científica.</t>
  </si>
  <si>
    <t>Listado de asistencia,  fotografías, diplomas de los participantes.</t>
  </si>
  <si>
    <t>Director del CUROC, DICyP, Coordinador CRIC.</t>
  </si>
  <si>
    <t xml:space="preserve">Compra de textos para la carrera de Desarrollo Local </t>
  </si>
  <si>
    <t>Es necesaria la compra de libro ya que actualmente la biblioteca no cuenta con libros de las diferentes clases de la carrera de Desarrollo Local, lo cual beneficiaría a docentes y alumnos del mismo.</t>
  </si>
  <si>
    <t xml:space="preserve"> Uso de los libros de las diferentes clases en la biblioteca.</t>
  </si>
  <si>
    <t>Alumnos y docentes del área de Desarrollo Local.</t>
  </si>
  <si>
    <t>Coordinación de la carrera de Desarrollo Local</t>
  </si>
  <si>
    <t>1) Fortalecido Sistema de bibliotecas tradicional y virtualmente</t>
  </si>
  <si>
    <t>1) Se fortalecerá el Sistema de Bibliotecas y se creará un sistema virtual para la obtención de documentos y materiales de trabajo de las diferentes carreras.</t>
  </si>
  <si>
    <t>DL.1.1.1.1</t>
  </si>
  <si>
    <t>Compra de Libros de la Carrera</t>
  </si>
  <si>
    <t>1) Alianzas con universidades, e instituciones firmadas y en ejecución.</t>
  </si>
  <si>
    <t>1) Se estructurarán alianzas con universidades, egresados, empresas e instituciones, al menos se firmarán diez (10) alianzas durante el período 2012- 2016.</t>
  </si>
  <si>
    <t>a.1 Aumentar las alianzas con organizaciones nacionales y extranjeras para un mayor intercambio académico, de manera que la internacionalización de la educación superior favorezca y potencie redes que promuevan el intercambio estudiantil y académico con las universidades extranjeras y el mejoramiento de la calidad.</t>
  </si>
  <si>
    <t>Es importante establecer convenios con instituciones que trabajan en temas de Desarrollo Local para fortalecer la licenciatura en Desarrollo Local especificamente los alumnos que se matriculen en ésta.</t>
  </si>
  <si>
    <t>Firmada carta de intenciones</t>
  </si>
  <si>
    <t xml:space="preserve">Alumnos matriculados en la carrera de Desarrollo Local. </t>
  </si>
  <si>
    <t>Coordinación de la carrera de Desarrollo Local.</t>
  </si>
  <si>
    <t>Realizar al menos una (1)  gira educativa a una organización que trabajen diferentes temas de desarrollo local.</t>
  </si>
  <si>
    <t xml:space="preserve">b.1 Realizacion de giras de practicas a diferentes instutuciones y organizaciones del pais </t>
  </si>
  <si>
    <t>DL1.1.1.a</t>
  </si>
  <si>
    <t>DL1.1.1.b</t>
  </si>
  <si>
    <t>fortalecer el proceso educativo en la carrera de Desarrollo Local.</t>
  </si>
  <si>
    <t>giras realizada, fotos, e informes.</t>
  </si>
  <si>
    <t>Alumnos de la carrera de Desarrollo Local</t>
  </si>
  <si>
    <t>Coordinación de la carrera de Desarrollo Local, docentes de la carrera y administración.</t>
  </si>
  <si>
    <t>Elaboración de propuesta de vinculación orientado a la asesoría agro empresarial de ocho empresas de la región occidental de Honduras</t>
  </si>
  <si>
    <t>La carrera de Comercio Internacional se vincula con las empresas de la región occidental de Honduras</t>
  </si>
  <si>
    <t>Perfil de proyecto elaborado y registrado</t>
  </si>
  <si>
    <t>Empresas agro empresariales de la región occidental</t>
  </si>
  <si>
    <t xml:space="preserve">Coordinación, docentes </t>
  </si>
  <si>
    <t>CI.1.1.1.1</t>
  </si>
  <si>
    <t>Seguimiento al proyecto de asesoría agro empresarial</t>
  </si>
  <si>
    <t xml:space="preserve">Acercarse a las empresas agro empresariales que necesitan apoyo y asesoría </t>
  </si>
  <si>
    <t>Coordinación, comité vinculación universidad sociedad</t>
  </si>
  <si>
    <t>Bases de Datos y Censo estudiantil debidamente sistematizado y realizado</t>
  </si>
  <si>
    <t>Realización de un Censo estudiantil al comienzo del II PAC, en el cual participan estudiantes becados y colaboradores para el logro y cumplimiento de tal acción.</t>
  </si>
  <si>
    <t>En la actualidad la DIP, no ofrece información adicional y determinante para la toma de decisiones en términos de análisis estadísticos y monitoreo y seguimiento de los estudiantes ante todo aquellos que están por egresar.</t>
  </si>
  <si>
    <t>Base de datos en la que se refleje la mayoría de los estudiantes matriculados en la carrera, con mayor énfasis a los que están por egresar, con el fin de involucrados en procesos de integración y vinculación universidad sociedad.</t>
  </si>
  <si>
    <t>Estudiantes por egresar, egresados y Organizaciones con las que se tienen cartas de intención</t>
  </si>
  <si>
    <t>Coordinación de la Carrera, estudiantes de administración de empresas, y VOAE.</t>
  </si>
  <si>
    <t>Se cuenta con un control de  estudiantes por egresar e insertarlos en los programas y proyectos establecidos.</t>
  </si>
  <si>
    <t xml:space="preserve">Alimentación </t>
  </si>
  <si>
    <t>DIVUS</t>
  </si>
  <si>
    <t>Papelería y suministros</t>
  </si>
  <si>
    <t xml:space="preserve">Contribuir con la formación de una comunidad universitaria con compromiso social,  mediante convenios y cartas de intención Vinculación Universidad - Sociedad.    </t>
  </si>
  <si>
    <t xml:space="preserve">Al menos un proyecto de vinculación Universidad sociedad </t>
  </si>
  <si>
    <t xml:space="preserve">Realización de un proyecto de vinculación Universidad Sociedad pertinente a la zona </t>
  </si>
  <si>
    <t>Responder a las necesidades de la zona</t>
  </si>
  <si>
    <t>informes presentados</t>
  </si>
  <si>
    <t>Estudiantes  y docentes que participen en los convenios establecidos</t>
  </si>
  <si>
    <t>Jefe regional DVUS, jefe de departamento, docentes</t>
  </si>
  <si>
    <t>QBI.1.1.2.1</t>
  </si>
  <si>
    <t>Grupo de docentes trabajando activamente en operativizar al menos dos convenios o cartas de intención con instituciones afines a la temática de desarrollo social de la región occidente.</t>
  </si>
  <si>
    <t>Construcción documental sistematizada periódicamente de la experiencia en convenios.  No de instituciones con operatividad de convenios establecidos.</t>
  </si>
  <si>
    <t>Dinamizar y operativizar el convenio de cooperación establecido entre el CUROC, gobiernos locales (municipalidades) y otras instituciones, para abordar problemas de impacto social en la región occidental.</t>
  </si>
  <si>
    <t>Es necesario habilitar convenios y cartas de intención que refuercen la actividad de vinculación del CUROC para aportar a la solución de problemas socio económicos.</t>
  </si>
  <si>
    <t>Documentos de sistematización. Portafolio de docentes.</t>
  </si>
  <si>
    <t>Municipalidades e instituciones de la región occidente de Honduras.</t>
  </si>
  <si>
    <t>Grupo de docentes de matemáticas.  Coordinación de matemáticas.</t>
  </si>
  <si>
    <t>Que el personal a cargo de las bibliotecas de la localidad conozcan las diferentes bases de datos de la Biblioteca Virtual de la Unah</t>
  </si>
  <si>
    <t>Manejo y Uso de la Biblioteca Virtual de la UNAH por parte de las bibliotecas locales</t>
  </si>
  <si>
    <t>Blb.1.1.1</t>
  </si>
  <si>
    <t>Jornada de socialización de la biblioteca virtual de la UNAH con encargados y personal, de las diferentes bibliotecas de la localidad</t>
  </si>
  <si>
    <t>Establecer un vínculo mas cercano entre la biblioteca del Curoc y las bibliotecas de la localidad</t>
  </si>
  <si>
    <t>Bibliotecas de:         Escuelas;     Colegios;     Bibliotecas Públicas</t>
  </si>
  <si>
    <t>Personal Biblioteca del Curoc</t>
  </si>
  <si>
    <t>Ferias de la Salud</t>
  </si>
  <si>
    <t>Dar atencion primaria a los problemas de Salud de los estudiantes, Personal Administrativo y apoyo del CUROC, asi como a la comunidad aledaña a nuestro Centro</t>
  </si>
  <si>
    <t>Perfil de proyecto elaborado, listados de pacientes atendidos, y ferias realizadas</t>
  </si>
  <si>
    <t xml:space="preserve">Estudiantes, Personal administrativo y de apoyo del CUROC   y población de los barrios aledaños del CUROC            </t>
  </si>
  <si>
    <t>Coordinacion de la Carrera de Enfermería, Coordinacion de Vinculacion U/S</t>
  </si>
  <si>
    <t>MAT-1.1.3.1</t>
  </si>
  <si>
    <t>Personal de las municipalidades capacitados en uso de biblioteca virtual</t>
  </si>
  <si>
    <t>2 ferias de la salud realizadas en el año una por semestre.</t>
  </si>
  <si>
    <t>Reporte de Actividades  Realizadas</t>
  </si>
  <si>
    <t>ENF.1.1.1.1</t>
  </si>
  <si>
    <t>Grupo de docentes trabajando activamente en proponer alternativas de solución al problema de agua en el municipio.</t>
  </si>
  <si>
    <t>Informes trimestrales de cada docente sobre actividades de enlace y cooperación con la junta de aguas de Santa Rosa de Copan. (Información en portafolio docente)</t>
  </si>
  <si>
    <t>Conformación de grupo de docentes en calidad de asesores técnicos para aportar soluciones al problema de abastecimiento de agua en Santa Rosa de Copan</t>
  </si>
  <si>
    <t>Desde hace varios años la comunidad de Santa Rosa de Copan a solicitado el auxilio de muchas instituciones para enfrentar la necesidad de agua potable para todo el municipio</t>
  </si>
  <si>
    <t>Informes periódicos sobre reuniones con Junta de aguas.  Portafolio docente.</t>
  </si>
  <si>
    <t>Comunidad de Santa Rosa de Copan</t>
  </si>
  <si>
    <t xml:space="preserve">Noe Canelo,  Jesus Romero, José Alvarado,  Pedro Folgar    </t>
  </si>
  <si>
    <t>Clinica de Atencion Integral y asuntos estudiantiles; atendida por varias disciplina, Medicina, Enfermería, Odontologia, Psicologia y Pedagogia.</t>
  </si>
  <si>
    <t>En nuestro centro no exite una clinica Medica y de Enfermería de ateción a nuestros alumnos; docentes y personal administrativo y de apoyo, ademas de atencion de asuntos estudiantiles</t>
  </si>
  <si>
    <t>Perfil de la actividad Realizado</t>
  </si>
  <si>
    <t>Estudiantes, Docentes, personal administrativo y de apoyo del CUROC</t>
  </si>
  <si>
    <t>Direccion del Curoc,Coordinacion de Enfermeria, Coordinacion de Vinculación,</t>
  </si>
  <si>
    <t>Lucha contra el Degue y Operativos de Limpeza</t>
  </si>
  <si>
    <t>Programar para los meses de Mayo o Junio la fumigacion y operativos de limpieza para el control del  Zancudo Aedes Aegycti, responsable de la enfermedad del dengue, ya que en estos meses de cada año se acerca la epidemia de dicha enfermedad.</t>
  </si>
  <si>
    <t>Perfil de la actividad Realizado  y la acctividad realizada</t>
  </si>
  <si>
    <t>Coordinacion de Enfermeria, Coordinacion de Vinculación,</t>
  </si>
  <si>
    <t>MAT-2.2.1.1</t>
  </si>
  <si>
    <t>Perfifil de factibilidad de la Clinica de Atencion realizado</t>
  </si>
  <si>
    <t>Documento Realizado y analizado</t>
  </si>
  <si>
    <t>ENF.2.2.2.1</t>
  </si>
  <si>
    <t>Una Fumigacion y campaña de limpieza realizada en el CUROC</t>
  </si>
  <si>
    <t>2.1Disminucion de casos d Dengue en los empleados y alumnos del CUROC.        2.2 Reporte de logros de la Actividad</t>
  </si>
  <si>
    <t>ENF.2.2.3.1</t>
  </si>
  <si>
    <t>La carrera de Desarrollo es nueva en este Centro Universitario por lo tanto se necesita realizar la respectiva promoción en la región</t>
  </si>
  <si>
    <t xml:space="preserve">Listas de interesados, fotografías, videos </t>
  </si>
  <si>
    <t>Personal de instituiciones públicas, ONG´s y de los diferentes institutos de occidente</t>
  </si>
  <si>
    <t>Coordinación de Desarrollo Local</t>
  </si>
  <si>
    <t>1) Ejecución del primer congreso en Desarrollo Local.</t>
  </si>
  <si>
    <t>a.1 Desarrollo de congreso de Desarrollo Local.</t>
  </si>
  <si>
    <t>Docentes capacitados en la temática de lineamientos de Vinculación</t>
  </si>
  <si>
    <t>Docentes presentan propuestas de proyectos de vinculación</t>
  </si>
  <si>
    <t>Capacitación sobre vinculación a docentes del CUROC</t>
  </si>
  <si>
    <t>Es importante hacer esta capacitación, ya que así cada docente del CUROC, manejará los lineamientos establecidos para proponer y ejecutar programas y proyectos en el área de Vinculación.</t>
  </si>
  <si>
    <t>Cantidad de propuestas presentadas por docentes al finalizar el curso, para la acreditación del diploma.</t>
  </si>
  <si>
    <t>Docentes del CUROC</t>
  </si>
  <si>
    <t>Dirección de Vinculación Universidad Sociedad UNAH Licdo. Edwduar Carranza Coordinador de el Vínculo de Educaciuón No Formal. Coordinación DVUS-CUROC Licdo. Wilfredo Estrada.</t>
  </si>
  <si>
    <t>Promover el involucramiento de los participantes para el éxito del curso.</t>
  </si>
  <si>
    <t>Certificados de participacion, listados de asistencia, planificaciones, jornalizaciones, fotografias, informes, etc.</t>
  </si>
  <si>
    <t>Docentes, Personal Administrativo, Alumnado y Sociedad Civil</t>
  </si>
  <si>
    <t>Jefe y Docentes del Area  Autoridades del CUROC</t>
  </si>
  <si>
    <t>Adquiridos  los conocimientos planteados  para los participantes en el manejo del idioma inglés y alcanzados los objetivos propuestos en el proyecto de vinculacion denominado  "Curso de Inglés",  se  ha proveido a los participantes de una herramienta academica y laboral que les aporta cierto nivel de competitividad.</t>
  </si>
  <si>
    <t>Divulgar las experiencias exitosas relacionadas con las polìticas de desarrollo Local a nivel nacional e internacional.</t>
  </si>
  <si>
    <t>AE-1.1.1.1</t>
  </si>
  <si>
    <t>DL.2.3.1.1</t>
  </si>
  <si>
    <t>DVUS-2.3.2.1</t>
  </si>
  <si>
    <t>ING.2.3.3.1</t>
  </si>
  <si>
    <t>Información publicada de las actividades de Vinculación, Investigación, Academia y Programa Lo esencial.</t>
  </si>
  <si>
    <t>La publicación mensual de todas las actividades transversales que se realicen en el CUROC.</t>
  </si>
  <si>
    <t>Diseño y publicación de un boletín mensual</t>
  </si>
  <si>
    <t>Es importante hacer el boletín del CUROC porque de esta forma se dan a conocer las actividades que se realizan durante todo el año.</t>
  </si>
  <si>
    <t>Publicación en agenda universitaria, en Presencia Universitaria, canal UTV y entregado a docentes, coordinaciones, instituciones con las que se tienen cartas de entendimiento, así como público en general.</t>
  </si>
  <si>
    <t>Docentes, estudiantes, Instituciones públicas y privadas, mipymes, Instituciones educativas, público en general.</t>
  </si>
  <si>
    <t>Unidad de comunicaciones y editorial CUROC. Licenciada Linda María Cortés y Licenciado Wilfredo Estrada, coordinador de DVUS CUROC</t>
  </si>
  <si>
    <t>1) Divulgación y promoción de la carrera de Desarrollo Local.</t>
  </si>
  <si>
    <t>1. Se realizará una gira por cada departamento de Lempira, Copán, Ocotepeque.</t>
  </si>
  <si>
    <t>El departamento de Desarrollo Local realiza giras de promoción y publicidad de la carrera de Desarrollo Local en los departamentos de Copán, Lempira y Ocotepeque.</t>
  </si>
  <si>
    <t>Proyecto en ejecución</t>
  </si>
  <si>
    <t>2.Desarrollar el proyecto Deporte para Todos</t>
  </si>
  <si>
    <t>Una vez aprobada la propuesta es indispensable ponerlo en práctica en beneficio de la sociedad en general</t>
  </si>
  <si>
    <t>Proyecto escrito, fotografías, videos, ayuda memoria</t>
  </si>
  <si>
    <t>Sociedad civil en general</t>
  </si>
  <si>
    <t>Unidad de vinculación de Humanidades y docentes del área de Deportes.</t>
  </si>
  <si>
    <t xml:space="preserve"> Una propuesta de trabajo de Vinculación</t>
  </si>
  <si>
    <t>1. Elaboración de una propuesta de proyecto en el campo educativo, cultural, deportivo y/o social, con el tema Deporte para todos.</t>
  </si>
  <si>
    <t>Se necesita implementar nuevos proyectos que vinculen el CUROC con la sociedad en general, especialmente el área de deporte en los diferentes niveles</t>
  </si>
  <si>
    <t>Propuesta escrita de proyecto de vinculación</t>
  </si>
  <si>
    <t>DVUS-2.4.1.1</t>
  </si>
  <si>
    <t>DL.2.5.1.1</t>
  </si>
  <si>
    <t>HUM.2.5.2.1</t>
  </si>
  <si>
    <t>HUM.2.5.3.1</t>
  </si>
  <si>
    <t>Una propuesta de trabajo diseñada en relación a Vinculación Universidad Sociedad</t>
  </si>
  <si>
    <t>Balones de futbol, voleibol, baloncesto y medicinales</t>
  </si>
  <si>
    <t>Cuerda</t>
  </si>
  <si>
    <t xml:space="preserve">Aros plásticos Hula Hub </t>
  </si>
  <si>
    <t>Conos plásticos</t>
  </si>
  <si>
    <t>Platos plásticos deportivos</t>
  </si>
  <si>
    <t>Escalera deportiva</t>
  </si>
  <si>
    <t>Registro en DVUS UNAH, de los proyectos realizados por docentes del CUROC.</t>
  </si>
  <si>
    <t>Cantidad de proyectos registrados en la DVUS UNAH</t>
  </si>
  <si>
    <t>Socialización y entrega de proyectos de Vinculación ejecutados por docentes del CUROC a DVUS UNAH.</t>
  </si>
  <si>
    <t>Es importante registrar los  proyectos ejecutados por docentes del CUROC, para que así sea certificado cada proceso y sistematizado.</t>
  </si>
  <si>
    <t>Constancias entregadas por la DVUS UNAH</t>
  </si>
  <si>
    <t>Licenciado Wilfredo Estrada</t>
  </si>
  <si>
    <t xml:space="preserve"> Capacitar al personal docente del área de Humanidades en el campo de Vinculación
</t>
  </si>
  <si>
    <t xml:space="preserve">El 100% de los docentes capacitados en el campo de Vinculación Universidad Sociedad
</t>
  </si>
  <si>
    <t xml:space="preserve">1. Dos capacitaciones en el tema de Vinculación
</t>
  </si>
  <si>
    <t xml:space="preserve">Incorporar la capacitación contínua de los docentes del área de Humanidades en el campo de Vinculación
</t>
  </si>
  <si>
    <t>Ayuda memoria, lista de asistencia</t>
  </si>
  <si>
    <t>Docentes del área de Humanidades</t>
  </si>
  <si>
    <t>Coordinador de Area de Humanidades, Unidad de vinculación.</t>
  </si>
  <si>
    <t>Uso de la biblioteca virutal por parte de los estudiantes de telecentro</t>
  </si>
  <si>
    <t>Registro de entradas a la biblioteca virtual por parte de los estudiantes de telecentro</t>
  </si>
  <si>
    <t>Taller de socialización de la  biblioteca virtual de la UNAH al personal del  Telecentro de Ocotepeque</t>
  </si>
  <si>
    <t>Aprovechar los recursos electrónicos con que cuenta la Biblioteca Virtual</t>
  </si>
  <si>
    <t xml:space="preserve">Telecentros: Ocotepeque; </t>
  </si>
  <si>
    <t>Los usuarios de los Telecentros utilicen la biblioteca virtual como fuente de investigación</t>
  </si>
  <si>
    <t>porcentaje de ingreso por estudiantes a la biblioteca virtual</t>
  </si>
  <si>
    <t>Taller de socialización de la  biblioteca virtual de la UNAH al personal del  Telecentro de Gracias, Lempira</t>
  </si>
  <si>
    <t xml:space="preserve">Telecentros: Gracias, Lempira </t>
  </si>
  <si>
    <t>Dominio de la biblioteca virtual por parte de los estudiantes de telecentro</t>
  </si>
  <si>
    <t>Capacidad de encontrar información en la biblioteca virtual por parte de los estudiantes de telecentro</t>
  </si>
  <si>
    <t>Capacitación continua sobre Biblioteca Virtual a Docentes, Estudiantes y Usuarios en general</t>
  </si>
  <si>
    <t>DVUS-2.6.1.1</t>
  </si>
  <si>
    <t>HUM.2.6.2.1</t>
  </si>
  <si>
    <t>Blb.3.12.1.1</t>
  </si>
  <si>
    <t>Blb.3.12.2.1</t>
  </si>
  <si>
    <t>Blb.3.12.3.1</t>
  </si>
  <si>
    <t>Base de datos de las visitas al sitio web</t>
  </si>
  <si>
    <t>Sociedad Civil</t>
  </si>
  <si>
    <t xml:space="preserve">La carrera de Comercio Internacional cuenta con un documento de re diseño curricular debidamente actualizado </t>
  </si>
  <si>
    <t>Numero de documentos entregados e implementandose en la carrera de Comercio Internacional</t>
  </si>
  <si>
    <t>Encuentros con los demás Centros Regionales</t>
  </si>
  <si>
    <t xml:space="preserve">Para dar seguimiento al proceso de Rediseño curricular a nivel nacional de la carrera </t>
  </si>
  <si>
    <t>Facturas, memoria, invitaciones, lista de asistencia</t>
  </si>
  <si>
    <t>Docentes</t>
  </si>
  <si>
    <t>Coordinación</t>
  </si>
  <si>
    <t>CI.1.1.2.1</t>
  </si>
  <si>
    <t>Coordinación Carreras</t>
  </si>
  <si>
    <t>Se ha elaborado y  presentado una propuesta al comité de vinculación orientada a la asesoría agro empresarial en la región occidental de Honduras</t>
  </si>
  <si>
    <t xml:space="preserve">Una propuesta presentada y registrada al comité de vinculación </t>
  </si>
  <si>
    <t>Se ha brindado asesorías a empresas agro empresariales de la región occidental de Honduras en cada uno de los periodos académicos</t>
  </si>
  <si>
    <t>Numero de empresas agro empresariales asesoradas en la región occidental de Honduras</t>
  </si>
  <si>
    <t>CI.1,1.1.1</t>
  </si>
  <si>
    <t>Los estudiantes participantes en la gira y fortalecen sus conocimientos academicos adquiridos en aula de clase</t>
  </si>
  <si>
    <t xml:space="preserve">Numero de estudiantes participando en gira académica y poniendo en practica los conocimientos teóricos </t>
  </si>
  <si>
    <t>Gira académica Zona Norte de Honduras</t>
  </si>
  <si>
    <t>Propiciar espacios extracurriculares de aprendizaje para los estudiantes de la carrera de Comercio Internacional y fortalecer las competencias docentes</t>
  </si>
  <si>
    <t>Lista de asistencia, ayuda memoria, fotografías</t>
  </si>
  <si>
    <t>Estudiantes, docentes</t>
  </si>
  <si>
    <t>Coordinación, docentes</t>
  </si>
  <si>
    <t>Gira académica Zona  Sur  de Honduras</t>
  </si>
  <si>
    <t>Combustible</t>
  </si>
  <si>
    <t xml:space="preserve">Papelería </t>
  </si>
  <si>
    <t>CI.1.1.2.a</t>
  </si>
  <si>
    <t>CI.1.b.2.1</t>
  </si>
  <si>
    <t>CI.1.b.2.2</t>
  </si>
  <si>
    <t>La carrera cuenta con personal especializado en el área de Comercio Internacional</t>
  </si>
  <si>
    <t>Una plaza docente para la carrera de Comercio Internacional</t>
  </si>
  <si>
    <t>Contratación de una plaza docente para la carrera de Comercio Internacional</t>
  </si>
  <si>
    <t xml:space="preserve">Es necesario para el fortalecimiento de la carrera contar con especialistas en el área </t>
  </si>
  <si>
    <t>Contrato de trabajo</t>
  </si>
  <si>
    <t>Plan A aperturado, y matricula de primer ingreso</t>
  </si>
  <si>
    <t>Promocion establesida      Matricula Abierta           Listado de Alumnos Matriculados</t>
  </si>
  <si>
    <t>Extencion de la carrera de Enfermeria en su modalidad de plan A o plan Regular</t>
  </si>
  <si>
    <t xml:space="preserve">Documnetos entregados a autoridades de la UNAH, para el analisis de extender la carrera </t>
  </si>
  <si>
    <t>Seguimiento a la implementacion de la extencion de la carrera</t>
  </si>
  <si>
    <t>Conociendo la demanda de la carrera de Enfermeria en la zona Occidental de Honduras, me diante la realizacion de un plan de factibilida</t>
  </si>
  <si>
    <t xml:space="preserve">Entrega de documnetacion respaldante, como ser: Plan de extencion de la carrera, plan de factibilidad, proyecto de laboratorio, proyecto de promocion de la carrera.etc. </t>
  </si>
  <si>
    <t>Estudiantes de secundaria que deseen estudiar enfermeria, y los ya graduados de secundaria que podran hacer cambio de carrera</t>
  </si>
  <si>
    <t>Director del centro   Secretaria Docente      Coordinacion de Carrera      y Docentes de la carrera.</t>
  </si>
  <si>
    <t>ENF.1.1.2.1</t>
  </si>
  <si>
    <t>Fería de la Salud (Financiada con fondos Externos)</t>
  </si>
  <si>
    <t>Un plan de mejora diseñado y en ejecución para cada una de las asignaturas de formación general</t>
  </si>
  <si>
    <t>Planes de mejora deseñados e implementados para las 10 asignaturas generales que actualmente se sirven en el área.</t>
  </si>
  <si>
    <t>1. 4 jornadas de trabajo por asignatura para la revisión, definición de cambios y elaboración de documento.</t>
  </si>
  <si>
    <t>Es necesario la actualización de los currículos para lograr la adecuada inserción en los cambios y exigencias inherentes a los nuevos conocimientos  de la educación superior, y con ello dar cumplimiento a las expectativas enmarcadas al proceso de acreditación.</t>
  </si>
  <si>
    <t>Listado de asistencias, fotografías, documento que resuma las propuestas planteadas y  planes de estudios actualizado</t>
  </si>
  <si>
    <t>Docentes del Área de Humanidaades</t>
  </si>
  <si>
    <t>Humanidades.</t>
  </si>
  <si>
    <t xml:space="preserve">2. Adquisicón de nueva bibliografia, que provea mayor riqueza en la calidad y nivel de conocimiento, destrezas comunicativas del docente que se deriva del contenido de la asignatura.                                                 </t>
  </si>
  <si>
    <t xml:space="preserve">Para enriquecer el contenido de la asignatura, y estar acorde con el lenguage, contexto, cultura, y tecnologia. </t>
  </si>
  <si>
    <t>Libros adquiridos y en uso.</t>
  </si>
  <si>
    <t xml:space="preserve">Alumnado y docentes </t>
  </si>
  <si>
    <t>Compra de libros de texto para actualización docente</t>
  </si>
  <si>
    <t>Política de bimodalidad gestionada para las asignaturas del área de Humanidades, Ciencias Sociales, Arte y Deporte.</t>
  </si>
  <si>
    <t>El 100% de las asignaturas del área gestionadas en bimodalidad.</t>
  </si>
  <si>
    <t>HUM.2.1.1.1</t>
  </si>
  <si>
    <t>1. Capacitación para los docentes del área en el manejo de las TICs</t>
  </si>
  <si>
    <t>Para un óptimo uso de la Plataforma y mejora continua docente.</t>
  </si>
  <si>
    <t>fotografias, ayuda memoria, Constancia de actualizacion.</t>
  </si>
  <si>
    <t>Docentes y alumnos presencial y Telecentro.</t>
  </si>
  <si>
    <t>DIE, Humanidades, Coordinadores Telecentros y Coordinador de Informática.</t>
  </si>
  <si>
    <t>HUM.2.1.1.2</t>
  </si>
  <si>
    <t>2. Gestionar la bimodalidad de las asignaturas de Humanidades</t>
  </si>
  <si>
    <t>La bimodalidad permitirá mayor acceso a la educación, con lo que se contribuirá al desarrollo occidental</t>
  </si>
  <si>
    <t xml:space="preserve">Documentos de aprobación de bimodalidad. </t>
  </si>
  <si>
    <t xml:space="preserve">Estudiantes y docentes </t>
  </si>
  <si>
    <t>Coordinador de Humanidades, Secretaria Académica, Director CUROC.</t>
  </si>
  <si>
    <t>100% de los docentes capacitados de forma permanente en  base a los objetivos académicos y estratégicos del Nuevo Modelo Educativo.</t>
  </si>
  <si>
    <t xml:space="preserve">Participar en las capacitaciones pertinentes a las necesidades del área de Humanidades de acuerdo a la planificación de IPSD.
</t>
  </si>
  <si>
    <t>Para la mejora continua es necesaria la capacitación, especialmente en Planeamiento Didáctico basado en competencias, Aprendizaje en proyectos, Programa Aprender y demás establecidos por IPSD.</t>
  </si>
  <si>
    <t>Ayuda memoria, fotografías, portafolio docente, videos, documentales, etc</t>
  </si>
  <si>
    <t>Docentes del área Humanidades.</t>
  </si>
  <si>
    <t>Coordinador del área de Humanidades, IPSD.</t>
  </si>
  <si>
    <t>HUM.1.a.2.1</t>
  </si>
  <si>
    <t>Docentes comprometidos y activos en la creacion de conocimiento científico, como apoyo a las carreras del CUROC que contribuya  a la superación de los principales problemas de la region de occidente.</t>
  </si>
  <si>
    <t>El 100% de los docentes del area de Humanidades involucrado en la creación de conocimiento científico en apoyo a las carreras del CUROC.</t>
  </si>
  <si>
    <t>Apoyar en levantamiento de diagnósticos para nuevas carreras, previa convocatoria de las diferentes carreras del CUROC.</t>
  </si>
  <si>
    <t>Como equipo CUROC debemos integrarnos en las distintas comisiones</t>
  </si>
  <si>
    <t>Ayuda memoria</t>
  </si>
  <si>
    <t>Docentes, alumnos</t>
  </si>
  <si>
    <t>Docentes Humanidades</t>
  </si>
  <si>
    <t>Apoyar en ferias vocacionales previa convocatoria de las diferentes carreras del CUROC.</t>
  </si>
  <si>
    <t>Es necesario promocionar las distintas carreras y servicios que presta el CUROC</t>
  </si>
  <si>
    <t>Apoyar en jornadas de socialización de los servicios que presta el CUROC, previa convocatoria de las diferentes carreras.</t>
  </si>
  <si>
    <t>Docentes, alumnos, sociedad en general</t>
  </si>
  <si>
    <t>HUM.1.c.2.1</t>
  </si>
  <si>
    <t>HUM.1.c.2.2</t>
  </si>
  <si>
    <t>HUM.1.c.2.3</t>
  </si>
  <si>
    <t>Tres docentes del Área de Humanidades incorporados al proceso de autoevaluación de carreras que garantice la transversalización en los planes de estudio, curriculares, didácticos, la práctica de la ética, la identidad y la cultura para la construcción de ciudadanía.</t>
  </si>
  <si>
    <t>Tres docentes del Área de Humanidades incorporados como apoyo en el proceso de autoevaluación de carreras</t>
  </si>
  <si>
    <t>1. Nombrar tres docentes representante del Área de Humanidades en la Comisión de Autoevaluación de Carreras.</t>
  </si>
  <si>
    <t>Los planes de estudio deben incorporar la ética, identidad y cultura para construcción de ciudadanía.</t>
  </si>
  <si>
    <t>planes de estudio actualizados con inclusión de los ejes</t>
  </si>
  <si>
    <t>Docentes, alumnos.</t>
  </si>
  <si>
    <t>Coordinación área de Humanidades.</t>
  </si>
  <si>
    <t>HUM.1.a.1.1</t>
  </si>
  <si>
    <t xml:space="preserve">Una educación integral, que incorpora la gestión académica del conocimiento, de la cultura para el desarrollo, orientado al fortalecimiento  de la ciudadanía
</t>
  </si>
  <si>
    <t>El 100% de los docentes con portafolio actualizado orientado al aprendizaje por competencias</t>
  </si>
  <si>
    <t xml:space="preserve">1. Ejecutar rutas de aprendizaje que garanticen la transferencia de conocimiento teórico práctico, como parte del portafolio docente
</t>
  </si>
  <si>
    <t>Para lograr la transferencia de conocimientos teórico práctico es indispensable ejecutar rutas de aprendizaje en la zona de occidente.</t>
  </si>
  <si>
    <t xml:space="preserve">Portafolio docente, ayuda memoria, fotografía </t>
  </si>
  <si>
    <t>Docentes Humanidades.</t>
  </si>
  <si>
    <t>HUM.2.a.1.1.2</t>
  </si>
  <si>
    <t xml:space="preserve">2. Desarrollo de III Feria Intercultural </t>
  </si>
  <si>
    <t>Contribuir al fortalecimiento de la interculturalidad de la sociedad y comunidad universitaria</t>
  </si>
  <si>
    <t>ayuda memoria, fotografías</t>
  </si>
  <si>
    <t>Docentes, alumnos, comunidad en general</t>
  </si>
  <si>
    <t>Grupo gestor Programa lo Esencial y docentes del área.</t>
  </si>
  <si>
    <t>HUM.2.2.2.1</t>
  </si>
  <si>
    <t>Hotel y alimentación para invitados especiales</t>
  </si>
  <si>
    <t xml:space="preserve">Alimentación en eventos </t>
  </si>
  <si>
    <t>Obras teatrales, grupos artísticos invitados</t>
  </si>
  <si>
    <t>Materiales</t>
  </si>
  <si>
    <t>Conocimiento de las asignaturas generales dirigido con alto contenido de identidad nacional, regional y local</t>
  </si>
  <si>
    <t>El 100% de las jornalizaciones incorporan actividades con contenido de identidad nacional, regional y local.</t>
  </si>
  <si>
    <t>Incluir en las jornalizaciones de asignaturas generales actividades significativas con contenido de identidad nacional, regional y local</t>
  </si>
  <si>
    <t>Como un apoyo a la transversalización de ética, cultura, identidad, para construcción de ciudadanía</t>
  </si>
  <si>
    <t>Jornalizaciones actualizadas con actividades pertinentes</t>
  </si>
  <si>
    <t xml:space="preserve">docentes y alumnos </t>
  </si>
  <si>
    <t>Humanidades</t>
  </si>
  <si>
    <t>HUM.3.c.1.1</t>
  </si>
  <si>
    <t>Seis eventos realizados, encaminados al fortalecimiento del arte, cultura, deporte para la formación integral de la comunidad universitaria.</t>
  </si>
  <si>
    <t>6 eventos realizados cada año a nivel institucional</t>
  </si>
  <si>
    <t>1. Desarrollar concursos artísticos en el campo de fotografía, cuento, poesía y dibujo, en el marco del XV Encuentro de Arte Estudiantil.</t>
  </si>
  <si>
    <t>Fomentar el talento artístico de los estudiantes del CUROC mediante la participación en los diferentes concursos.</t>
  </si>
  <si>
    <t>Actas de concurso realizado, listas de asistencia, obras finales, fotografías.</t>
  </si>
  <si>
    <t>Estudiantes CUROC, TELECENTROS Y CRAED</t>
  </si>
  <si>
    <t>Coordinación área de Humanidades y Lic. Lourdes Orellana</t>
  </si>
  <si>
    <t>2. Planificar y desarrollar los eventos de apertura y cierre de año académico.</t>
  </si>
  <si>
    <t xml:space="preserve">Dar relevancia a la apertura y cierre de año académico,para conocer la vida y obra de las personalidades que año con año elige la Universidad </t>
  </si>
  <si>
    <t>Informe, fotografías.</t>
  </si>
  <si>
    <t>CUROC e invitados especiales de la comunidad</t>
  </si>
  <si>
    <t xml:space="preserve">Humanidades </t>
  </si>
  <si>
    <t>3. Celebración del día del Idioma</t>
  </si>
  <si>
    <t xml:space="preserve">Resaltar la importancia del idioma como elemento cultural </t>
  </si>
  <si>
    <t>Informe de actividad, ayuda memoria, fotografías</t>
  </si>
  <si>
    <t>Docentes, alumnos y sociedad en generales.</t>
  </si>
  <si>
    <t>Grupo gestor del Programa Lo Esencial, Coordinación del Area, docentes.</t>
  </si>
  <si>
    <t>4) Exposición fotográfica Cultura Viva.</t>
  </si>
  <si>
    <t>A través de la fotografía se logra un aprendizaje importante que debe ser resaltado y expuesto ante toda la comunidad universitaria.</t>
  </si>
  <si>
    <t>Exposición fotográfica</t>
  </si>
  <si>
    <t>Contratación de un instructor para Estudiantina y un instructor para dirigir el cuadro de danza POPOL VUH</t>
  </si>
  <si>
    <t>Dar seguimiento a la Estudiantina CUROC y el Cuadro de danza POPOL VUH, cuadros representativos del CUROC.</t>
  </si>
  <si>
    <t>Estudiantina y cuadro de danza activos</t>
  </si>
  <si>
    <t>Sociedad civil y CUROC</t>
  </si>
  <si>
    <t>Lourdes Orellana como Coordinadora Cuadro de danza, Coordinadora de área, Recursos Humanos, Dirección.</t>
  </si>
  <si>
    <t>f) Celebración Dia Identidad Nacional</t>
  </si>
  <si>
    <t>Que los estudiantes y comunidad en general se integren a eventos que resaltan nuestras raíces culturales.</t>
  </si>
  <si>
    <t>fotografías, informe.</t>
  </si>
  <si>
    <t>HUM.4.d.1.1</t>
  </si>
  <si>
    <t>HUM.4.d.1.2</t>
  </si>
  <si>
    <t>HUM.4.d.1.3</t>
  </si>
  <si>
    <t>HUM.4.e.1.4</t>
  </si>
  <si>
    <t>HUM.4.e.1.5</t>
  </si>
  <si>
    <t>HUM.4.e.1.6</t>
  </si>
  <si>
    <t>Premio primero y segundo lugar para manifestación artística CUENTO</t>
  </si>
  <si>
    <t>Premio primero y segundo lugar para manifestación artística POESIA</t>
  </si>
  <si>
    <t>Premio ÚNICO para manifestación artística DIBUJO</t>
  </si>
  <si>
    <t>Premio primero y segundo lugar para manifestación artística FOTOGRAFIA</t>
  </si>
  <si>
    <t>Atenciones (3 momentos)</t>
  </si>
  <si>
    <t>Papeleria</t>
  </si>
  <si>
    <t>alimentación</t>
  </si>
  <si>
    <t>Transporte</t>
  </si>
  <si>
    <t>reconocimientos</t>
  </si>
  <si>
    <t>Dos canchas polideportivas en funcionamiento</t>
  </si>
  <si>
    <t>Dos canchas polideportivas acondicionadas</t>
  </si>
  <si>
    <t>Mejorar y optimizar el espacio físico de las dos canchas existentes</t>
  </si>
  <si>
    <t>El área de deportes no cuenta con infraestructura que reúna las condiciones pedagógicas para desarrollar la asignatura</t>
  </si>
  <si>
    <t>Fotografía, infraestructura terminada.</t>
  </si>
  <si>
    <t>Docentes, instructores, estudiantes</t>
  </si>
  <si>
    <t>Dirección, Administración, Coordinador de Humanidades, docente de deporte.</t>
  </si>
  <si>
    <t>HUM.1.b.1.1</t>
  </si>
  <si>
    <t>Alumbrado cancha del área de deportes</t>
  </si>
  <si>
    <t>Tableros</t>
  </si>
  <si>
    <t>Muro de contención</t>
  </si>
  <si>
    <t>Colocación de piso de mosaico en 2 canchas</t>
  </si>
  <si>
    <t>Informes de asignaturas evaluadas y discutidas con las coordinaciones de las diferentes carreras.</t>
  </si>
  <si>
    <t>Estadisticas de la Evaluación</t>
  </si>
  <si>
    <t>Aplicar Evaluación a docentes del Área de Informática</t>
  </si>
  <si>
    <t>Es un deber de cada jefe de Área</t>
  </si>
  <si>
    <t>Informe</t>
  </si>
  <si>
    <t>Docentes de área de Informática</t>
  </si>
  <si>
    <t>Pedro Sauceda</t>
  </si>
  <si>
    <t>Implementar  mejoras las clases del area de informática de las diferntes carreras que se imparten en la Red de Occidente, basados en los descubrimientos de la evaluación de las mismas.</t>
  </si>
  <si>
    <t>Informe de Cambios Realizados</t>
  </si>
  <si>
    <t>INF 1.1.2.1</t>
  </si>
  <si>
    <t>Aplicar cambios de  Evaluación a docentes del Área de Informática</t>
  </si>
  <si>
    <t>Revaluar las clases del area de informática de las diferntes carreras que se imparten en la Red de Occidente, para determinar si las mejoras y los cambios propuestos tuvieron algun impacto</t>
  </si>
  <si>
    <t>Informe Evaluación</t>
  </si>
  <si>
    <t>Corroborar la aplicación de los cambios encontrados en las evaluaciones anteriores</t>
  </si>
  <si>
    <t xml:space="preserve">Es necesario aplicar los cambios para la mejora continua de la calidad </t>
  </si>
  <si>
    <t>Docentes con las capacidades para el diseño de asignaturas en linea</t>
  </si>
  <si>
    <t>Diploma de Participación en Curso de la DIE</t>
  </si>
  <si>
    <t>Tomar Curso de Diseño de asignaruras en Linea</t>
  </si>
  <si>
    <t>Actuaización de los docentes del Área</t>
  </si>
  <si>
    <t>Diplomas</t>
  </si>
  <si>
    <t>Asignaturas diseñadas e implementadas</t>
  </si>
  <si>
    <t>Asignatura montada en el Portyal de la DIE</t>
  </si>
  <si>
    <t>Diseño de Asignatura en Línea</t>
  </si>
  <si>
    <t>Virtualización de las asignaturas del Área</t>
  </si>
  <si>
    <t>Asignaturas Virtuales</t>
  </si>
  <si>
    <t>HUM.1.1.3.1</t>
  </si>
  <si>
    <t>HUM.1.1.3.2</t>
  </si>
  <si>
    <t>INF 1.1.4.1</t>
  </si>
  <si>
    <t>INF 1.1.5.1</t>
  </si>
  <si>
    <t xml:space="preserve">INF 1.1.6.1 </t>
  </si>
  <si>
    <t>INF 1.1.7.1</t>
  </si>
  <si>
    <t>INF 1.1.8.1</t>
  </si>
  <si>
    <t>Informe de Diagnóstico de necesidades de capacitación.</t>
  </si>
  <si>
    <t>Diseñar y Aplicar instrumento Diagnostico</t>
  </si>
  <si>
    <t>Instrumentos aplicados</t>
  </si>
  <si>
    <t>Programa de capacitación docente</t>
  </si>
  <si>
    <t>Programa de capacitación elaborado.</t>
  </si>
  <si>
    <t>Elaborar Programa de capacitación docente</t>
  </si>
  <si>
    <t>En base al estudio de las necesidades debe hacerse un programa  de capacitación para resolver las necesidades surgidas</t>
  </si>
  <si>
    <t>Programa de Capacitación</t>
  </si>
  <si>
    <t>Programa de capacitación docente en marcha</t>
  </si>
  <si>
    <t>Elaborar cronograma de capacitación y elaborar gestión de cursos necesarios</t>
  </si>
  <si>
    <t>Cronograma</t>
  </si>
  <si>
    <t>INF 1.1.3.1</t>
  </si>
  <si>
    <t>Puesta en funcionamiento de la Red de Occidente</t>
  </si>
  <si>
    <t>Actividades concensuadas</t>
  </si>
  <si>
    <t>INF 1.a.1.1</t>
  </si>
  <si>
    <t>Reuniones periodicas los comites asesores locales de los nodos de la región de occidente</t>
  </si>
  <si>
    <t>Gestionar y promover la gestión del conocimiento y la organización en Redes Computacionales</t>
  </si>
  <si>
    <t>Informe, Fotografias</t>
  </si>
  <si>
    <t>Comité de asesor de los nodos de la red de Occidente</t>
  </si>
  <si>
    <t>Docentes capacitados en  los  procesos de captura, ordenamiento, almacenaje y distribución de la información para la gestión del conocimiento en el area de informatica</t>
  </si>
  <si>
    <t>Docentes capacitados en la gestión del conocimiento</t>
  </si>
  <si>
    <t>INF 1.b.1.1</t>
  </si>
  <si>
    <t>Definir Mediante un Manual  el proceso de  intercambio de conocimiento  con la sociedad  de la región de Occidente y la Universidad.</t>
  </si>
  <si>
    <t>Definir los  procesos de captura, ordenamiento, almacenaje y distribución de la información para la gestión del conocimiento en el area de informatica</t>
  </si>
  <si>
    <t>GUIA</t>
  </si>
  <si>
    <t>Docentes Informatica</t>
  </si>
  <si>
    <t>Odair Sauceda</t>
  </si>
  <si>
    <t>Incorporación del eje de Etica en la programación de las clases de informática</t>
  </si>
  <si>
    <t>Programaciones por competencias actualizados incorporando los ejes tranversales de la UNAH</t>
  </si>
  <si>
    <t>Actualizar Programaciones por Competencias</t>
  </si>
  <si>
    <t>Es necesario Actualizar e incorporar los ejes tansversales de la UNAH</t>
  </si>
  <si>
    <t>Programas por competencias actualizados</t>
  </si>
  <si>
    <t>Docentes CUROC</t>
  </si>
  <si>
    <t>Planificar y apoyar  las actividades deportivas, artísticas y culturales realizadas en el CUROC.</t>
  </si>
  <si>
    <t>Actividades apoyadas, Actividades Programadas</t>
  </si>
  <si>
    <t>Servir de enlace con el area de humanidades y arte para colaborar en el desarrollo del programa lo escencal de la reforma</t>
  </si>
  <si>
    <t>Es necesario el trabajar en equipo para el desarrollo de las actividades de lo escencial de la reforma</t>
  </si>
  <si>
    <t>Listas de Asistencia e informes sobre las reuniones</t>
  </si>
  <si>
    <t>Programar actividades en culturales y artisticas  del area de informatica</t>
  </si>
  <si>
    <t>El área de informatica debe colaborar con las actividades culturales y artisticas</t>
  </si>
  <si>
    <t>Actividades realizadas</t>
  </si>
  <si>
    <t>INF 1.1.3.2</t>
  </si>
  <si>
    <t>Docente del área</t>
  </si>
  <si>
    <t xml:space="preserve">Participación de docentes y estudiantes en espacios de intercambio academico internacionales.  </t>
  </si>
  <si>
    <t>Participación docente o estudiantil en espacios internacionales</t>
  </si>
  <si>
    <t>busqueda de participacion internacional aporta formación academica necesaria para los estudiantes</t>
  </si>
  <si>
    <t>Fotografias e informe de actividades</t>
  </si>
  <si>
    <t>Estudiantes y docentes del área de Infoemtica</t>
  </si>
  <si>
    <t>Docentes Área de informática</t>
  </si>
  <si>
    <t>Participar en forum o algun encuento academico internacional</t>
  </si>
  <si>
    <t>Internacionalización de la E.S.</t>
  </si>
  <si>
    <t>Fortalecimiento de las capacidades de los docentes del área</t>
  </si>
  <si>
    <t>Numero de necesidades detectadas.</t>
  </si>
  <si>
    <t xml:space="preserve">1. Capacitación en instalación de sistemas de riego                                                       </t>
  </si>
  <si>
    <t>Diplomas de participación y listas de asistencia</t>
  </si>
  <si>
    <t>Docentes del área I.AI y TPA</t>
  </si>
  <si>
    <t>Coordinación I.A.I y TPA</t>
  </si>
  <si>
    <t>Numero de docentes capacitados</t>
  </si>
  <si>
    <t>I.AI. TPA 1.1.6.1</t>
  </si>
  <si>
    <t>I.AI. TPA 1.1.7.2</t>
  </si>
  <si>
    <t>I.AI. TPA 1.1.7.3</t>
  </si>
  <si>
    <t>Seguridad alimentaria y nutricional</t>
  </si>
  <si>
    <t>capacitación en instalación de invernaderos</t>
  </si>
  <si>
    <t>Docencia y Prefesorado Universitario</t>
  </si>
  <si>
    <t>Docencia y Profesorado</t>
  </si>
  <si>
    <t>1. Los programas de clase de las asignaturas que imparte el area son actuales, pertinentes y/o readecuados acorde a las necesidades y exigencias del nivel de educación superior.</t>
  </si>
  <si>
    <t>100% de los programas de clase actualizados y/o readecuados.</t>
  </si>
  <si>
    <t>1. Readecuar y/o actualizar los programas de clase con las competencias  requeridas por la UNAH.</t>
  </si>
  <si>
    <t>1. Adaptar/actualizar los contenidos y competencias para que vayan acorde a la necesidad educativa actual.</t>
  </si>
  <si>
    <t>1.  Programas de clase actualizados.</t>
  </si>
  <si>
    <t>Alumnado CUROC</t>
  </si>
  <si>
    <t>Jefe y Docentes Area de Inglés</t>
  </si>
  <si>
    <t>ING.1.1.1.1</t>
  </si>
  <si>
    <t>ING.1.1.9.1</t>
  </si>
  <si>
    <t>No. de horas de clases  impartidas de  forma bimodal.</t>
  </si>
  <si>
    <t>1. Concensuar los parametros en que se realizará así como la definición de actividades congruentes con la modalidad bimodal.</t>
  </si>
  <si>
    <t>Manejar la bimodalidad aportará conocimientos y experiencias importantes tanto al alumnado como al docente.</t>
  </si>
  <si>
    <t>Horas de clase/actividades/recursos asignadas a la modalidad bimodal.</t>
  </si>
  <si>
    <t>Jefe y Docentes del Area de Inglés</t>
  </si>
  <si>
    <t xml:space="preserve">Optimo logro de calidad  en la implementación de la bimodalidad de la clase.          2. Aprovechamiento del estudiantel en el uso de las TICS. </t>
  </si>
  <si>
    <t xml:space="preserve">1. Solicitud de la info. necesaria al alumno para la recepción, envio de material y asignaciones, así como de otras actividades pertinentes. </t>
  </si>
  <si>
    <t>Horas de clase/actividades/rasignadas a la modalidad bimodal.</t>
  </si>
  <si>
    <t>2. Brindar retroalimentación por esta misma vía al alumno en casos necesarios</t>
  </si>
  <si>
    <t>3. Revisión y calificación de las asignaciones enviadas en línea.</t>
  </si>
  <si>
    <t>Horas de clase/actividades/recursos asignados a la modalidad bimodal.</t>
  </si>
  <si>
    <t xml:space="preserve">4. Discusión de la tematica y actividades anteriormente desarrolladas de forma virtua lpara comprobar la comprensión y concensuar el resultado final.  </t>
  </si>
  <si>
    <t>ING.2.2.2.1.</t>
  </si>
  <si>
    <t>ING.2.2.3.1</t>
  </si>
  <si>
    <t>Las clases bimodales forman parte de la metodologia a utilizar en el Area de Inglés.</t>
  </si>
  <si>
    <t xml:space="preserve">El alumnado conoce, maneja y aprovecha responsablemente las actividades y recursos que se han disenado para ser realizados de manera bimodal cumpliendo a cabalidad lo exigido.  </t>
  </si>
  <si>
    <t>ING.2.2.3.2</t>
  </si>
  <si>
    <t>ING.2.2.3.3</t>
  </si>
  <si>
    <t>ING.2.2.3.4</t>
  </si>
  <si>
    <t>Que el personal docente este actualizado con las ultimas tendencias educativas para la formación superior.</t>
  </si>
  <si>
    <t>Certificaciones y constancias de Estudio otorgadas por la institución formativa.</t>
  </si>
  <si>
    <t>ING.1.1.12.1</t>
  </si>
  <si>
    <t>1. El laboratorio de Lenguas Extranjeras constituye una herramienta de vital importancia para reforzar y maximizar el manejo y desempeno estudiantil de los contenidos programados.</t>
  </si>
  <si>
    <t>1. Laboratorio de Lenguas instalado y en funcionamiento.</t>
  </si>
  <si>
    <t xml:space="preserve">1. Contratación de una (1) plaza docente  para el manejo y administración del Laboratorio de Lenguas Extranjeras. Presentar el plan de ejecución para implementar el laboratorio.  </t>
  </si>
  <si>
    <t>Fortalecer el conocimiento téorico a traves de la práctica sistematizada del idioma haciendo uso de las TICs.</t>
  </si>
  <si>
    <t>Solicitud de contratación, Documentación enviada y recibida via e-mail y en fisico. Informes, fotografias, etc.</t>
  </si>
  <si>
    <t xml:space="preserve">Jefe Area de Inglés.             Docentes del Area de Informática.                               Dirección y Admon. CUROC                                    </t>
  </si>
  <si>
    <t>2. El 100% de los docentes del area capacitados en el uso adecuado del Laboratorio de Lenguas Extranjeras.</t>
  </si>
  <si>
    <t xml:space="preserve">1. Gestionar con los actores pertinentes las capacitaciones docentes para el uso adecuado del Laboratorio de Lenguas. </t>
  </si>
  <si>
    <t>Uso y manejo adecuado del  Labortorio de Lenguas por parte del personal docente y alumnado.</t>
  </si>
  <si>
    <t>Capacitaciones recibidas, listas de asistencia, fotografias, informes.</t>
  </si>
  <si>
    <t>Docentes Inglés y Alumnado CUROC</t>
  </si>
  <si>
    <t xml:space="preserve">Jefe Area de Inglés. </t>
  </si>
  <si>
    <t xml:space="preserve"> 3. Planificación académica  y desempeno docente mejorado.</t>
  </si>
  <si>
    <t>1. Implementación de nuevos conocimientos adquiridos por los docentes del Area a traves del estudio del Postgrado.</t>
  </si>
  <si>
    <t>Implementar nuevos conocimientos y competencias adquiridas por los docentes a traves de la formación continua en area disciplinar.</t>
  </si>
  <si>
    <t>Planificación Academica mejorada y/o actualizada.</t>
  </si>
  <si>
    <t>Docentes Inglés</t>
  </si>
  <si>
    <t xml:space="preserve">Jefe y Docentes Area de Inglés. </t>
  </si>
  <si>
    <t>4. No. de reuniones realizadas con el personal docente del area. Instrumentos aplicados a los docentes del area. Información recopilada y analizada. No. de capacitaciones solicitadas y recibidas.</t>
  </si>
  <si>
    <t xml:space="preserve">1. Reuniones periodicas con el personal del area.        Aplicación de instrumentos para la recopilación de datos necesarios y así llevar a cabo el monitoreo y seguimiento del proceso. Solicitud de capacitaciones en las areas especificas identificadas para el mejoramiento de las competencias docentes. </t>
  </si>
  <si>
    <t>Para monitorear el avance, cumplimiento y rendimiento docente.</t>
  </si>
  <si>
    <t>Documentación enviada y recibida via e-mail y fisico. Presentación y aplicación de instrumentos, Informes, fotografias, etc.</t>
  </si>
  <si>
    <t>5. Instrumentos aplicados a los alumnos que estén cursando determinada asignatura del area. 2. Información recopilada y analizada. 3. No. de tutorias impartidas para el fortalecimiento de las necesidades encontradas.</t>
  </si>
  <si>
    <t xml:space="preserve">1. Reuniones periodicas con el personal del area para valorar la evolución, asimilación y desempeno estudiantil .     Aplicación de instrumentos para la recopilación de datos necesarios y así llevar a cabo el monitoreo y seguimiento del proceso. Programación de tutorias para el reforzamiento estudiantil en temáticas identificadas. </t>
  </si>
  <si>
    <t>Para monitorear el avance y aprovechamiento estudiantil.</t>
  </si>
  <si>
    <t>ING.1.1.2.1</t>
  </si>
  <si>
    <t>Mas de la mitad de los docentes capacitados en temas innovadores y didáctica del área físico matemática</t>
  </si>
  <si>
    <t>No de docentes capacitados en temas innovadores y didáctica del área físico matemática</t>
  </si>
  <si>
    <t xml:space="preserve">Capacitación a docentes sobre didáctica de la física y las matemáticas bajo parámetros del siglo XXI </t>
  </si>
  <si>
    <t>Certificaciones y listas de asistencia</t>
  </si>
  <si>
    <t>Docentes de la unidad</t>
  </si>
  <si>
    <t>Coordinador de la unidad y equipo de apoyo (2 docentes)</t>
  </si>
  <si>
    <t>MAT.1.1.13.1</t>
  </si>
  <si>
    <t>Establecida una red de instituciones de educación con una agenda de actividades para el diagnóstico y gestión de la enseñanza y aplicación de las matemáticas.</t>
  </si>
  <si>
    <t>Número de instituciones trabajando con el CUROC en el tema de gestión del área matemática.</t>
  </si>
  <si>
    <t>Establecer una red entre la sección de matemáticas del CUROC y centros de enseñanza secundaria para gestión del conocimiento en el área de matemáticas.</t>
  </si>
  <si>
    <t>1 institucion</t>
  </si>
  <si>
    <t xml:space="preserve">3 instituciones </t>
  </si>
  <si>
    <t>9 instituciones</t>
  </si>
  <si>
    <t>Es necesaria una red para diagnosticar permanentemente la didactica y aprendizaje de las matemáticas en la región.</t>
  </si>
  <si>
    <t>Informes trimestrales y acuerdos establecidos por escrito.</t>
  </si>
  <si>
    <t>Instituciones de educación y relativas al desarrollo de la región.</t>
  </si>
  <si>
    <t>Coordinador de la actividad. Coordinador de la unidad.</t>
  </si>
  <si>
    <t>Documento con diagnóstico de aplicación de la estadística y gestión de información a la región.</t>
  </si>
  <si>
    <t>1. No de instituciones consultadas sobre la aplicación de la estadística y gestión de información local.             2. Muestreo de instituciones consultadas.</t>
  </si>
  <si>
    <t>Diagnosticar el uso de la estadística y software especializado para análisis y gestión de información en las instituciones de mayor relevancia en la región occidental de Honduras.</t>
  </si>
  <si>
    <t>10 instituciones</t>
  </si>
  <si>
    <t>20 instituciones</t>
  </si>
  <si>
    <t>Es necesario conocer la situación social sobre el uso de las TICs para análisis estadístico sobre todo en la gestión de conocimiento</t>
  </si>
  <si>
    <t>Informes trimestrales.</t>
  </si>
  <si>
    <t>Institucionalizada la participación de la UNAH/CUROC en conglomerados de enseñanza secundaria y agrupaciones Regionales de Desarrollo, a través de los Comités de Vinculación e Investigación Regionales.   Diagnóstico del curriculo real de la enseñanza de las matemáticas.</t>
  </si>
  <si>
    <t>No de grupos institucionales consultados.                Número de programas y proyectos regionales del sistema de educación realizados con la participación del gobierno central y/o la UNAH.           No de reuniones o mesas de trabajo con docentes de educación media.</t>
  </si>
  <si>
    <t>Identificación de estandares regionales comparativos al ámbito nacional e internacional sobre el conocimiento de las matemáticas.</t>
  </si>
  <si>
    <t>5 grupos consultados</t>
  </si>
  <si>
    <t>1 mesa de trabajo</t>
  </si>
  <si>
    <t xml:space="preserve">Previo a la implementación de redes de conocimiento es necesesario determinar estadares actuales en los contenidos de matemáticas en el nivel medio. </t>
  </si>
  <si>
    <t>1. Documento con diagnóstico de estandares de contenidos y logros en la enseñanza de las matemáticas.             2. Informe/lista  de instituciones consultadas.</t>
  </si>
  <si>
    <t>Instituciones de enseñanza secundaria</t>
  </si>
  <si>
    <t>Equipo seleccionado para actividad.   Coordinación sección de matemáticas.</t>
  </si>
  <si>
    <t>MAT.1.a.2.1</t>
  </si>
  <si>
    <t>MAT.1.a.3.1</t>
  </si>
  <si>
    <t>MAT.1.a.4.1</t>
  </si>
  <si>
    <t>Docentes y estudiantes capacitados en el uso de las herramientas tecnologicas necesarias para lograr la eficiencia de la bimodalidad.</t>
  </si>
  <si>
    <t>Docentes y Estudiantes con competencias tecnologicas actualizadas.</t>
  </si>
  <si>
    <t>Capacitaciòn permanente en el uso de herramientas tecnologicas.</t>
  </si>
  <si>
    <t>La carrera de Pedagogia en CUROC es totalmente virtual, por lo que se requiere de personal constantemente capacitado en esta area.</t>
  </si>
  <si>
    <t>Personal Certificado</t>
  </si>
  <si>
    <t>Docentes, asesores y estudiantes del Departamento de Pedagogìa</t>
  </si>
  <si>
    <t>Coordinaciòn del Departamento de Pedagogìa</t>
  </si>
  <si>
    <t>Contar con una planta docente calificada con las competencias contempladas en el  Modelo Educativo de la UNAH</t>
  </si>
  <si>
    <t>PED.1.1.14.1</t>
  </si>
  <si>
    <t>Atender de manera individualizada y grupal  las necesidades de aprendizajes, emocionales, vocacionales y laborales de los estudiantes de la carrera de  Pedagogía.</t>
  </si>
  <si>
    <t>Atenciòn oportuna a las necesidades identificadas en los estudiantes.</t>
  </si>
  <si>
    <t>Diagnostico de Necesidades. Entevistas personales. Asistencia Psicopegagogica.</t>
  </si>
  <si>
    <t>Elevar la calidad de vida y mejorar el rendimiento Academico</t>
  </si>
  <si>
    <t>Por medio de los resultados obtenidos al finalizar cada periodo academico.</t>
  </si>
  <si>
    <t xml:space="preserve">Estudiantes </t>
  </si>
  <si>
    <t xml:space="preserve">Coordinacion de la Carrera de Pedagogia. Docentes.                       VOAE. </t>
  </si>
  <si>
    <t>PED.1.1..3.1</t>
  </si>
  <si>
    <t>Fortalecimiento de los Telecentros en la Region de Occidente.</t>
  </si>
  <si>
    <t>Calidad en los servicios prestados. Incremento de la poblacion estudiantil.</t>
  </si>
  <si>
    <t>Ferias Vocacionales.  Incersiòn de la UNAH en las distintas actividades en la comunidad. A traves de procesos de Vinculacion Universidad Sociedad.</t>
  </si>
  <si>
    <t>Ampliar la cobertura y elevar la calidad de los servicios educativos y administrativos.</t>
  </si>
  <si>
    <t>Incremento de la poblacion estudiantil en los Telecentros.</t>
  </si>
  <si>
    <t>Estudiantes egresados de Nivel Medio.</t>
  </si>
  <si>
    <t>Direccion-CUROC coordinación de la Carrera de Pedagogia. Docentes</t>
  </si>
  <si>
    <t>PED.1.b.2.1</t>
  </si>
  <si>
    <t>Participacion en las diferentes actividades, deportivas, artisticas y culturales programadas a traves del programa Lo Esencial.</t>
  </si>
  <si>
    <t>Docentes y estudiantes de Pedagogia incorporados en las diferntes actividades.</t>
  </si>
  <si>
    <t>Conformaciòn de Equipos deportivos. (Fut-ball) a nivel de Telecentros-CUROC</t>
  </si>
  <si>
    <t>Incoporar a los estudiantes de los Telecentros en Actividades Deportivas programadas.</t>
  </si>
  <si>
    <t>Participacion en los campeonatos.</t>
  </si>
  <si>
    <t xml:space="preserve"> Docentes y Estudiantes</t>
  </si>
  <si>
    <t>Coordinador del Carrera de Pedagogia.  Coordinador del Area de Deportes, Docentes y Estudiantes de Telecentros.</t>
  </si>
  <si>
    <t>PED.4.e.2.1</t>
  </si>
  <si>
    <t>Personal docente integrado en un proceso de Planificacion, Monitoreo y Valoraciòn.</t>
  </si>
  <si>
    <t>Logro del 80% de los docentes incorporados en el proceso Planificacion y Monitoreo.</t>
  </si>
  <si>
    <t xml:space="preserve"> Integracion al Comité de Monitoreo y valoracion.     Ejecucion del Proceso de Monitoreo y Valoracion.</t>
  </si>
  <si>
    <t xml:space="preserve">Retroalimentar y Fortalecer las competencias Docentes , elevar su perfil profesional y mejora en los procesos academicos y administrativos.  </t>
  </si>
  <si>
    <t xml:space="preserve">A traves de Intrumentos de Monitoreo y Valoraciòn. </t>
  </si>
  <si>
    <t>Docentes Departamento de Pedagogìa.</t>
  </si>
  <si>
    <t>Coordinacion de la Carrera de Pedagogìa.                IPSD</t>
  </si>
  <si>
    <t>PED.2.2.1.1</t>
  </si>
  <si>
    <t xml:space="preserve">Socializacion del Proceso de Innovaciòn educativa.                            Plan de Implementacion  del Modelo Educativo. </t>
  </si>
  <si>
    <t>100% de los docentes integrados en proceso de innovacion educativa.</t>
  </si>
  <si>
    <t>Plan de trabajo.                             Taller de Socializaciòn.  Monitoreo y seguimiento.</t>
  </si>
  <si>
    <t>Docentes intregados en los procesos de innovacion educativa en el uso y manejo de las TIC`S</t>
  </si>
  <si>
    <t>metodologias y estrategias y herramientas incorporadas en la planifiacion didactica en cada asignatura.</t>
  </si>
  <si>
    <t>Docentes del Departamento de Pedagogìa.</t>
  </si>
  <si>
    <t>Direcciòn-CUROC Docencia.          Coordinaciòn de la Carrera de Pedagogìa.</t>
  </si>
  <si>
    <t>Cultura e innovación</t>
  </si>
  <si>
    <t>Especialización de estudiantes inscritos al programa del MASCC</t>
  </si>
  <si>
    <t>Aprobación por parte de los estudiantes de los cursos del MASCC y entrega de propuestas de investación</t>
  </si>
  <si>
    <t>PSG 1.a.1.1</t>
  </si>
  <si>
    <t>El CUROC contará con la maestría en Agricultura Sostenible y Cambio Climático</t>
  </si>
  <si>
    <t>El Centro contará con una Maestría propia capaz de formar profesionales a nivel de posgrado en la Agricultura Sostenible y el Cambio Climático</t>
  </si>
  <si>
    <t>Aprobación de los cursos por los estudiantes del MASCC y la entrega de proyectos de investigación</t>
  </si>
  <si>
    <t>Estudiantes del MASCC</t>
  </si>
  <si>
    <t>Coordinador Regional de Postgrados CUROC</t>
  </si>
  <si>
    <t>Implementación de postgrados en CUROC</t>
  </si>
  <si>
    <t>Implementación de postgrados en el Centro</t>
  </si>
  <si>
    <t>PSG 1.b.1.1</t>
  </si>
  <si>
    <t>Implementar postgrados en el Centro</t>
  </si>
  <si>
    <t>Es necesario que el Centro cuente con programas de especialidad y maestría que fortalezcan las capacidades de la región en el desarrollo de nuevas técnicas, técnologías, conocimientos y habilidades.</t>
  </si>
  <si>
    <t>Elaboración de propuestas de investigación por parte de los estudiantes inscritos en los programas de especialidad y maestría en el centro</t>
  </si>
  <si>
    <t>Proyectos de investigación enmarcados en los ejes de investigación del Centro</t>
  </si>
  <si>
    <t>PSG 1.d.1.1</t>
  </si>
  <si>
    <t>Asesoría y seguimiento en la elaboración y ejecución de proyectos de investigación por los estudiantes inscritos en los programas de especialidad y maestría</t>
  </si>
  <si>
    <t>Es necesario para la correcta elaboración de proyectos de investigación dar  asesoramiento y seguimiento de trabajos de investigación de los estudiantes inscritos en programas de maestría y especialidad</t>
  </si>
  <si>
    <t>Seguimiento a los proyecto de investigación realizado por los estudiantes de especialidad y maestría</t>
  </si>
  <si>
    <t>estudiantes inscritos en los programas de especialidad y maestría</t>
  </si>
  <si>
    <t>Finalizacion de tesis por parte de estudiantes inscritos para la finalizacion de trabajos de diploma pendientes enprogramas de maestría anteriores a 2012</t>
  </si>
  <si>
    <t>Graduación de estudiantes con trabajos de tesis pendientes en maestrías anteriores a 2012</t>
  </si>
  <si>
    <t>Taller de seguimiento de estudiantes inscritos en el programa de tesis, aprobación de proyectos y graduación de los mismos.</t>
  </si>
  <si>
    <t>Por instrucciones de DICU/DSEP se proporciona la posibilidad de culminar con trabajos de tesis a egresados de maestrías impartidas antes de 2012</t>
  </si>
  <si>
    <t xml:space="preserve">Defensa de tesis de estudiantes inscritos para culminar su maestría </t>
  </si>
  <si>
    <t>Estudiantes inscritos de las maestrías de educación superior, planeación y desarrollo y Formulación, Gestión y Evaluación de proyectos</t>
  </si>
  <si>
    <t>PSG 1.g.1.1</t>
  </si>
  <si>
    <t xml:space="preserve">1) Currículos actualizados en el area de química y biologia de acuerdo a exigencias y tendencias modernas </t>
  </si>
  <si>
    <t xml:space="preserve">1. numero de planes analíticos actualizado </t>
  </si>
  <si>
    <t>1 Realizar  revisiones y actualizaciones  periódicas  en los  programas de estudio de todas las asignaturas del area de química y biologia para ajustarlas  al Modelo Educativo de la UNAH y a las exigencias del desarrollo tecnológico, científico y del entorno social.</t>
  </si>
  <si>
    <t>mejoramiento de la calidad educativa</t>
  </si>
  <si>
    <t>planes analíticos actualizados</t>
  </si>
  <si>
    <t>estudiantes y docentes del área de química y biología</t>
  </si>
  <si>
    <t>docentes y jefe de departamento</t>
  </si>
  <si>
    <t xml:space="preserve">Los  estudiantes tienen conocimiento de las estrategias de aprendizaje de las asignaturas del área </t>
  </si>
  <si>
    <t>2. numero de Syllabus entregados a los estudiantes</t>
  </si>
  <si>
    <t>2. Presentar a los estudiantes la guia metodológica de trabajo para  el desarrollo de las asignaturas del area de química y biología</t>
  </si>
  <si>
    <t>guia metodológica; syllabus  actualizados y entregados a los estudiantes</t>
  </si>
  <si>
    <t>QBI.1.1.10.1</t>
  </si>
  <si>
    <t>QBI.1.1.11.1</t>
  </si>
  <si>
    <t>2) Aplicación de la politica bimodal en el proceso de enseñanza-aprendizaje  para mejoramiento de la calidad educativa</t>
  </si>
  <si>
    <t xml:space="preserve">Numero de capacitaciones recibidas en politicas de bimodalidad por parte de la UNAH                                                      </t>
  </si>
  <si>
    <t>implementar la politica bimodal en las asignaturas del area de química y biologia</t>
  </si>
  <si>
    <t>1. Numero de capacitaciones recibidas 2. Planificación elaborada</t>
  </si>
  <si>
    <t>Estudiantes y docentes del área de química y biología</t>
  </si>
  <si>
    <t>Dirección, Jefe de departamento</t>
  </si>
  <si>
    <t>PED.1.1.12.1.</t>
  </si>
  <si>
    <t>QBI.2.2.4.1</t>
  </si>
  <si>
    <t>Contribuir en mejorar el desempeño académico de los estudiantes en el área de química y biología</t>
  </si>
  <si>
    <t>Horarios de asesoría académica presentados por período académico, número de asesorías registradas</t>
  </si>
  <si>
    <t>Brindar asesoría académica permanente a los estudiantes en el área de química y biología</t>
  </si>
  <si>
    <t>Mejorar el desempeño académico de los estudiantes</t>
  </si>
  <si>
    <t>Horarios de asesoria aademica establecidos, asesorias impartidas</t>
  </si>
  <si>
    <t>estudiantes</t>
  </si>
  <si>
    <t>efe de dpto, docentes del área</t>
  </si>
  <si>
    <t>QBI.1.1.4.1</t>
  </si>
  <si>
    <t>Adecuar los laboratorios de Biología,química y alimentos en espacios físicos adecuados para promover el conocimiento científico, la investigación y la vinculación de manera pertinente</t>
  </si>
  <si>
    <t>Numero de laboratorios adecuados y equipados</t>
  </si>
  <si>
    <t>1. Gestionar la  Adecuación  de los laboratorios de las ciencias básicas y alimentos en espacios físicos adecuados para promover el conocimiento científico, la investigación y la Vinculacion de manera pertinente</t>
  </si>
  <si>
    <t>Fortalecer el proceso de enseñanza aprendizaje</t>
  </si>
  <si>
    <t xml:space="preserve">Gestiones administrativas en proceso </t>
  </si>
  <si>
    <t>docentes y estudiantes del área de química y biología</t>
  </si>
  <si>
    <t>Adiministracion CUROC, director, jefe de departamento</t>
  </si>
  <si>
    <t>procesos adminnstrativos, equipo, mobiliario</t>
  </si>
  <si>
    <t>estudiantes, docentes</t>
  </si>
  <si>
    <t>adiministracion CUROC, director, jefe de departamento</t>
  </si>
  <si>
    <t>QBI.1.2.1.1</t>
  </si>
  <si>
    <t>laboratorio química</t>
  </si>
  <si>
    <t>laboratorio de biologia</t>
  </si>
  <si>
    <t>laboratorio de microbiologia</t>
  </si>
  <si>
    <t>laboratorio de física</t>
  </si>
  <si>
    <t>laboratorio de alimentos</t>
  </si>
  <si>
    <t>La unidad academica realiza gestiones administrativas para  la dotacion de materiales y reactivos  para los  laboratorios de Biología,química y alimentos  para promover el conocimiento científico, la investigación y la vinculación de manera pertinente</t>
  </si>
  <si>
    <t>numero de procedimientos administrativos realizados, Numero de materiales y reactivos  recibidos</t>
  </si>
  <si>
    <t xml:space="preserve"> Gestionar la dotación de materiales y reactivos para  los laboratorios de Biología, química, y alimentos  para promover el conocimiento científico, la investigación y la Vinculacion de manera pertinente</t>
  </si>
  <si>
    <t xml:space="preserve">Gestiones administrativas en proceso , listado de reactivos y materiales de laboratorio en proceso de compra </t>
  </si>
  <si>
    <t>La unidad academica realiza gestiones administrativas para  el equipamiento   para los  laboratorios de Biología,química y alimentos  para promover el conocimiento científico, la investigación y la vinculación de manera pertinente</t>
  </si>
  <si>
    <t xml:space="preserve">numero de procedimientos administrativos realizados, Numero de equipos en gestion de compra  </t>
  </si>
  <si>
    <t xml:space="preserve"> Gestionar el equipamento  para  los laboratorios de Biología, química, y alimentos  para promover el conocimiento científico, la investigación y la Vinculacion de manera pertinente</t>
  </si>
  <si>
    <t>El departmaneto de química realiza giras educativas parq complementar las acitividades educativas de las asignaturas del área</t>
  </si>
  <si>
    <t>numero de giras realizadas</t>
  </si>
  <si>
    <t>Realización de giras educativas a empresas que elaboren alimentos y a  parques ecologicos con el fin de aumentar los conocimientos en el area.</t>
  </si>
  <si>
    <t>listados de estudiantes, informes.</t>
  </si>
  <si>
    <t>Adiministracion CUROC,  jefe de departamento, docentes</t>
  </si>
  <si>
    <t>QBI.2.1.1.1</t>
  </si>
  <si>
    <t>QBI.2.1.2.1</t>
  </si>
  <si>
    <t>QBI.2.1.3.1</t>
  </si>
  <si>
    <t>  Mecheros de bunsen</t>
  </si>
  <si>
    <t>refrigerante de reflujo</t>
  </si>
  <si>
    <t>refrigerante recto</t>
  </si>
  <si>
    <t>placa calefactora</t>
  </si>
  <si>
    <t>codos</t>
  </si>
  <si>
    <t>Balon de tres cuellos</t>
  </si>
  <si>
    <t>balon de 2 cuellos</t>
  </si>
  <si>
    <t>columna vigreeux</t>
  </si>
  <si>
    <t>cabeza de destilacion</t>
  </si>
  <si>
    <t>alargador para termometro</t>
  </si>
  <si>
    <t>alargaderas de destilacion</t>
  </si>
  <si>
    <t>tapones de hule de 2 horificios</t>
  </si>
  <si>
    <t>colas de destilacion</t>
  </si>
  <si>
    <t>uniones</t>
  </si>
  <si>
    <t>Guantes de autoclave</t>
  </si>
  <si>
    <t>Crisoles</t>
  </si>
  <si>
    <t>Cápsulas porcelana</t>
  </si>
  <si>
    <t>Termómetros  - 10    a 110 C</t>
  </si>
  <si>
    <t>Termómetros  - 10    a 150 C</t>
  </si>
  <si>
    <t>Perillas succionadoras</t>
  </si>
  <si>
    <t>Gradillas metálicas</t>
  </si>
  <si>
    <t>Pinza para tubos de ensayo</t>
  </si>
  <si>
    <t>Papel pH</t>
  </si>
  <si>
    <t>Balones de fondo redondo. 600 mL</t>
  </si>
  <si>
    <t>Tubos de ensayo 24 unid</t>
  </si>
  <si>
    <t>Vidrios de reloj  10 cm</t>
  </si>
  <si>
    <t>Vidrios de reloj  8 cm</t>
  </si>
  <si>
    <t>Pipetas  graduadas. 1 mL</t>
  </si>
  <si>
    <t>Pipetas  graduadas. 2 mL</t>
  </si>
  <si>
    <t>Pipetas  graduadas. 5 mL</t>
  </si>
  <si>
    <t>Pipetas  graduadas. 10 mL</t>
  </si>
  <si>
    <t>balón de tres cuellos 600 mL</t>
  </si>
  <si>
    <t>Kitasato 500 mL</t>
  </si>
  <si>
    <t>Nitrito de sodio        250mg</t>
  </si>
  <si>
    <t>Cloruro de acetilo     250 mg</t>
  </si>
  <si>
    <t>Bisulfito de potasio  250 mg</t>
  </si>
  <si>
    <t>Acetato de calcio   250 mg</t>
  </si>
  <si>
    <t>Naftaleno   1000 g</t>
  </si>
  <si>
    <t>N -  pentano       1 L</t>
  </si>
  <si>
    <t>Anhídrido acético  - 250 mg</t>
  </si>
  <si>
    <t>Cloruro de Zinc  II  -250 mg</t>
  </si>
  <si>
    <t>Anhídrido  cromoVI -250mg</t>
  </si>
  <si>
    <t>Alcohol tertbutilico 500 mL</t>
  </si>
  <si>
    <t xml:space="preserve">KI                                  250 </t>
  </si>
  <si>
    <t>Acido láctico                  500g</t>
  </si>
  <si>
    <t>Acido oxalico                  500g</t>
  </si>
  <si>
    <t>CCl4                          1L</t>
  </si>
  <si>
    <t>2,4-dihidrofenilhidrazina   250mg</t>
  </si>
  <si>
    <t>2- butanona</t>
  </si>
  <si>
    <t>Acetato de sodio  250 mg</t>
  </si>
  <si>
    <t>Telurito de potasio 100 ml</t>
  </si>
  <si>
    <t>Agar Bair Parked 500 g</t>
  </si>
  <si>
    <t>Agar TCBS 500 g</t>
  </si>
  <si>
    <t>Agar Macconkey 500 g</t>
  </si>
  <si>
    <t>Agar pseudocel 500 g</t>
  </si>
  <si>
    <t>Agar Micosel 500 g</t>
  </si>
  <si>
    <t>Agar plate count 500 g</t>
  </si>
  <si>
    <t>Agar Brilla al 2% 500 g</t>
  </si>
  <si>
    <t>Agar pseudomona 500 g</t>
  </si>
  <si>
    <t>Agar Caldo Infusión Cerebro Corazón 500 g</t>
  </si>
  <si>
    <t>Agar SPS  500 g</t>
  </si>
  <si>
    <t> Base de Agar TSC 500 g</t>
  </si>
  <si>
    <t>Agar Base coliformes fecales 500 g</t>
  </si>
  <si>
    <t>Acido Oxalico 500 g</t>
  </si>
  <si>
    <t>Benedith  500 ml</t>
  </si>
  <si>
    <t>lugol 500 ml</t>
  </si>
  <si>
    <t>sudan III 500 g</t>
  </si>
  <si>
    <t>sulfato de cobre 500 g</t>
  </si>
  <si>
    <t>Acetato de calcio</t>
  </si>
  <si>
    <t>Eosina 5oo g</t>
  </si>
  <si>
    <t>Nitrato de plata 100 g</t>
  </si>
  <si>
    <t>Benceno 500 ml</t>
  </si>
  <si>
    <t>Eter 500 ml</t>
  </si>
  <si>
    <t>placa fija de Anabaena</t>
  </si>
  <si>
    <t>placa fija de paramecium</t>
  </si>
  <si>
    <t>placa fija de amoeba</t>
  </si>
  <si>
    <t>placa fija de Spirogyra</t>
  </si>
  <si>
    <t>placa fija de tejido epitelial (celulas cubicas)</t>
  </si>
  <si>
    <t>placa fija de hoja de ligustrum</t>
  </si>
  <si>
    <t>placa  fija de ovario secundario</t>
  </si>
  <si>
    <t>placa fija de testiculo</t>
  </si>
  <si>
    <t>placa fija de hidra en gemacion</t>
  </si>
  <si>
    <t>placa fija de hidra hembra y macho</t>
  </si>
  <si>
    <t>placa fija de paramecium en fision y conjugacion</t>
  </si>
  <si>
    <t>placas fijas de los estaios de reproduccion del helecho</t>
  </si>
  <si>
    <t>placas fijas del estadio reproductivos de la medusa</t>
  </si>
  <si>
    <t xml:space="preserve">Extractor de Grasas y Aceites por el Método Soxhlet  DET_GRAS_N
• Extractor mediante solventes: éter de petróleo. Éter dietílico, hexano, acetona etc
• Tiempo de extracción  boiling y insing  0- 99 minutos
• Controlador de temperatura por termopar
• Cartuchos de celulosa diámetro: 26-90 mm
• Cartuchos de vidrio diámetro: 34-60 mm
• Recuperación del disolvente: 60-80% 
• Temperatura de trabajo 90-240 C
</t>
  </si>
  <si>
    <t>Balanza infrarojo, analizador de humedad: % de humedad, % de solidos,tiempo temperatura peso, iD test y curva de secado. Dimensiones 19x15x25, rango de humedad de 0.01% a 100%, tipo de calentamiento halogeno,rango de calentamiento de 5°C a 200°C, alimentación 100 –120 VAC, 50/60 Hz ó 220-240 VAC, 50/60 Hz</t>
  </si>
  <si>
    <t>Gestión Administrativa</t>
  </si>
  <si>
    <t xml:space="preserve"> concurso público realizado, Un docente contratado</t>
  </si>
  <si>
    <t>Contratacion de un docente del área para cumplir con las demandas estudiantiles</t>
  </si>
  <si>
    <t>numero insuficiente de docentes</t>
  </si>
  <si>
    <t>concurso público realizado, acuerdo de nombramiento docente</t>
  </si>
  <si>
    <t>administración, dirección, jefe de departamento</t>
  </si>
  <si>
    <t>Fortalecimiento del cuerpo docente del área</t>
  </si>
  <si>
    <t>QBI.1.1.3.1</t>
  </si>
  <si>
    <t>Docentes y estudiantes conocen el uso de la plataforma de la DIPP asi como la forma adecuada para  realizar los tramites en ventanilla en las tres areas.</t>
  </si>
  <si>
    <t>Disminucion considerable en las consultas via telefono, al igual que errores en la plataforma y aunmento de los tramites en ventanilla.</t>
  </si>
  <si>
    <t>DIPP.1.1.1</t>
  </si>
  <si>
    <t>Realizar talleres de socialización a docentes y estudiantes, en relación a los procedimientos a seguir en las tres áreas de la DIPP (Matrícula, Calificaciones y Archivo).</t>
  </si>
  <si>
    <t>Que los docentes y los estudiantes en general hagan mejoruso de la plataforma de la DIPP y faciliten los procedimientos en ventanilla</t>
  </si>
  <si>
    <t>Certificados de participación</t>
  </si>
  <si>
    <t>Estudiantes y docentes</t>
  </si>
  <si>
    <t>DIPP-CUROC</t>
  </si>
  <si>
    <t>HUM.1.1.4.1</t>
  </si>
  <si>
    <t>Solicitar la aprobación de 3 plazas para el área de Humanidades, (Sociología, Filosofía y Letras).</t>
  </si>
  <si>
    <t>Fortalecimiento, pertinencia y acreditación del área de humanidades y artes</t>
  </si>
  <si>
    <t>Acuerdo de aprobación de plazas</t>
  </si>
  <si>
    <t>En el proceso de acreditación en el que se encuentra la UNAH, es necesario que todas las carreras y áreas acdémicas cuenten con al menos un docente que tenga las competencias para que se fortalezca el proceso de enseñanza aprendisaje</t>
  </si>
  <si>
    <t>Acuerdo de creación de plazas y solicitud de lanzamiento de plazas a concurso público</t>
  </si>
  <si>
    <t>Dirección y Jefe de área</t>
  </si>
  <si>
    <t>Solicitar la aprobación de 3 plazas para el área de Pedagogía, (Pedagogo 1 y para coordinador técnico de los telecentros 2).</t>
  </si>
  <si>
    <t>Fortalecimiento, pertinencia y acreditación de la carrera de Pedagogía y los telecentros.</t>
  </si>
  <si>
    <t xml:space="preserve"> ENERGIA ELECTRICA</t>
  </si>
  <si>
    <t xml:space="preserve"> TELEFONIA FIJA</t>
  </si>
  <si>
    <t xml:space="preserve"> TELEFONIA CELULAR</t>
  </si>
  <si>
    <t xml:space="preserve"> MANTENIMIENTO Y REPARACION DE EQUIPOS Y MEDIOS DE TRANSPORTE</t>
  </si>
  <si>
    <t xml:space="preserve"> MANTEN. Y REPARACION EQUIPO DE COMPUTACION</t>
  </si>
  <si>
    <t xml:space="preserve"> MANTENIMIENTO Y REPARACION DE OTROS EQUIPOS</t>
  </si>
  <si>
    <t xml:space="preserve"> SERVICIO DE TRANSPORTE EVENTUALES</t>
  </si>
  <si>
    <t xml:space="preserve"> SERVICIOS DE IMPRENTA PUBLIC.Y REPRODUCCION</t>
  </si>
  <si>
    <t>SERVICIO DE IMPRENTA PUB Y REPROD.</t>
  </si>
  <si>
    <t xml:space="preserve"> COMISIONES Y GASTOS DE SEGUROS</t>
  </si>
  <si>
    <t xml:space="preserve"> PUBLICIDAD Y PROPAGANDA</t>
  </si>
  <si>
    <t xml:space="preserve"> SERVICIOS DE INTERNET</t>
  </si>
  <si>
    <t xml:space="preserve"> OTROS SERVICIOS COMERCIALES Y FINANCIEROS</t>
  </si>
  <si>
    <t xml:space="preserve"> PASAJES NACIONALES</t>
  </si>
  <si>
    <t xml:space="preserve"> PASAJES AL EXTERIOR</t>
  </si>
  <si>
    <t xml:space="preserve"> VIATICOS NACIONALES</t>
  </si>
  <si>
    <t xml:space="preserve"> VIATICOS AL EXTERIOR</t>
  </si>
  <si>
    <t xml:space="preserve"> ALIMENTOS B EBIDAS PARA PERSONAS</t>
  </si>
  <si>
    <t xml:space="preserve"> PRODUCTOS AGROPECUARIOS</t>
  </si>
  <si>
    <t xml:space="preserve"> PRODUCTOS FORESTALES</t>
  </si>
  <si>
    <t xml:space="preserve"> MADERA CORCHO Y SUS MANUFACTURAS</t>
  </si>
  <si>
    <t xml:space="preserve"> CONFECCIONES TEXTILES,</t>
  </si>
  <si>
    <t xml:space="preserve"> PRENDA DE VESTIR</t>
  </si>
  <si>
    <t xml:space="preserve"> CALZADOS</t>
  </si>
  <si>
    <t xml:space="preserve"> PAPEL DE ESCRITORIO</t>
  </si>
  <si>
    <t xml:space="preserve"> PAPEL PARA COMPUTACION</t>
  </si>
  <si>
    <t xml:space="preserve"> PRODUCTOS DE ARTES GRAFICAS</t>
  </si>
  <si>
    <t xml:space="preserve"> PRODUCTOS PAPEL Y CARTON</t>
  </si>
  <si>
    <t xml:space="preserve"> LIBROS REVISTAS Y PERIODICOS</t>
  </si>
  <si>
    <t xml:space="preserve"> TEXTOS DE ENSEÑANZA LIBRERÖA</t>
  </si>
  <si>
    <t xml:space="preserve"> ARTICULOS DE CUERO</t>
  </si>
  <si>
    <t xml:space="preserve"> LLANTAS Y NEUMATICOS</t>
  </si>
  <si>
    <t xml:space="preserve"> ELEMENTOS Y COMPUESTOS QUIMICOS</t>
  </si>
  <si>
    <t xml:space="preserve"> PRODUCTOS FARMACEUTICO Y MEDICINALES</t>
  </si>
  <si>
    <t xml:space="preserve"> ABONOS Y FERTILIZANTES</t>
  </si>
  <si>
    <t xml:space="preserve"> INSECTICIDAS, FUMIGANTES Y OTROS</t>
  </si>
  <si>
    <t xml:space="preserve"> TINTES, PINTURAS Y COLORANTES</t>
  </si>
  <si>
    <t xml:space="preserve"> GASOLINA</t>
  </si>
  <si>
    <t xml:space="preserve"> DIESEL</t>
  </si>
  <si>
    <t xml:space="preserve"> GAS LPG</t>
  </si>
  <si>
    <t xml:space="preserve"> ACEITE Y GRASAS LUBRICANTES</t>
  </si>
  <si>
    <t xml:space="preserve"> PRODUCTOS DE MATERIAL PLASTICO.</t>
  </si>
  <si>
    <t xml:space="preserve"> PRODUCTOS QUIMICOS</t>
  </si>
  <si>
    <t xml:space="preserve"> PRODUCTOS FERROSOS</t>
  </si>
  <si>
    <t xml:space="preserve"> ESTRUCTURAS METALICAS ACABADAS</t>
  </si>
  <si>
    <t xml:space="preserve"> HERRAMIENTAS MENORES</t>
  </si>
  <si>
    <t xml:space="preserve"> ACCESORIOS DE METAL</t>
  </si>
  <si>
    <t xml:space="preserve"> ELEMENTOS DE FERRETERIA</t>
  </si>
  <si>
    <t xml:space="preserve"> PRODUCTOS DE VIDRIO</t>
  </si>
  <si>
    <t xml:space="preserve"> PRODUCTOS DE CEMENTO Y ASBESTO Y YESO</t>
  </si>
  <si>
    <t xml:space="preserve"> CEMENTO CAL Y YESO</t>
  </si>
  <si>
    <t xml:space="preserve"> PIEDRA ARCILLA Y ARENA</t>
  </si>
  <si>
    <t xml:space="preserve"> ELEMENTOS DE LIMPIEZA</t>
  </si>
  <si>
    <t xml:space="preserve"> UTILES DE ESCRITORIO, OFICINA Y ENSEÑANZA</t>
  </si>
  <si>
    <t xml:space="preserve"> UTILES Y MATERIALES ELECTRICOS</t>
  </si>
  <si>
    <t xml:space="preserve"> UTENCILIOS DE COCINA Y COMEDOR</t>
  </si>
  <si>
    <t xml:space="preserve"> INSTRUMENTOS MEDICOS QUIRURGICOS MENOR Y DE LABORATORIO</t>
  </si>
  <si>
    <t xml:space="preserve"> OTROS RESPUESTOS Y ACCESORIOS MENORES</t>
  </si>
  <si>
    <t>ADF.2.1.1.1</t>
  </si>
  <si>
    <t>Ejecutar el presupuesto de forma eficiente y eficaz, de manera que todas las unidades puedan realizar sus actividades en su totalidad, mejorando así el indice de ejecución</t>
  </si>
  <si>
    <t>Ejecución presupuestaria eficiente, respondiendo a las necesidades de las unidades académicas y administrativas</t>
  </si>
  <si>
    <t>Reportes de ejecución presupuestaría por encima del promedio</t>
  </si>
  <si>
    <t xml:space="preserve">El éxito en toda organización esta basado en la corecta, eficaz y eficiente administración, por lo que es necesario el empoderamiento de la planificación, haciendo que los procesos de gestión fluyan con facilidad y celeridad, logrando así una alta ejecución presupuestaria </t>
  </si>
  <si>
    <t>Reportes de ejecución presupuestaria</t>
  </si>
  <si>
    <t>Todo el personal y estudiantes del CUROC</t>
  </si>
  <si>
    <t>Administración del CUROC</t>
  </si>
  <si>
    <t>Número de participantes en el concurso de ortografía</t>
  </si>
  <si>
    <t>Concurso de Ortografía</t>
  </si>
  <si>
    <t>Estudiantes del Curoc</t>
  </si>
  <si>
    <t>Personal del Sistema Bibliotecario</t>
  </si>
  <si>
    <t>Conversatorio Literario</t>
  </si>
  <si>
    <t>Usuarios en General</t>
  </si>
  <si>
    <t>Los estudiantes mejoran su escritura y eleven el nivel ortográfico</t>
  </si>
  <si>
    <t>Disminución de errores ortográficos de los ewstudiantes</t>
  </si>
  <si>
    <t>Un alto indice de estudiantes tienen deficiencia en su ortografía, por lo que es necesario que a nivel superior se fortalezcan las debilidades imperantes en los estudiantes</t>
  </si>
  <si>
    <t>Blb.1.3.1.1</t>
  </si>
  <si>
    <t>Blb.1.3.2.1</t>
  </si>
  <si>
    <t>estudiantes y docentes motivados y fortalecidos atravez de herramientas literarias.</t>
  </si>
  <si>
    <t>Estudiantes y docentes participando en la creacion literaria en cada periodo academico.</t>
  </si>
  <si>
    <t xml:space="preserve">En vista que se cuenta con las herramientas para que estudiantes y docentes fortalescan sus capacidades y conocimientos en el area literaria.  </t>
  </si>
  <si>
    <t>Fortalecimiento de las competencias docentes para la educación superior que faciliten el aprendizaje y mejoren la eficiencia terminal.</t>
  </si>
  <si>
    <t>Docentes capacitados en forma permanente y continua en  base a los objetivos académicos y estratégicos del Nuevo Modelo Educativo.</t>
  </si>
  <si>
    <t xml:space="preserve">Conocimiento exacto de las capacidades de los docentes del área de informática </t>
  </si>
  <si>
    <t>El área de informática necesita conocer las necesidades de capacitación</t>
  </si>
  <si>
    <t xml:space="preserve">Docentes área de Informática </t>
  </si>
  <si>
    <t>Cronogramas de capacitación docente</t>
  </si>
  <si>
    <t>En base al programa de capacitación  debe hacerse un cronograma  tentativo de actividades de capacitación para resolver las necesidades surgidas</t>
  </si>
  <si>
    <t>Docentes del área capacitado (Ing. Agroindustrial y Técnico PA)</t>
  </si>
  <si>
    <t>1.  Fortalecido el conocimiento, capacidades y competencias docentes  mediante el  acceso y aprovechamiento de diferentes oportunidades de actualización académica en su área disciplinar .</t>
  </si>
  <si>
    <t>No. de docentes del Área de Inglés que han culminado estudios de post-grado en área disciplinar.</t>
  </si>
  <si>
    <t>1. Búsqueda y aprovechamiento de oportunidades educativas para el docente haciendo uso tanto de los mecanismos internos de la institución como de la cooperación de organismos extranjeros.</t>
  </si>
  <si>
    <t>Docentes del Área de Inglés CUROC</t>
  </si>
  <si>
    <t>Jefe y Docentes del Área Inglés</t>
  </si>
  <si>
    <t>La unidad de matemáticas necesita capacitar su personal de manera especializada para estar actualizada con estándares internacionales</t>
  </si>
  <si>
    <t xml:space="preserve">Plan de capacitación en función de necesidades  </t>
  </si>
  <si>
    <t>Carrera de Pedagogía capacitado.</t>
  </si>
  <si>
    <t>Elaboración del Plan Capacitación a través de  Diplomados, Cursos, Talleres, Conferencias. Diplomados, Cursos, talleres</t>
  </si>
  <si>
    <t>Listas de Participación Acreditación de cursos. Procesos de monitoreo y valoración docente.</t>
  </si>
  <si>
    <t xml:space="preserve">Docentes del Departamento de Pedagogía </t>
  </si>
  <si>
    <t>Coordinación del Carrera de Pedagogía . IPSD</t>
  </si>
  <si>
    <t>Lo Esencial</t>
  </si>
  <si>
    <t>Fortalecimiento del cuerpo docente de La Carrera de Enfermería</t>
  </si>
  <si>
    <t xml:space="preserve"> concurso público realizado, tres docentes contratados</t>
  </si>
  <si>
    <t>Contratacion de tres docentes para la carrera de Enfermeria, para iniciar proceso de extension de la carrera</t>
  </si>
  <si>
    <t>administración, dirección, Coordinacion de Carrera</t>
  </si>
  <si>
    <t>ENF.1.1.5.1</t>
  </si>
  <si>
    <t>PED.1.1.6.1</t>
  </si>
  <si>
    <t>No. De alumnos, docentes, administrativos y miembros de sociedad civil capacitados mediante el Curso de Ingles</t>
  </si>
  <si>
    <t>1. Implementacion Curso de Ingles  (Segunda Fase)</t>
  </si>
  <si>
    <t>DVUS-2.3.4.1</t>
  </si>
  <si>
    <t xml:space="preserve"> Los docentes del area poseen las capacidades y conocimientos óptimos para el aprovechamiento y utilización efectiva del Laboratorio de Lenguas para la mejora de la calidad educativa.</t>
  </si>
  <si>
    <t>Los conocimientos y competencias adquiridas por los docentes del Area a traves del estudio del postgrado beneficia al mejoramiento del proceso ensenanza-aprendizaje con conocimientos y técnicas actuales.</t>
  </si>
  <si>
    <t>A traves del monitoreo y valoración del desempeno docente se obtiene datos de importancia para identificar las fortalezas y las areas que necesitan mejora del profesorado para incentivar la mejora continua.</t>
  </si>
  <si>
    <t>A traves del monitoreo y valoración del desempeño estudiantil se obtienen datos de importancia para identificar las fortalezas y las areas que necesitan fortalecerse en el alumnado para impulsar la asimilación y gestión del conocimiento.</t>
  </si>
  <si>
    <t>ING.1.1.3.1</t>
  </si>
  <si>
    <t>ING.1.1.4.1</t>
  </si>
  <si>
    <t>PED. 1.1.5.1</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</si>
</sst>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 #,##0_ ;_ * \-#,##0_ ;_ * &quot;-&quot;_ ;_ @_ "/>
    <numFmt numFmtId="44" formatCode="_ &quot;L.&quot;\ * #,##0.00_ ;_ &quot;L.&quot;\ * \-#,##0.00_ ;_ &quot;L.&quot;\ * &quot;-&quot;??_ ;_ @_ "/>
    <numFmt numFmtId="43" formatCode="_ * #,##0.00_ ;_ * \-#,##0.00_ ;_ * &quot;-&quot;??_ ;_ @_ "/>
    <numFmt numFmtId="164" formatCode="_(&quot;$&quot;* #,##0.00_);_(&quot;$&quot;* \(#,##0.00\);_(&quot;$&quot;* &quot;-&quot;??_);_(@_)"/>
    <numFmt numFmtId="165" formatCode="_(* #,##0.00_);_(* \(#,##0.00\);_(* &quot;-&quot;??_);_(@_)"/>
    <numFmt numFmtId="166" formatCode="_-* #,##0.00\ _P_t_s_-;\-* #,##0.00\ _P_t_s_-;_-* &quot;-&quot;??\ _P_t_s_-;_-@_-"/>
    <numFmt numFmtId="167" formatCode="_-* #,##0\ _P_t_s_-;\-* #,##0\ _P_t_s_-;_-* &quot;-&quot;\ _P_t_s_-;_-@_-"/>
    <numFmt numFmtId="168" formatCode="_-* #,##0\ &quot;Pts&quot;_-;\-* #,##0\ &quot;Pts&quot;_-;_-* &quot;-&quot;\ &quot;Pts&quot;_-;_-@_-"/>
    <numFmt numFmtId="169" formatCode="_-* #,##0.00\ &quot;Pts&quot;_-;\-* #,##0.00\ &quot;Pts&quot;_-;_-* &quot;-&quot;??\ &quot;Pts&quot;_-;_-@_-"/>
    <numFmt numFmtId="170" formatCode="00"/>
    <numFmt numFmtId="171" formatCode="0#,##0"/>
    <numFmt numFmtId="172" formatCode="_ * #,##0.00_ ;_ * \-#,##0.00_ ;_ * &quot;-&quot;_ ;_ @_ "/>
    <numFmt numFmtId="173" formatCode="_ * #,##0_ ;_ * \-#,##0_ ;_ * &quot;-&quot;??_ ;_ @_ "/>
    <numFmt numFmtId="174" formatCode="&quot;L.&quot;\ #,##0.00"/>
  </numFmts>
  <fonts count="78"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1"/>
      <name val="Calibri"/>
      <family val="2"/>
      <scheme val="minor"/>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sz val="14"/>
      <color theme="1"/>
      <name val="Calibri"/>
      <family val="2"/>
      <scheme val="minor"/>
    </font>
    <font>
      <sz val="11"/>
      <color theme="1"/>
      <name val="Calibri"/>
      <family val="2"/>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sz val="12"/>
      <color indexed="56"/>
      <name val="Calibri"/>
      <family val="2"/>
    </font>
    <font>
      <b/>
      <sz val="11"/>
      <color rgb="FF002060"/>
      <name val="Calibri"/>
      <family val="2"/>
    </font>
    <font>
      <sz val="12"/>
      <color rgb="FF002060"/>
      <name val="Calibri"/>
      <family val="2"/>
      <scheme val="minor"/>
    </font>
    <font>
      <b/>
      <sz val="11"/>
      <color theme="4" tint="-0.499984740745262"/>
      <name val="Calibri"/>
      <family val="2"/>
    </font>
    <font>
      <b/>
      <sz val="14"/>
      <color theme="4" tint="-0.499984740745262"/>
      <name val="Arial"/>
      <family val="2"/>
    </font>
    <font>
      <sz val="9"/>
      <color indexed="81"/>
      <name val="Tahoma"/>
      <charset val="1"/>
    </font>
    <font>
      <b/>
      <sz val="9"/>
      <color indexed="81"/>
      <name val="Tahoma"/>
      <charset val="1"/>
    </font>
    <font>
      <sz val="11"/>
      <color rgb="FF3F3F76"/>
      <name val="Calibri"/>
      <family val="2"/>
      <scheme val="minor"/>
    </font>
    <font>
      <b/>
      <sz val="11"/>
      <color rgb="FF3F3F3F"/>
      <name val="Calibri"/>
      <family val="2"/>
      <scheme val="minor"/>
    </font>
    <font>
      <sz val="11"/>
      <color rgb="FF3F3F3F"/>
      <name val="Calibri"/>
      <family val="2"/>
      <scheme val="minor"/>
    </font>
    <font>
      <u/>
      <sz val="11"/>
      <name val="Calibri"/>
      <family val="2"/>
      <scheme val="minor"/>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rgb="FF002060"/>
        <bgColor indexed="64"/>
      </patternFill>
    </fill>
    <fill>
      <patternFill patternType="solid">
        <fgColor rgb="FFFFCC99"/>
      </patternFill>
    </fill>
    <fill>
      <patternFill patternType="solid">
        <fgColor rgb="FFF2F2F2"/>
      </patternFill>
    </fill>
    <fill>
      <patternFill patternType="solid">
        <fgColor rgb="FFFF0000"/>
        <bgColor indexed="64"/>
      </patternFill>
    </fill>
  </fills>
  <borders count="54">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top/>
      <bottom/>
      <diagonal/>
    </border>
    <border>
      <left style="thin">
        <color rgb="FF3F3F3F"/>
      </left>
      <right style="thin">
        <color rgb="FF3F3F3F"/>
      </right>
      <top style="thin">
        <color rgb="FF3F3F3F"/>
      </top>
      <bottom/>
      <diagonal/>
    </border>
  </borders>
  <cellStyleXfs count="22">
    <xf numFmtId="0" fontId="0" fillId="0" borderId="0"/>
    <xf numFmtId="0" fontId="8" fillId="0" borderId="0"/>
    <xf numFmtId="166" fontId="8" fillId="0" borderId="0" applyFont="0" applyFill="0" applyBorder="0" applyAlignment="0" applyProtection="0"/>
    <xf numFmtId="164" fontId="9"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4" fontId="20" fillId="0" borderId="0" applyFont="0" applyFill="0" applyBorder="0" applyAlignment="0" applyProtection="0"/>
    <xf numFmtId="166"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xf numFmtId="0" fontId="74" fillId="21" borderId="50" applyNumberFormat="0" applyAlignment="0" applyProtection="0"/>
    <xf numFmtId="0" fontId="75" fillId="22" borderId="51" applyNumberFormat="0" applyAlignment="0" applyProtection="0"/>
  </cellStyleXfs>
  <cellXfs count="679">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1"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1"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70" fontId="5" fillId="2" borderId="10" xfId="0" applyNumberFormat="1" applyFont="1" applyFill="1" applyBorder="1" applyAlignment="1">
      <alignment horizontal="center" vertical="top" wrapText="1"/>
    </xf>
    <xf numFmtId="170"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70" fontId="31" fillId="0" borderId="10" xfId="0" applyNumberFormat="1" applyFont="1" applyBorder="1" applyAlignment="1">
      <alignment horizontal="center" vertical="top"/>
    </xf>
    <xf numFmtId="170"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70"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6" applyFont="1" applyFill="1" applyBorder="1" applyAlignment="1">
      <alignment vertical="top"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horizontal="center" vertical="center" wrapText="1"/>
    </xf>
    <xf numFmtId="0" fontId="39" fillId="0" borderId="26" xfId="16" applyFont="1" applyBorder="1" applyAlignment="1">
      <alignment horizontal="center"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3" fillId="10" borderId="26" xfId="16" applyFont="1" applyFill="1" applyBorder="1" applyAlignment="1">
      <alignment horizontal="right"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0" fontId="33" fillId="10" borderId="26" xfId="16" applyFont="1" applyFill="1" applyBorder="1" applyAlignment="1">
      <alignment horizontal="right" vertical="top" wrapText="1"/>
    </xf>
    <xf numFmtId="0" fontId="28" fillId="12" borderId="26" xfId="0" applyFont="1" applyFill="1" applyBorder="1" applyAlignment="1" applyProtection="1">
      <alignment horizontal="center" vertical="center" wrapText="1"/>
      <protection locked="0"/>
    </xf>
    <xf numFmtId="0" fontId="42" fillId="0" borderId="0" xfId="0" applyFont="1" applyAlignment="1">
      <alignment horizontal="center" vertical="center"/>
    </xf>
    <xf numFmtId="0" fontId="42" fillId="0" borderId="0" xfId="0" applyFont="1" applyAlignment="1">
      <alignment vertical="center"/>
    </xf>
    <xf numFmtId="173" fontId="42" fillId="0" borderId="0" xfId="18" applyNumberFormat="1" applyFont="1" applyAlignment="1">
      <alignment vertical="center"/>
    </xf>
    <xf numFmtId="0" fontId="43" fillId="0" borderId="0" xfId="0" applyFont="1" applyAlignment="1">
      <alignment vertical="center"/>
    </xf>
    <xf numFmtId="173" fontId="44" fillId="0" borderId="0" xfId="18" applyNumberFormat="1" applyFont="1" applyAlignment="1">
      <alignment vertical="center"/>
    </xf>
    <xf numFmtId="0" fontId="0" fillId="0" borderId="0" xfId="0" applyAlignment="1">
      <alignment vertical="center"/>
    </xf>
    <xf numFmtId="0" fontId="45" fillId="7" borderId="0" xfId="0" applyFont="1" applyFill="1" applyAlignment="1">
      <alignment vertical="center" wrapText="1"/>
    </xf>
    <xf numFmtId="174" fontId="46" fillId="3" borderId="0" xfId="10" applyNumberFormat="1" applyFont="1" applyFill="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7"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2"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3" borderId="3" xfId="0" applyFont="1" applyFill="1" applyBorder="1" applyAlignment="1">
      <alignment horizontal="center" vertical="center"/>
    </xf>
    <xf numFmtId="41" fontId="23" fillId="13" borderId="3" xfId="0" applyNumberFormat="1" applyFont="1" applyFill="1" applyBorder="1" applyAlignment="1">
      <alignment horizontal="center" vertical="center"/>
    </xf>
    <xf numFmtId="0" fontId="23" fillId="13" borderId="7" xfId="0" applyFont="1" applyFill="1" applyBorder="1" applyAlignment="1">
      <alignment horizontal="center" vertical="center"/>
    </xf>
    <xf numFmtId="0" fontId="23" fillId="13"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3" borderId="7" xfId="0" applyNumberFormat="1" applyFont="1" applyFill="1" applyBorder="1" applyAlignment="1">
      <alignment horizontal="center" vertical="center" wrapText="1"/>
    </xf>
    <xf numFmtId="0" fontId="23" fillId="13" borderId="6" xfId="0" applyFont="1" applyFill="1" applyBorder="1" applyAlignment="1">
      <alignment horizontal="center" vertical="center" wrapText="1"/>
    </xf>
    <xf numFmtId="41" fontId="23" fillId="13" borderId="3" xfId="0" applyNumberFormat="1" applyFont="1" applyFill="1" applyBorder="1" applyAlignment="1">
      <alignment horizontal="center" vertical="center" wrapText="1"/>
    </xf>
    <xf numFmtId="0" fontId="23" fillId="13" borderId="7" xfId="0" applyFont="1" applyFill="1" applyBorder="1" applyAlignment="1">
      <alignment horizontal="center" vertical="center" wrapText="1"/>
    </xf>
    <xf numFmtId="0" fontId="21" fillId="6" borderId="33" xfId="0" applyFont="1" applyFill="1" applyBorder="1" applyAlignment="1">
      <alignment vertical="center"/>
    </xf>
    <xf numFmtId="0" fontId="23" fillId="13" borderId="8" xfId="0" applyFont="1" applyFill="1" applyBorder="1" applyAlignment="1">
      <alignment horizontal="center" vertical="center" wrapText="1"/>
    </xf>
    <xf numFmtId="41" fontId="22" fillId="5" borderId="38"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3" borderId="26" xfId="0" applyFont="1" applyFill="1" applyBorder="1" applyAlignment="1">
      <alignment horizontal="center" vertical="center" wrapText="1"/>
    </xf>
    <xf numFmtId="41" fontId="23" fillId="13"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3" fontId="42" fillId="0" borderId="0" xfId="18" applyNumberFormat="1" applyFont="1" applyAlignment="1">
      <alignment horizontal="center" vertical="center"/>
    </xf>
    <xf numFmtId="173" fontId="44" fillId="0" borderId="0" xfId="18" applyNumberFormat="1" applyFont="1" applyAlignment="1">
      <alignment horizontal="center" vertical="center"/>
    </xf>
    <xf numFmtId="174" fontId="46" fillId="3" borderId="0" xfId="10" applyNumberFormat="1" applyFont="1" applyFill="1" applyAlignment="1">
      <alignment horizontal="center" vertical="center"/>
    </xf>
    <xf numFmtId="41" fontId="22" fillId="2" borderId="20" xfId="0" applyNumberFormat="1" applyFont="1" applyFill="1" applyBorder="1" applyAlignment="1">
      <alignment horizontal="center" vertical="center"/>
    </xf>
    <xf numFmtId="0" fontId="23" fillId="13"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49" fillId="13" borderId="26" xfId="0" applyFont="1" applyFill="1" applyBorder="1" applyAlignment="1">
      <alignment horizontal="center" vertical="center"/>
    </xf>
    <xf numFmtId="0" fontId="23" fillId="14" borderId="26" xfId="0" applyFont="1" applyFill="1" applyBorder="1" applyAlignment="1">
      <alignment horizontal="left" vertical="center"/>
    </xf>
    <xf numFmtId="173" fontId="23" fillId="14"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3" fontId="0" fillId="0" borderId="26" xfId="18" applyNumberFormat="1" applyFont="1" applyBorder="1" applyAlignment="1">
      <alignment horizontal="center" vertical="center"/>
    </xf>
    <xf numFmtId="0" fontId="50" fillId="13" borderId="26" xfId="0" applyFont="1" applyFill="1" applyBorder="1" applyAlignment="1">
      <alignment horizontal="center" vertical="center"/>
    </xf>
    <xf numFmtId="0" fontId="50" fillId="13" borderId="26" xfId="0" applyFont="1" applyFill="1" applyBorder="1" applyAlignment="1">
      <alignment vertical="center"/>
    </xf>
    <xf numFmtId="173" fontId="50" fillId="13" borderId="26" xfId="18" applyNumberFormat="1" applyFont="1" applyFill="1" applyBorder="1" applyAlignment="1">
      <alignment horizontal="center" vertical="center"/>
    </xf>
    <xf numFmtId="0" fontId="49" fillId="13" borderId="27" xfId="0" applyFont="1" applyFill="1" applyBorder="1" applyAlignment="1">
      <alignment horizontal="center" vertical="center"/>
    </xf>
    <xf numFmtId="0" fontId="23" fillId="14" borderId="27" xfId="0" applyFont="1" applyFill="1" applyBorder="1" applyAlignment="1">
      <alignment horizontal="left" vertical="center"/>
    </xf>
    <xf numFmtId="173" fontId="23" fillId="14" borderId="27" xfId="18" applyNumberFormat="1" applyFont="1" applyFill="1" applyBorder="1" applyAlignment="1">
      <alignment horizontal="center" vertical="center"/>
    </xf>
    <xf numFmtId="0" fontId="51" fillId="3" borderId="26" xfId="0" applyFont="1" applyFill="1" applyBorder="1" applyAlignment="1">
      <alignment horizontal="center" vertical="center"/>
    </xf>
    <xf numFmtId="0" fontId="48" fillId="3" borderId="26" xfId="0" applyFont="1" applyFill="1" applyBorder="1" applyAlignment="1">
      <alignment horizontal="left" vertical="center"/>
    </xf>
    <xf numFmtId="173" fontId="48" fillId="3" borderId="26" xfId="18" applyNumberFormat="1" applyFont="1" applyFill="1" applyBorder="1" applyAlignment="1">
      <alignment horizontal="center" vertical="center"/>
    </xf>
    <xf numFmtId="0" fontId="50" fillId="15" borderId="41" xfId="0" applyFont="1" applyFill="1" applyBorder="1" applyAlignment="1">
      <alignment horizontal="center" vertical="center"/>
    </xf>
    <xf numFmtId="43" fontId="50" fillId="15" borderId="39" xfId="18" applyFont="1" applyFill="1" applyBorder="1" applyAlignment="1">
      <alignment horizontal="center" vertical="center"/>
    </xf>
    <xf numFmtId="0" fontId="45" fillId="7" borderId="0" xfId="0" applyFont="1" applyFill="1" applyAlignment="1">
      <alignment horizontal="center" vertical="center" wrapText="1"/>
    </xf>
    <xf numFmtId="44" fontId="0" fillId="0" borderId="0" xfId="0" applyNumberFormat="1" applyAlignment="1">
      <alignment vertical="center"/>
    </xf>
    <xf numFmtId="0" fontId="14" fillId="0" borderId="0" xfId="0" applyFont="1" applyAlignment="1">
      <alignment horizontal="left" vertical="center" indent="11"/>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3" fontId="47" fillId="0" borderId="0" xfId="18" applyNumberFormat="1" applyFont="1" applyAlignment="1">
      <alignment vertical="center"/>
    </xf>
    <xf numFmtId="0" fontId="52" fillId="0" borderId="0" xfId="0" applyFont="1" applyAlignment="1">
      <alignment vertical="center"/>
    </xf>
    <xf numFmtId="173" fontId="52" fillId="0" borderId="0" xfId="18" applyNumberFormat="1" applyFont="1" applyAlignment="1">
      <alignment vertical="center"/>
    </xf>
    <xf numFmtId="0" fontId="53" fillId="13" borderId="0" xfId="0" applyFont="1" applyFill="1" applyAlignment="1">
      <alignment horizontal="left" vertical="center"/>
    </xf>
    <xf numFmtId="44" fontId="53" fillId="13" borderId="0" xfId="10" applyFont="1" applyFill="1" applyAlignment="1">
      <alignment horizontal="center"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9" fontId="33" fillId="0" borderId="26" xfId="17" applyFont="1" applyBorder="1" applyAlignment="1">
      <alignment horizontal="center" vertical="center" wrapText="1"/>
    </xf>
    <xf numFmtId="0" fontId="33" fillId="10"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9" fillId="10" borderId="26" xfId="16" applyFont="1" applyFill="1" applyBorder="1" applyAlignment="1">
      <alignment vertical="center" wrapText="1"/>
    </xf>
    <xf numFmtId="0" fontId="54" fillId="0" borderId="0" xfId="0" applyNumberFormat="1" applyFont="1" applyFill="1" applyAlignment="1">
      <alignment horizontal="left" vertical="center"/>
    </xf>
    <xf numFmtId="43" fontId="50" fillId="15" borderId="39" xfId="18" applyFont="1" applyFill="1" applyBorder="1" applyAlignment="1">
      <alignment horizontal="center" vertical="center" wrapText="1"/>
    </xf>
    <xf numFmtId="43" fontId="49" fillId="13" borderId="0" xfId="18" applyFont="1" applyFill="1" applyAlignment="1">
      <alignment horizontal="center" vertical="center"/>
    </xf>
    <xf numFmtId="43" fontId="55" fillId="13" borderId="0" xfId="18" applyFont="1" applyFill="1" applyAlignment="1">
      <alignment horizontal="center" vertical="center"/>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3" fontId="14" fillId="3" borderId="0" xfId="18" applyNumberFormat="1" applyFont="1" applyFill="1" applyAlignment="1">
      <alignment horizontal="center" vertical="center"/>
    </xf>
    <xf numFmtId="173" fontId="0" fillId="3" borderId="0" xfId="18" applyNumberFormat="1" applyFont="1" applyFill="1" applyAlignment="1">
      <alignment vertical="center"/>
    </xf>
    <xf numFmtId="0" fontId="23" fillId="17" borderId="11" xfId="0" applyFont="1" applyFill="1" applyBorder="1" applyAlignment="1">
      <alignment vertical="center"/>
    </xf>
    <xf numFmtId="0" fontId="23" fillId="17" borderId="2" xfId="0" applyFont="1" applyFill="1" applyBorder="1" applyAlignment="1">
      <alignment horizontal="center" vertical="center"/>
    </xf>
    <xf numFmtId="0" fontId="49" fillId="17"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7" borderId="12" xfId="0" applyFont="1" applyFill="1" applyBorder="1" applyAlignment="1">
      <alignment vertical="center"/>
    </xf>
    <xf numFmtId="0" fontId="23" fillId="17"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8" borderId="3" xfId="0" applyFont="1" applyFill="1" applyBorder="1" applyAlignment="1">
      <alignment horizontal="center" vertical="center" wrapText="1"/>
    </xf>
    <xf numFmtId="0" fontId="23" fillId="18" borderId="7" xfId="0" applyFont="1" applyFill="1" applyBorder="1" applyAlignment="1">
      <alignment horizontal="center" vertical="center" wrapText="1"/>
    </xf>
    <xf numFmtId="41" fontId="23" fillId="18" borderId="3" xfId="0" applyNumberFormat="1" applyFont="1" applyFill="1" applyBorder="1" applyAlignment="1">
      <alignment horizontal="center" vertical="center" wrapText="1"/>
    </xf>
    <xf numFmtId="0" fontId="49" fillId="13" borderId="0" xfId="0" applyFont="1" applyFill="1" applyAlignment="1">
      <alignment vertical="center"/>
    </xf>
    <xf numFmtId="0" fontId="56" fillId="13" borderId="0" xfId="0" applyFont="1" applyFill="1" applyAlignment="1">
      <alignment horizontal="left" vertical="center" indent="5"/>
    </xf>
    <xf numFmtId="9" fontId="23" fillId="18" borderId="3" xfId="17" applyFont="1" applyFill="1" applyBorder="1" applyAlignment="1">
      <alignment horizontal="center" vertical="center" wrapText="1"/>
    </xf>
    <xf numFmtId="0" fontId="56" fillId="13"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10" borderId="26" xfId="18" applyFont="1" applyFill="1" applyBorder="1" applyAlignment="1">
      <alignment vertical="center" wrapText="1"/>
    </xf>
    <xf numFmtId="43" fontId="28" fillId="12" borderId="26" xfId="18" applyFont="1" applyFill="1" applyBorder="1" applyAlignment="1" applyProtection="1">
      <alignment horizontal="center" vertical="center" wrapText="1"/>
      <protection locked="0"/>
    </xf>
    <xf numFmtId="43" fontId="33" fillId="10" borderId="26" xfId="18" applyFont="1" applyFill="1" applyBorder="1" applyAlignment="1">
      <alignment vertical="top" wrapText="1"/>
    </xf>
    <xf numFmtId="43" fontId="0" fillId="0" borderId="0" xfId="18" applyFont="1"/>
    <xf numFmtId="43" fontId="33" fillId="10" borderId="26" xfId="18" applyFont="1" applyFill="1" applyBorder="1" applyAlignment="1">
      <alignment horizontal="right" vertical="top" wrapText="1"/>
    </xf>
    <xf numFmtId="43" fontId="33" fillId="10" borderId="26" xfId="18" applyFont="1" applyFill="1" applyBorder="1" applyAlignment="1">
      <alignment horizontal="right" wrapText="1"/>
    </xf>
    <xf numFmtId="0" fontId="57" fillId="0" borderId="0" xfId="0" applyFont="1" applyAlignment="1">
      <alignment horizontal="center" vertical="center"/>
    </xf>
    <xf numFmtId="43" fontId="57" fillId="0" borderId="0" xfId="18" applyFont="1" applyAlignment="1">
      <alignment vertical="center"/>
    </xf>
    <xf numFmtId="173" fontId="57" fillId="0" borderId="0" xfId="18" applyNumberFormat="1" applyFont="1" applyAlignment="1">
      <alignment vertical="center"/>
    </xf>
    <xf numFmtId="173" fontId="57" fillId="0" borderId="0" xfId="0" applyNumberFormat="1" applyFont="1" applyAlignment="1">
      <alignment vertical="center"/>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0" borderId="26" xfId="16" applyFont="1" applyFill="1" applyBorder="1" applyAlignment="1">
      <alignment horizontal="left" vertical="top" wrapText="1"/>
    </xf>
    <xf numFmtId="0" fontId="27" fillId="11" borderId="26" xfId="0" applyFont="1" applyFill="1" applyBorder="1" applyAlignment="1">
      <alignment horizontal="center" vertical="center" wrapText="1"/>
    </xf>
    <xf numFmtId="0" fontId="28" fillId="12" borderId="26" xfId="0" applyFont="1" applyFill="1" applyBorder="1" applyAlignment="1" applyProtection="1">
      <alignment horizontal="center" vertical="center" wrapText="1"/>
      <protection locked="0"/>
    </xf>
    <xf numFmtId="0" fontId="34" fillId="10" borderId="26" xfId="16" applyFont="1" applyFill="1" applyBorder="1" applyAlignment="1">
      <alignment horizontal="center" vertical="top" wrapText="1"/>
    </xf>
    <xf numFmtId="0" fontId="25" fillId="8" borderId="0" xfId="16" applyFont="1" applyFill="1" applyBorder="1" applyAlignment="1">
      <alignment horizontal="center" vertical="top"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39" fillId="0" borderId="26" xfId="19" applyFont="1" applyBorder="1" applyAlignment="1">
      <alignment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0" fontId="33" fillId="2" borderId="26" xfId="19" applyFont="1" applyFill="1" applyBorder="1" applyAlignment="1">
      <alignment horizontal="center" vertical="center" wrapText="1"/>
    </xf>
    <xf numFmtId="43" fontId="33" fillId="10" borderId="26" xfId="19" applyNumberFormat="1" applyFont="1" applyFill="1" applyBorder="1" applyAlignment="1">
      <alignment vertical="center" wrapText="1"/>
    </xf>
    <xf numFmtId="0" fontId="33" fillId="10"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43" fontId="33" fillId="10" borderId="26" xfId="19" applyNumberFormat="1" applyFont="1" applyFill="1" applyBorder="1" applyAlignment="1">
      <alignment vertical="top" wrapText="1"/>
    </xf>
    <xf numFmtId="0" fontId="33" fillId="10"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43" fontId="33" fillId="2" borderId="26" xfId="18" applyFont="1" applyFill="1" applyBorder="1" applyAlignment="1">
      <alignment horizontal="center" vertical="center" wrapText="1"/>
    </xf>
    <xf numFmtId="0" fontId="38" fillId="2" borderId="26" xfId="0" applyFont="1" applyFill="1" applyBorder="1" applyAlignment="1">
      <alignment horizontal="center" vertical="center" wrapText="1"/>
    </xf>
    <xf numFmtId="43" fontId="33" fillId="10" borderId="26" xfId="18" applyNumberFormat="1" applyFont="1" applyFill="1" applyBorder="1" applyAlignment="1">
      <alignment vertical="top" wrapText="1"/>
    </xf>
    <xf numFmtId="43" fontId="33" fillId="10" borderId="26" xfId="19" applyNumberFormat="1" applyFont="1" applyFill="1" applyBorder="1" applyAlignment="1">
      <alignment horizontal="right" vertical="top" wrapText="1"/>
    </xf>
    <xf numFmtId="0" fontId="26" fillId="0" borderId="0" xfId="19" applyFont="1" applyAlignment="1">
      <alignment wrapText="1"/>
    </xf>
    <xf numFmtId="0" fontId="32" fillId="0" borderId="26" xfId="0" applyFont="1" applyFill="1" applyBorder="1" applyAlignment="1">
      <alignment horizontal="center" vertical="center" wrapText="1"/>
    </xf>
    <xf numFmtId="0" fontId="29" fillId="10" borderId="26" xfId="19" applyFont="1" applyFill="1" applyBorder="1" applyAlignment="1">
      <alignment vertical="top" wrapText="1"/>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43" fontId="33" fillId="10" borderId="26" xfId="19"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26" fillId="0" borderId="0" xfId="19" applyFont="1" applyBorder="1" applyAlignment="1">
      <alignmen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5" fillId="8" borderId="0" xfId="16" applyFont="1" applyFill="1" applyBorder="1" applyAlignment="1">
      <alignment horizontal="left" vertical="center"/>
    </xf>
    <xf numFmtId="0" fontId="29" fillId="10" borderId="37" xfId="19" applyFont="1" applyFill="1" applyBorder="1" applyAlignment="1">
      <alignment vertical="center"/>
    </xf>
    <xf numFmtId="0" fontId="29" fillId="10" borderId="16" xfId="19" applyFont="1" applyFill="1" applyBorder="1" applyAlignment="1">
      <alignment vertical="center"/>
    </xf>
    <xf numFmtId="0" fontId="29" fillId="10" borderId="36" xfId="19" applyFont="1" applyFill="1" applyBorder="1" applyAlignment="1">
      <alignment vertical="center"/>
    </xf>
    <xf numFmtId="0" fontId="29" fillId="10" borderId="37" xfId="16" applyFont="1" applyFill="1" applyBorder="1" applyAlignment="1">
      <alignment vertical="center"/>
    </xf>
    <xf numFmtId="0" fontId="29" fillId="10" borderId="16" xfId="16" applyFont="1" applyFill="1" applyBorder="1" applyAlignment="1">
      <alignment vertical="center"/>
    </xf>
    <xf numFmtId="0" fontId="29" fillId="10" borderId="36" xfId="16" applyFont="1" applyFill="1" applyBorder="1" applyAlignment="1">
      <alignment vertical="center"/>
    </xf>
    <xf numFmtId="0" fontId="34" fillId="10" borderId="37" xfId="19" applyFont="1" applyFill="1" applyBorder="1" applyAlignment="1">
      <alignment vertical="center"/>
    </xf>
    <xf numFmtId="0" fontId="34" fillId="10" borderId="16" xfId="19" applyFont="1" applyFill="1" applyBorder="1" applyAlignment="1">
      <alignment vertical="center"/>
    </xf>
    <xf numFmtId="0" fontId="34" fillId="10" borderId="36" xfId="19" applyFont="1" applyFill="1" applyBorder="1" applyAlignment="1">
      <alignment vertical="center"/>
    </xf>
    <xf numFmtId="0" fontId="29" fillId="10" borderId="37" xfId="19" applyFont="1" applyFill="1" applyBorder="1" applyAlignment="1">
      <alignment vertical="top"/>
    </xf>
    <xf numFmtId="0" fontId="29" fillId="10" borderId="16" xfId="19" applyFont="1" applyFill="1" applyBorder="1" applyAlignment="1">
      <alignment vertical="top"/>
    </xf>
    <xf numFmtId="0" fontId="29" fillId="10" borderId="36" xfId="19" applyFont="1" applyFill="1" applyBorder="1" applyAlignment="1">
      <alignment vertical="top"/>
    </xf>
    <xf numFmtId="0" fontId="34" fillId="10" borderId="26" xfId="16" applyFont="1" applyFill="1" applyBorder="1" applyAlignment="1">
      <alignment horizontal="left" vertical="top"/>
    </xf>
    <xf numFmtId="0" fontId="29" fillId="10" borderId="26" xfId="16" applyFont="1" applyFill="1" applyBorder="1" applyAlignment="1">
      <alignment horizontal="left" vertical="top"/>
    </xf>
    <xf numFmtId="0" fontId="35" fillId="10" borderId="37" xfId="19" applyFont="1" applyFill="1" applyBorder="1" applyAlignment="1">
      <alignment vertical="top"/>
    </xf>
    <xf numFmtId="0" fontId="35" fillId="10" borderId="16" xfId="19" applyFont="1" applyFill="1" applyBorder="1" applyAlignment="1">
      <alignment vertical="top"/>
    </xf>
    <xf numFmtId="0" fontId="35" fillId="10" borderId="36" xfId="19" applyFont="1" applyFill="1" applyBorder="1" applyAlignment="1">
      <alignment vertical="top"/>
    </xf>
    <xf numFmtId="0" fontId="53" fillId="13" borderId="0" xfId="0" applyFont="1" applyFill="1" applyAlignment="1">
      <alignment horizontal="center" vertical="center" wrapText="1"/>
    </xf>
    <xf numFmtId="43" fontId="0" fillId="0" borderId="0" xfId="18" applyFont="1" applyAlignment="1">
      <alignment vertical="center"/>
    </xf>
    <xf numFmtId="41" fontId="22" fillId="2" borderId="38" xfId="0" applyNumberFormat="1" applyFont="1" applyFill="1" applyBorder="1" applyAlignment="1">
      <alignment vertical="center"/>
    </xf>
    <xf numFmtId="0" fontId="23" fillId="19" borderId="12" xfId="0" applyFont="1" applyFill="1" applyBorder="1" applyAlignment="1">
      <alignment vertical="center"/>
    </xf>
    <xf numFmtId="0" fontId="42" fillId="0" borderId="0" xfId="0" applyFont="1" applyAlignment="1">
      <alignment vertical="center" wrapText="1"/>
    </xf>
    <xf numFmtId="0" fontId="39" fillId="0" borderId="26" xfId="19" applyFont="1" applyBorder="1" applyAlignment="1">
      <alignment horizontal="center" vertical="center" wrapText="1"/>
    </xf>
    <xf numFmtId="0" fontId="0" fillId="0" borderId="26" xfId="0" applyBorder="1" applyAlignment="1">
      <alignment horizontal="center" vertical="center" wrapText="1"/>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28" fillId="12" borderId="26" xfId="0" applyFont="1" applyFill="1" applyBorder="1" applyAlignment="1" applyProtection="1">
      <alignment horizontal="center" vertical="center" wrapText="1"/>
      <protection locked="0"/>
    </xf>
    <xf numFmtId="0" fontId="27" fillId="8" borderId="0" xfId="19" applyFont="1" applyFill="1" applyBorder="1" applyAlignment="1">
      <alignment horizontal="left" vertical="top"/>
    </xf>
    <xf numFmtId="0" fontId="27" fillId="8" borderId="0" xfId="19" applyFont="1" applyFill="1" applyBorder="1" applyAlignment="1">
      <alignment horizontal="center" vertical="top"/>
    </xf>
    <xf numFmtId="0" fontId="59" fillId="0" borderId="0" xfId="0" applyFont="1"/>
    <xf numFmtId="0" fontId="21" fillId="0" borderId="0" xfId="0" applyFont="1"/>
    <xf numFmtId="0" fontId="60" fillId="0" borderId="0" xfId="19" applyFont="1" applyAlignment="1">
      <alignment vertical="top"/>
    </xf>
    <xf numFmtId="0" fontId="60" fillId="0" borderId="0" xfId="0" applyFont="1"/>
    <xf numFmtId="0" fontId="60" fillId="0" borderId="0" xfId="19" applyFont="1"/>
    <xf numFmtId="0" fontId="26" fillId="0" borderId="0" xfId="19" applyFont="1" applyAlignment="1">
      <alignment vertical="top"/>
    </xf>
    <xf numFmtId="0" fontId="61" fillId="0" borderId="0" xfId="19" applyFont="1" applyAlignment="1">
      <alignment wrapText="1"/>
    </xf>
    <xf numFmtId="0" fontId="22" fillId="17" borderId="15" xfId="0" applyFont="1" applyFill="1" applyBorder="1" applyAlignment="1">
      <alignment horizontal="center" vertical="center"/>
    </xf>
    <xf numFmtId="0" fontId="34" fillId="10" borderId="26" xfId="16" applyFont="1" applyFill="1" applyBorder="1" applyAlignment="1">
      <alignment horizontal="left" vertical="center"/>
    </xf>
    <xf numFmtId="0" fontId="50" fillId="15" borderId="40" xfId="0" applyFont="1" applyFill="1" applyBorder="1" applyAlignment="1">
      <alignment horizontal="center" vertical="center" wrapText="1"/>
    </xf>
    <xf numFmtId="0" fontId="36" fillId="0" borderId="26" xfId="19" applyFont="1" applyBorder="1" applyAlignment="1">
      <alignment horizontal="center" vertical="center" wrapText="1"/>
    </xf>
    <xf numFmtId="0" fontId="28" fillId="12" borderId="26" xfId="0" applyFont="1" applyFill="1" applyBorder="1" applyAlignment="1" applyProtection="1">
      <alignment horizontal="center" vertical="center" wrapText="1"/>
      <protection locked="0"/>
    </xf>
    <xf numFmtId="0" fontId="29"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28" fillId="12" borderId="27" xfId="0" applyFont="1" applyFill="1" applyBorder="1" applyAlignment="1" applyProtection="1">
      <alignment horizontal="center" vertical="center" wrapText="1"/>
      <protection locked="0"/>
    </xf>
    <xf numFmtId="0" fontId="22" fillId="2" borderId="9" xfId="0" applyFont="1" applyFill="1" applyBorder="1" applyAlignment="1">
      <alignment vertical="center"/>
    </xf>
    <xf numFmtId="0" fontId="22" fillId="5" borderId="45" xfId="0" applyNumberFormat="1" applyFont="1" applyFill="1" applyBorder="1" applyAlignment="1">
      <alignment horizontal="center" vertical="center"/>
    </xf>
    <xf numFmtId="41" fontId="22" fillId="2" borderId="9" xfId="0" applyNumberFormat="1" applyFont="1" applyFill="1" applyBorder="1" applyAlignment="1">
      <alignment vertical="center"/>
    </xf>
    <xf numFmtId="0" fontId="49" fillId="17" borderId="23" xfId="0" applyFont="1" applyFill="1" applyBorder="1" applyAlignment="1">
      <alignment horizontal="center" vertical="center"/>
    </xf>
    <xf numFmtId="0" fontId="23" fillId="17" borderId="46" xfId="0" applyNumberFormat="1" applyFont="1" applyFill="1" applyBorder="1" applyAlignment="1">
      <alignment horizontal="center" vertical="center"/>
    </xf>
    <xf numFmtId="41" fontId="22" fillId="2" borderId="47" xfId="0" applyNumberFormat="1" applyFont="1" applyFill="1" applyBorder="1" applyAlignment="1">
      <alignment horizontal="center" vertical="center"/>
    </xf>
    <xf numFmtId="0" fontId="22" fillId="17" borderId="47" xfId="0" applyFont="1" applyFill="1" applyBorder="1" applyAlignment="1">
      <alignment horizontal="center" vertical="center"/>
    </xf>
    <xf numFmtId="0" fontId="22" fillId="2" borderId="47" xfId="0" applyFont="1" applyFill="1" applyBorder="1" applyAlignment="1">
      <alignment horizontal="center" vertical="center"/>
    </xf>
    <xf numFmtId="0" fontId="0" fillId="0" borderId="14"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14" fillId="0" borderId="6" xfId="0" applyFont="1" applyBorder="1" applyAlignment="1">
      <alignment horizontal="center" vertical="center"/>
    </xf>
    <xf numFmtId="0" fontId="14" fillId="0" borderId="3" xfId="0" applyFont="1" applyBorder="1" applyAlignment="1">
      <alignment horizontal="center" vertical="center"/>
    </xf>
    <xf numFmtId="44" fontId="14" fillId="0" borderId="7" xfId="0" applyNumberFormat="1" applyFont="1" applyBorder="1" applyAlignment="1">
      <alignment horizontal="center" vertical="center"/>
    </xf>
    <xf numFmtId="44" fontId="0" fillId="0" borderId="9" xfId="18" applyNumberFormat="1" applyFont="1" applyBorder="1" applyAlignment="1">
      <alignment vertical="center"/>
    </xf>
    <xf numFmtId="44" fontId="0" fillId="0" borderId="10" xfId="18" applyNumberFormat="1" applyFont="1" applyBorder="1" applyAlignment="1">
      <alignment vertical="center"/>
    </xf>
    <xf numFmtId="44" fontId="0" fillId="0" borderId="10" xfId="18" applyNumberFormat="1" applyFont="1" applyFill="1" applyBorder="1" applyAlignment="1">
      <alignment vertical="center"/>
    </xf>
    <xf numFmtId="44" fontId="0" fillId="0" borderId="3" xfId="18" applyNumberFormat="1" applyFont="1" applyFill="1" applyBorder="1" applyAlignment="1">
      <alignment vertical="center"/>
    </xf>
    <xf numFmtId="44" fontId="14" fillId="0" borderId="3" xfId="0" applyNumberFormat="1" applyFont="1" applyBorder="1" applyAlignment="1">
      <alignment horizontal="center" vertical="center"/>
    </xf>
    <xf numFmtId="44" fontId="0" fillId="0" borderId="10" xfId="0" applyNumberFormat="1" applyBorder="1" applyAlignment="1">
      <alignment vertical="center"/>
    </xf>
    <xf numFmtId="0" fontId="0" fillId="0" borderId="49" xfId="0" applyFill="1" applyBorder="1" applyAlignment="1">
      <alignment vertical="center"/>
    </xf>
    <xf numFmtId="44" fontId="0" fillId="0" borderId="2" xfId="0" applyNumberFormat="1" applyFill="1" applyBorder="1" applyAlignment="1">
      <alignment vertical="center"/>
    </xf>
    <xf numFmtId="44" fontId="0" fillId="0" borderId="9" xfId="0" applyNumberFormat="1" applyBorder="1" applyAlignment="1">
      <alignment vertical="center"/>
    </xf>
    <xf numFmtId="44" fontId="0" fillId="0" borderId="11" xfId="0" applyNumberFormat="1" applyBorder="1" applyAlignment="1">
      <alignment vertical="center"/>
    </xf>
    <xf numFmtId="0" fontId="64" fillId="20" borderId="6" xfId="0" applyFont="1" applyFill="1" applyBorder="1" applyAlignment="1">
      <alignment vertical="center"/>
    </xf>
    <xf numFmtId="44" fontId="64" fillId="20" borderId="3" xfId="0" applyNumberFormat="1" applyFont="1" applyFill="1" applyBorder="1" applyAlignment="1">
      <alignment vertical="center"/>
    </xf>
    <xf numFmtId="41" fontId="21" fillId="0" borderId="0" xfId="0" applyNumberFormat="1" applyFont="1" applyFill="1" applyBorder="1" applyAlignment="1">
      <alignment horizontal="right" vertical="center"/>
    </xf>
    <xf numFmtId="41" fontId="21" fillId="0" borderId="0" xfId="10" applyNumberFormat="1"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21" fillId="0" borderId="0" xfId="0" applyFont="1" applyFill="1" applyBorder="1" applyAlignment="1">
      <alignment vertical="center"/>
    </xf>
    <xf numFmtId="44" fontId="21" fillId="0" borderId="0" xfId="10" applyFont="1" applyFill="1" applyBorder="1" applyAlignment="1">
      <alignment horizontal="center"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53" fillId="0" borderId="0" xfId="0" applyFont="1" applyFill="1" applyBorder="1" applyAlignment="1">
      <alignment horizontal="left" vertical="center"/>
    </xf>
    <xf numFmtId="44" fontId="53" fillId="0" borderId="0" xfId="10" applyFont="1" applyFill="1" applyBorder="1" applyAlignment="1">
      <alignment horizontal="center" vertical="center"/>
    </xf>
    <xf numFmtId="0" fontId="54" fillId="0" borderId="0" xfId="0" applyNumberFormat="1" applyFont="1" applyFill="1" applyBorder="1" applyAlignment="1">
      <alignment horizontal="left" vertical="center"/>
    </xf>
    <xf numFmtId="0" fontId="23" fillId="0" borderId="0" xfId="0" applyFont="1" applyFill="1" applyBorder="1" applyAlignment="1">
      <alignment horizontal="center" vertical="center"/>
    </xf>
    <xf numFmtId="41" fontId="23" fillId="0" borderId="0" xfId="0" applyNumberFormat="1" applyFont="1" applyFill="1" applyBorder="1" applyAlignment="1">
      <alignment horizontal="center" vertical="center"/>
    </xf>
    <xf numFmtId="41" fontId="23" fillId="0" borderId="0" xfId="0" applyNumberFormat="1" applyFont="1" applyFill="1" applyBorder="1" applyAlignment="1">
      <alignment horizontal="center" vertical="center" wrapText="1"/>
    </xf>
    <xf numFmtId="0" fontId="22" fillId="0" borderId="0" xfId="0" applyNumberFormat="1" applyFont="1" applyFill="1" applyBorder="1" applyAlignment="1">
      <alignment horizontal="center" vertical="center"/>
    </xf>
    <xf numFmtId="41" fontId="22" fillId="0" borderId="0" xfId="0" applyNumberFormat="1" applyFont="1" applyFill="1" applyBorder="1" applyAlignment="1">
      <alignment vertical="center"/>
    </xf>
    <xf numFmtId="41" fontId="22" fillId="0" borderId="0" xfId="0" applyNumberFormat="1" applyFont="1" applyFill="1" applyBorder="1" applyAlignment="1">
      <alignment horizontal="center" vertical="center"/>
    </xf>
    <xf numFmtId="0" fontId="49" fillId="0" borderId="0" xfId="0" applyFont="1" applyFill="1" applyBorder="1" applyAlignment="1">
      <alignment horizontal="center" vertical="center"/>
    </xf>
    <xf numFmtId="43" fontId="50" fillId="15" borderId="7" xfId="18" applyFont="1" applyFill="1" applyBorder="1" applyAlignment="1">
      <alignment horizontal="center" vertical="center" wrapText="1"/>
    </xf>
    <xf numFmtId="0" fontId="56" fillId="15" borderId="3" xfId="0" applyFont="1" applyFill="1" applyBorder="1" applyAlignment="1">
      <alignment horizontal="center" vertical="center" wrapText="1"/>
    </xf>
    <xf numFmtId="0" fontId="64" fillId="0" borderId="0" xfId="0" applyFont="1" applyFill="1" applyBorder="1" applyAlignment="1">
      <alignment vertical="center"/>
    </xf>
    <xf numFmtId="44" fontId="64" fillId="0" borderId="0" xfId="0" applyNumberFormat="1" applyFont="1" applyFill="1" applyBorder="1" applyAlignment="1">
      <alignment vertical="center"/>
    </xf>
    <xf numFmtId="0" fontId="58" fillId="0" borderId="26" xfId="19" applyFont="1" applyBorder="1" applyAlignment="1">
      <alignment horizontal="center" vertical="center" wrapText="1"/>
    </xf>
    <xf numFmtId="3" fontId="33" fillId="0" borderId="26" xfId="16" applyNumberFormat="1" applyFont="1" applyBorder="1" applyAlignment="1">
      <alignment horizontal="center" vertical="center" wrapText="1"/>
    </xf>
    <xf numFmtId="43" fontId="40" fillId="0" borderId="26" xfId="18" applyFont="1" applyFill="1" applyBorder="1" applyAlignment="1">
      <alignment horizontal="center" vertical="center"/>
    </xf>
    <xf numFmtId="0" fontId="40" fillId="0" borderId="26" xfId="19" applyFont="1" applyBorder="1" applyAlignment="1">
      <alignment horizontal="center" vertical="center" wrapText="1"/>
    </xf>
    <xf numFmtId="43" fontId="40" fillId="0" borderId="26" xfId="18" applyFont="1" applyBorder="1" applyAlignment="1">
      <alignment horizontal="center" vertical="center" wrapText="1"/>
    </xf>
    <xf numFmtId="9" fontId="40" fillId="0" borderId="26" xfId="19" applyNumberFormat="1" applyFont="1" applyBorder="1" applyAlignment="1">
      <alignment horizontal="center" vertical="center" wrapText="1"/>
    </xf>
    <xf numFmtId="0" fontId="32" fillId="0" borderId="26" xfId="0" applyFont="1" applyBorder="1" applyAlignment="1">
      <alignment horizontal="center" vertical="center"/>
    </xf>
    <xf numFmtId="43" fontId="37" fillId="2" borderId="26" xfId="18" applyFont="1" applyFill="1" applyBorder="1" applyAlignment="1">
      <alignment horizontal="center" vertical="center" wrapText="1"/>
    </xf>
    <xf numFmtId="0" fontId="27" fillId="8" borderId="0" xfId="19" applyFont="1" applyFill="1" applyBorder="1" applyAlignment="1">
      <alignment vertical="center"/>
    </xf>
    <xf numFmtId="43" fontId="32" fillId="0" borderId="26" xfId="18" applyFont="1" applyBorder="1" applyAlignment="1">
      <alignment horizontal="center" vertical="center"/>
    </xf>
    <xf numFmtId="0" fontId="40" fillId="0" borderId="26" xfId="19" applyFont="1" applyFill="1" applyBorder="1" applyAlignment="1">
      <alignment horizontal="center" vertical="center"/>
    </xf>
    <xf numFmtId="0" fontId="29" fillId="12" borderId="26" xfId="0" applyFont="1" applyFill="1" applyBorder="1" applyAlignment="1" applyProtection="1">
      <alignment horizontal="center" vertical="center" wrapText="1"/>
      <protection locked="0"/>
    </xf>
    <xf numFmtId="43" fontId="29" fillId="12" borderId="26" xfId="18" applyFont="1" applyFill="1" applyBorder="1" applyAlignment="1" applyProtection="1">
      <alignment horizontal="center" vertical="center" wrapText="1"/>
      <protection locked="0"/>
    </xf>
    <xf numFmtId="9" fontId="32" fillId="0" borderId="26" xfId="0" applyNumberFormat="1" applyFont="1" applyBorder="1" applyAlignment="1">
      <alignment horizontal="center" vertical="center" wrapText="1"/>
    </xf>
    <xf numFmtId="43" fontId="32" fillId="0" borderId="26" xfId="18" applyFont="1" applyBorder="1" applyAlignment="1">
      <alignment horizontal="center" vertical="center" wrapText="1"/>
    </xf>
    <xf numFmtId="43" fontId="33" fillId="0" borderId="26" xfId="18" applyFont="1" applyFill="1" applyBorder="1" applyAlignment="1">
      <alignment horizontal="center" vertical="center" wrapText="1"/>
    </xf>
    <xf numFmtId="0" fontId="39" fillId="0" borderId="26" xfId="19" applyFont="1" applyFill="1" applyBorder="1" applyAlignment="1">
      <alignment horizontal="center" vertical="center" wrapText="1"/>
    </xf>
    <xf numFmtId="10" fontId="33" fillId="0" borderId="26" xfId="19" applyNumberFormat="1" applyFont="1" applyFill="1" applyBorder="1" applyAlignment="1">
      <alignment horizontal="center" vertical="center" wrapText="1"/>
    </xf>
    <xf numFmtId="9" fontId="33" fillId="0" borderId="26" xfId="17" applyFont="1" applyFill="1" applyBorder="1" applyAlignment="1">
      <alignment horizontal="center" vertical="center" wrapText="1"/>
    </xf>
    <xf numFmtId="9" fontId="32" fillId="0" borderId="26" xfId="0" applyNumberFormat="1" applyFont="1" applyFill="1" applyBorder="1" applyAlignment="1">
      <alignment horizontal="center" vertical="center" wrapText="1"/>
    </xf>
    <xf numFmtId="43" fontId="32" fillId="0" borderId="26" xfId="18" applyFont="1" applyFill="1" applyBorder="1" applyAlignment="1">
      <alignment horizontal="center" vertical="center" wrapText="1"/>
    </xf>
    <xf numFmtId="0" fontId="67" fillId="0" borderId="26" xfId="19" applyFont="1" applyBorder="1" applyAlignment="1">
      <alignment horizontal="center" vertical="center" wrapText="1"/>
    </xf>
    <xf numFmtId="0" fontId="0" fillId="0" borderId="0" xfId="0"/>
    <xf numFmtId="0" fontId="33" fillId="0" borderId="26" xfId="16" applyFont="1" applyFill="1" applyBorder="1" applyAlignment="1">
      <alignment horizontal="center" vertical="center" wrapText="1"/>
    </xf>
    <xf numFmtId="9" fontId="33" fillId="0" borderId="26" xfId="19" applyNumberFormat="1" applyFont="1" applyFill="1" applyBorder="1" applyAlignment="1">
      <alignment horizontal="center" vertical="center" wrapText="1"/>
    </xf>
    <xf numFmtId="0" fontId="69" fillId="0" borderId="26" xfId="0" applyFont="1" applyFill="1" applyBorder="1" applyAlignment="1">
      <alignment horizontal="center" vertical="center" wrapText="1"/>
    </xf>
    <xf numFmtId="9" fontId="33" fillId="0" borderId="26" xfId="16" applyNumberFormat="1" applyFont="1" applyFill="1" applyBorder="1" applyAlignment="1">
      <alignment horizontal="center" vertical="center" wrapText="1"/>
    </xf>
    <xf numFmtId="0" fontId="53" fillId="13" borderId="0" xfId="10" applyNumberFormat="1" applyFont="1" applyFill="1" applyAlignment="1">
      <alignment horizontal="center" vertical="center"/>
    </xf>
    <xf numFmtId="0" fontId="29" fillId="0" borderId="27" xfId="19"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0" fillId="0" borderId="9" xfId="0" applyBorder="1" applyAlignment="1">
      <alignment vertical="center"/>
    </xf>
    <xf numFmtId="0" fontId="0" fillId="0" borderId="10" xfId="0" applyBorder="1" applyAlignment="1">
      <alignment vertical="center"/>
    </xf>
    <xf numFmtId="0" fontId="0" fillId="0" borderId="20" xfId="0" applyFill="1" applyBorder="1" applyAlignment="1">
      <alignment vertical="center"/>
    </xf>
    <xf numFmtId="44" fontId="0" fillId="0" borderId="20" xfId="18" applyNumberFormat="1" applyFont="1" applyFill="1" applyBorder="1" applyAlignment="1">
      <alignment vertical="center"/>
    </xf>
    <xf numFmtId="0" fontId="0" fillId="0" borderId="3" xfId="0" applyFill="1" applyBorder="1" applyAlignment="1">
      <alignment vertical="center"/>
    </xf>
    <xf numFmtId="0" fontId="33" fillId="2" borderId="26" xfId="19" applyFont="1" applyFill="1" applyBorder="1" applyAlignment="1">
      <alignment horizontal="justify" vertical="center" wrapText="1"/>
    </xf>
    <xf numFmtId="0" fontId="33" fillId="0" borderId="26" xfId="19" applyFont="1" applyBorder="1" applyAlignment="1">
      <alignment horizontal="justify" vertical="center" wrapText="1"/>
    </xf>
    <xf numFmtId="0" fontId="0" fillId="0" borderId="26" xfId="0" applyBorder="1" applyAlignment="1">
      <alignment horizontal="left" vertical="center"/>
    </xf>
    <xf numFmtId="0" fontId="29" fillId="0" borderId="30" xfId="19" applyFont="1" applyBorder="1" applyAlignment="1">
      <alignment horizontal="center" vertical="center" wrapText="1"/>
    </xf>
    <xf numFmtId="0" fontId="22" fillId="2" borderId="0" xfId="0" applyFont="1" applyFill="1" applyBorder="1" applyAlignment="1">
      <alignment horizontal="center" vertical="center"/>
    </xf>
    <xf numFmtId="0" fontId="29" fillId="0" borderId="30" xfId="19" applyFont="1" applyBorder="1" applyAlignment="1">
      <alignment horizontal="center" vertical="center" wrapText="1"/>
    </xf>
    <xf numFmtId="0" fontId="67" fillId="0" borderId="26" xfId="19" applyFont="1" applyBorder="1" applyAlignment="1">
      <alignment horizontal="center" vertical="center" wrapText="1"/>
    </xf>
    <xf numFmtId="0" fontId="65" fillId="0" borderId="26" xfId="19" applyFont="1" applyBorder="1" applyAlignment="1">
      <alignment horizontal="center" vertical="center" wrapText="1"/>
    </xf>
    <xf numFmtId="41" fontId="22" fillId="2" borderId="23" xfId="0" applyNumberFormat="1" applyFont="1" applyFill="1" applyBorder="1" applyAlignment="1">
      <alignment horizontal="center" vertical="center"/>
    </xf>
    <xf numFmtId="43" fontId="21" fillId="3" borderId="3" xfId="18" applyFont="1" applyFill="1" applyBorder="1" applyAlignment="1">
      <alignment horizontal="center" vertical="center"/>
    </xf>
    <xf numFmtId="0" fontId="33" fillId="0" borderId="26" xfId="19" applyFont="1" applyBorder="1" applyAlignment="1">
      <alignment vertical="center" wrapText="1"/>
    </xf>
    <xf numFmtId="41" fontId="33" fillId="0" borderId="26" xfId="19" applyNumberFormat="1" applyFont="1" applyFill="1" applyBorder="1" applyAlignment="1">
      <alignment horizontal="center" vertical="center" wrapText="1"/>
    </xf>
    <xf numFmtId="0" fontId="33" fillId="0" borderId="26" xfId="17" applyNumberFormat="1" applyFont="1" applyFill="1" applyBorder="1" applyAlignment="1">
      <alignment horizontal="center" vertical="center" wrapText="1"/>
    </xf>
    <xf numFmtId="0" fontId="29" fillId="0" borderId="30" xfId="19" applyFont="1" applyBorder="1" applyAlignment="1">
      <alignment vertical="center" wrapText="1"/>
    </xf>
    <xf numFmtId="0" fontId="29" fillId="0" borderId="26" xfId="19" applyFont="1" applyBorder="1" applyAlignment="1">
      <alignment vertical="center" wrapText="1"/>
    </xf>
    <xf numFmtId="0" fontId="29" fillId="0" borderId="30" xfId="19" applyFont="1" applyBorder="1" applyAlignment="1">
      <alignment horizontal="left" vertical="center" wrapText="1"/>
    </xf>
    <xf numFmtId="0" fontId="71" fillId="0" borderId="30" xfId="0" applyFont="1" applyBorder="1" applyAlignment="1">
      <alignment vertical="center" wrapText="1"/>
    </xf>
    <xf numFmtId="0" fontId="36" fillId="0" borderId="30" xfId="19" applyFont="1" applyBorder="1" applyAlignment="1">
      <alignment horizontal="center" vertical="center" wrapText="1"/>
    </xf>
    <xf numFmtId="0" fontId="29" fillId="0" borderId="26" xfId="19" applyFont="1" applyBorder="1" applyAlignment="1">
      <alignment horizontal="center" vertical="center" wrapText="1"/>
    </xf>
    <xf numFmtId="0" fontId="29" fillId="0" borderId="26" xfId="19" applyFont="1" applyFill="1" applyBorder="1" applyAlignment="1">
      <alignment horizontal="center" vertical="center" wrapText="1"/>
    </xf>
    <xf numFmtId="0" fontId="67" fillId="0" borderId="26" xfId="19" applyFont="1" applyBorder="1" applyAlignment="1">
      <alignment horizontal="center" vertical="center" wrapText="1"/>
    </xf>
    <xf numFmtId="41" fontId="22" fillId="0" borderId="9" xfId="0" applyNumberFormat="1" applyFont="1" applyFill="1" applyBorder="1" applyAlignment="1">
      <alignment vertical="center"/>
    </xf>
    <xf numFmtId="41" fontId="22" fillId="0" borderId="10" xfId="0" applyNumberFormat="1" applyFont="1" applyFill="1" applyBorder="1" applyAlignment="1">
      <alignment vertical="center"/>
    </xf>
    <xf numFmtId="0" fontId="23" fillId="0" borderId="12" xfId="0" applyFont="1" applyFill="1" applyBorder="1" applyAlignment="1">
      <alignment vertical="center"/>
    </xf>
    <xf numFmtId="0" fontId="23" fillId="0" borderId="13" xfId="0" applyNumberFormat="1" applyFont="1" applyFill="1" applyBorder="1" applyAlignment="1">
      <alignment horizontal="center" vertical="center"/>
    </xf>
    <xf numFmtId="0" fontId="4" fillId="0" borderId="15" xfId="0" applyFont="1" applyFill="1" applyBorder="1" applyAlignment="1">
      <alignment horizontal="center" vertical="center"/>
    </xf>
    <xf numFmtId="0" fontId="22" fillId="5" borderId="12" xfId="0" applyFont="1" applyFill="1" applyBorder="1" applyAlignment="1">
      <alignment vertical="center" wrapText="1"/>
    </xf>
    <xf numFmtId="0" fontId="49" fillId="17" borderId="9"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10" xfId="0" applyFont="1" applyFill="1" applyBorder="1" applyAlignment="1">
      <alignment horizontal="center" vertical="center"/>
    </xf>
    <xf numFmtId="0" fontId="27" fillId="9" borderId="13" xfId="19" applyFont="1" applyFill="1" applyBorder="1" applyAlignment="1" applyProtection="1">
      <alignment horizontal="centerContinuous" vertical="center"/>
      <protection locked="0"/>
    </xf>
    <xf numFmtId="0" fontId="32" fillId="0" borderId="26" xfId="0" applyFont="1" applyBorder="1" applyAlignment="1">
      <alignment horizontal="center" vertical="center" wrapText="1"/>
    </xf>
    <xf numFmtId="41" fontId="22" fillId="5" borderId="33" xfId="0" applyNumberFormat="1" applyFont="1" applyFill="1" applyBorder="1" applyAlignment="1">
      <alignment horizontal="right" vertical="center"/>
    </xf>
    <xf numFmtId="41" fontId="22" fillId="2" borderId="12" xfId="0" applyNumberFormat="1" applyFont="1" applyFill="1" applyBorder="1" applyAlignment="1">
      <alignment horizontal="right" vertical="center"/>
    </xf>
    <xf numFmtId="0" fontId="22" fillId="5" borderId="2" xfId="0" applyFont="1" applyFill="1" applyBorder="1" applyAlignment="1">
      <alignment vertical="center"/>
    </xf>
    <xf numFmtId="0" fontId="22" fillId="5" borderId="48" xfId="0" applyNumberFormat="1" applyFont="1" applyFill="1" applyBorder="1" applyAlignment="1">
      <alignment horizontal="center" vertical="center"/>
    </xf>
    <xf numFmtId="41" fontId="22" fillId="5" borderId="49" xfId="0" applyNumberFormat="1" applyFont="1" applyFill="1" applyBorder="1" applyAlignment="1">
      <alignment horizontal="right" vertical="center"/>
    </xf>
    <xf numFmtId="41" fontId="22" fillId="2" borderId="2" xfId="0" applyNumberFormat="1" applyFont="1" applyFill="1" applyBorder="1" applyAlignment="1">
      <alignment horizontal="right" vertical="center"/>
    </xf>
    <xf numFmtId="0" fontId="22" fillId="5" borderId="47" xfId="0" applyFont="1" applyFill="1" applyBorder="1" applyAlignment="1">
      <alignment horizontal="center" vertical="center"/>
    </xf>
    <xf numFmtId="41" fontId="22" fillId="2" borderId="47" xfId="0" applyNumberFormat="1" applyFont="1" applyFill="1" applyBorder="1" applyAlignment="1">
      <alignment vertical="center"/>
    </xf>
    <xf numFmtId="41" fontId="22" fillId="2" borderId="2" xfId="0" applyNumberFormat="1" applyFont="1" applyFill="1" applyBorder="1" applyAlignment="1">
      <alignment horizontal="center" vertical="center"/>
    </xf>
    <xf numFmtId="0" fontId="61" fillId="0" borderId="0" xfId="19" applyFont="1" applyAlignment="1">
      <alignment horizontal="centerContinuous" vertical="center"/>
    </xf>
    <xf numFmtId="0" fontId="27" fillId="8" borderId="13" xfId="19" applyFont="1" applyFill="1" applyBorder="1" applyAlignment="1">
      <alignment horizontal="centerContinuous" vertical="top"/>
    </xf>
    <xf numFmtId="0" fontId="0" fillId="5" borderId="26" xfId="0" applyFont="1" applyFill="1" applyBorder="1" applyAlignment="1">
      <alignment horizontal="left"/>
    </xf>
    <xf numFmtId="0" fontId="0" fillId="5" borderId="26" xfId="0" applyFont="1" applyFill="1" applyBorder="1" applyAlignment="1">
      <alignment horizontal="center"/>
    </xf>
    <xf numFmtId="165" fontId="0" fillId="5" borderId="26" xfId="18" applyNumberFormat="1" applyFont="1" applyFill="1" applyBorder="1"/>
    <xf numFmtId="4" fontId="0" fillId="5" borderId="26" xfId="0" applyNumberFormat="1" applyFont="1" applyFill="1" applyBorder="1"/>
    <xf numFmtId="0" fontId="0" fillId="5" borderId="26" xfId="0" applyFill="1" applyBorder="1" applyAlignment="1">
      <alignment horizontal="left"/>
    </xf>
    <xf numFmtId="2" fontId="0" fillId="5" borderId="26" xfId="0" applyNumberFormat="1" applyFont="1" applyFill="1" applyBorder="1"/>
    <xf numFmtId="0" fontId="0" fillId="5" borderId="26" xfId="0" applyFont="1" applyFill="1" applyBorder="1"/>
    <xf numFmtId="0" fontId="4" fillId="5" borderId="26" xfId="20" applyFont="1" applyFill="1" applyBorder="1"/>
    <xf numFmtId="0" fontId="4" fillId="5" borderId="26" xfId="20" applyFont="1" applyFill="1" applyBorder="1" applyAlignment="1">
      <alignment horizontal="center"/>
    </xf>
    <xf numFmtId="0" fontId="4" fillId="5" borderId="26" xfId="20" applyFont="1" applyFill="1" applyBorder="1" applyAlignment="1">
      <alignment horizontal="right"/>
    </xf>
    <xf numFmtId="0" fontId="4" fillId="5" borderId="26" xfId="20" applyFont="1" applyFill="1" applyBorder="1" applyAlignment="1">
      <alignment horizontal="center" wrapText="1"/>
    </xf>
    <xf numFmtId="0" fontId="14" fillId="0" borderId="0" xfId="0" applyFont="1" applyFill="1" applyAlignment="1">
      <alignment vertical="center"/>
    </xf>
    <xf numFmtId="0" fontId="14" fillId="0" borderId="0" xfId="0" applyFont="1" applyFill="1" applyAlignment="1">
      <alignment horizontal="center" vertical="center"/>
    </xf>
    <xf numFmtId="0" fontId="76" fillId="22" borderId="51" xfId="21" applyFont="1"/>
    <xf numFmtId="0" fontId="76" fillId="5" borderId="51" xfId="21" applyFont="1" applyFill="1" applyAlignment="1">
      <alignment horizontal="center"/>
    </xf>
    <xf numFmtId="2" fontId="76" fillId="22" borderId="51" xfId="21" applyNumberFormat="1" applyFont="1" applyAlignment="1">
      <alignment horizontal="right"/>
    </xf>
    <xf numFmtId="0" fontId="76" fillId="5" borderId="53" xfId="21" applyFont="1" applyFill="1" applyBorder="1" applyAlignment="1">
      <alignment horizontal="center"/>
    </xf>
    <xf numFmtId="2" fontId="76" fillId="22" borderId="53" xfId="21" applyNumberFormat="1" applyFont="1" applyBorder="1" applyAlignment="1">
      <alignment horizontal="right"/>
    </xf>
    <xf numFmtId="0" fontId="76" fillId="5" borderId="26" xfId="21" applyFont="1" applyFill="1" applyBorder="1" applyAlignment="1">
      <alignment horizontal="center"/>
    </xf>
    <xf numFmtId="2" fontId="76" fillId="22" borderId="26" xfId="21" applyNumberFormat="1" applyFont="1" applyBorder="1" applyAlignment="1">
      <alignment horizontal="right"/>
    </xf>
    <xf numFmtId="0" fontId="0" fillId="0" borderId="26" xfId="0" applyBorder="1"/>
    <xf numFmtId="2" fontId="0" fillId="0" borderId="26" xfId="0" applyNumberFormat="1" applyFont="1" applyBorder="1"/>
    <xf numFmtId="4" fontId="0" fillId="0" borderId="26" xfId="0" applyNumberFormat="1" applyFont="1" applyBorder="1"/>
    <xf numFmtId="0" fontId="0" fillId="2" borderId="26" xfId="0" applyFill="1" applyBorder="1"/>
    <xf numFmtId="0" fontId="77" fillId="2" borderId="26" xfId="0" applyFont="1" applyFill="1" applyBorder="1"/>
    <xf numFmtId="0" fontId="0" fillId="0" borderId="26" xfId="0" applyFill="1" applyBorder="1"/>
    <xf numFmtId="0" fontId="0" fillId="5" borderId="26" xfId="0" applyFill="1" applyBorder="1"/>
    <xf numFmtId="2" fontId="0" fillId="5" borderId="37" xfId="0" applyNumberFormat="1" applyFont="1" applyFill="1" applyBorder="1"/>
    <xf numFmtId="41" fontId="22" fillId="2" borderId="26" xfId="0" applyNumberFormat="1" applyFont="1" applyFill="1" applyBorder="1" applyAlignment="1">
      <alignment vertical="center"/>
    </xf>
    <xf numFmtId="0" fontId="0" fillId="5" borderId="26" xfId="0" applyFill="1" applyBorder="1" applyAlignment="1">
      <alignment vertical="center"/>
    </xf>
    <xf numFmtId="41" fontId="0" fillId="0" borderId="26" xfId="0" applyNumberFormat="1" applyBorder="1" applyAlignment="1">
      <alignment vertical="center"/>
    </xf>
    <xf numFmtId="0" fontId="0" fillId="5" borderId="26" xfId="0" applyFont="1" applyFill="1" applyBorder="1" applyAlignment="1">
      <alignment horizontal="right"/>
    </xf>
    <xf numFmtId="43" fontId="0" fillId="5" borderId="26" xfId="18" applyNumberFormat="1" applyFont="1" applyFill="1" applyBorder="1" applyAlignment="1">
      <alignment horizontal="right" vertical="top"/>
    </xf>
    <xf numFmtId="41" fontId="22" fillId="2" borderId="12" xfId="0" applyNumberFormat="1" applyFont="1" applyFill="1" applyBorder="1" applyAlignment="1">
      <alignment vertical="top"/>
    </xf>
    <xf numFmtId="0" fontId="0" fillId="5" borderId="26" xfId="0" applyFont="1" applyFill="1" applyBorder="1" applyAlignment="1">
      <alignment wrapText="1"/>
    </xf>
    <xf numFmtId="0" fontId="0" fillId="5" borderId="26" xfId="0" applyFont="1" applyFill="1" applyBorder="1" applyAlignment="1">
      <alignment vertical="top" wrapText="1"/>
    </xf>
    <xf numFmtId="0" fontId="0" fillId="5" borderId="26" xfId="0" applyFont="1" applyFill="1" applyBorder="1" applyAlignment="1">
      <alignment horizontal="right" wrapText="1"/>
    </xf>
    <xf numFmtId="0" fontId="49" fillId="17" borderId="45"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48" xfId="0" applyFont="1" applyFill="1" applyBorder="1" applyAlignment="1">
      <alignment horizontal="center" vertical="center"/>
    </xf>
    <xf numFmtId="0" fontId="23" fillId="13" borderId="32" xfId="0" applyFont="1" applyFill="1" applyBorder="1" applyAlignment="1">
      <alignment horizontal="center" vertical="center"/>
    </xf>
    <xf numFmtId="0" fontId="29" fillId="0" borderId="26" xfId="19" applyFont="1" applyBorder="1" applyAlignment="1">
      <alignment horizontal="center" vertical="center" wrapText="1"/>
    </xf>
    <xf numFmtId="173" fontId="33" fillId="0" borderId="26" xfId="19" applyNumberFormat="1" applyFont="1" applyFill="1" applyBorder="1" applyAlignment="1">
      <alignment horizontal="center" vertical="center" wrapText="1"/>
    </xf>
    <xf numFmtId="173" fontId="32" fillId="0" borderId="26" xfId="18" applyNumberFormat="1" applyFont="1" applyBorder="1" applyAlignment="1">
      <alignment horizontal="center" vertical="center" wrapText="1"/>
    </xf>
    <xf numFmtId="173" fontId="32" fillId="0" borderId="26" xfId="18" applyNumberFormat="1" applyFont="1" applyBorder="1" applyAlignment="1">
      <alignment vertical="center" wrapText="1"/>
    </xf>
    <xf numFmtId="173" fontId="33" fillId="0" borderId="26" xfId="19" applyNumberFormat="1" applyFont="1" applyFill="1" applyBorder="1" applyAlignment="1">
      <alignment vertical="center" wrapText="1"/>
    </xf>
    <xf numFmtId="0" fontId="22" fillId="5" borderId="22" xfId="0" applyNumberFormat="1" applyFont="1" applyFill="1" applyBorder="1" applyAlignment="1">
      <alignment horizontal="center" vertical="center"/>
    </xf>
    <xf numFmtId="41" fontId="22" fillId="5" borderId="22" xfId="0" applyNumberFormat="1" applyFont="1" applyFill="1" applyBorder="1" applyAlignment="1">
      <alignment vertical="center"/>
    </xf>
    <xf numFmtId="41" fontId="22" fillId="2" borderId="20" xfId="0" applyNumberFormat="1" applyFont="1" applyFill="1" applyBorder="1" applyAlignment="1">
      <alignment vertical="center"/>
    </xf>
    <xf numFmtId="0" fontId="22" fillId="5" borderId="20" xfId="0" applyFont="1" applyFill="1" applyBorder="1" applyAlignment="1">
      <alignment horizontal="center" vertical="center"/>
    </xf>
    <xf numFmtId="0" fontId="22" fillId="2" borderId="20" xfId="0" applyFont="1" applyFill="1" applyBorder="1" applyAlignment="1">
      <alignment horizontal="center" vertical="center"/>
    </xf>
    <xf numFmtId="4" fontId="0" fillId="0" borderId="26" xfId="0" applyNumberFormat="1" applyBorder="1" applyAlignment="1">
      <alignment vertical="center"/>
    </xf>
    <xf numFmtId="4" fontId="14" fillId="0" borderId="26" xfId="0" applyNumberFormat="1" applyFont="1" applyBorder="1" applyAlignment="1">
      <alignment vertical="center"/>
    </xf>
    <xf numFmtId="0" fontId="22" fillId="5" borderId="10" xfId="0" applyFont="1" applyFill="1" applyBorder="1" applyAlignment="1">
      <alignment horizontal="center" vertical="center"/>
    </xf>
    <xf numFmtId="0" fontId="29" fillId="0" borderId="30" xfId="16" applyFont="1" applyBorder="1" applyAlignment="1">
      <alignment horizontal="center" vertical="center" wrapText="1"/>
    </xf>
    <xf numFmtId="0" fontId="29" fillId="0" borderId="30" xfId="19" applyFont="1" applyBorder="1" applyAlignment="1">
      <alignment horizontal="center" vertical="center" wrapText="1"/>
    </xf>
    <xf numFmtId="0" fontId="29"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29" fillId="0" borderId="30" xfId="19"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69" fillId="0" borderId="26" xfId="0" applyFont="1" applyFill="1" applyBorder="1" applyAlignment="1">
      <alignment horizontal="center" vertical="center" wrapText="1"/>
    </xf>
    <xf numFmtId="0" fontId="67" fillId="0" borderId="26" xfId="19" applyFont="1" applyBorder="1" applyAlignment="1">
      <alignment horizontal="center" vertical="center" wrapText="1"/>
    </xf>
    <xf numFmtId="0" fontId="29" fillId="0" borderId="26" xfId="16" applyFont="1" applyBorder="1" applyAlignment="1">
      <alignment horizontal="center" vertical="center" wrapText="1"/>
    </xf>
    <xf numFmtId="41" fontId="22" fillId="2" borderId="9" xfId="0" applyNumberFormat="1" applyFont="1" applyFill="1" applyBorder="1" applyAlignment="1">
      <alignment horizontal="center" vertical="center"/>
    </xf>
    <xf numFmtId="0" fontId="32" fillId="0" borderId="26" xfId="0" applyFont="1" applyFill="1" applyBorder="1" applyAlignment="1">
      <alignment horizontal="center" vertical="center"/>
    </xf>
    <xf numFmtId="43" fontId="32" fillId="0" borderId="26" xfId="18" applyFont="1" applyFill="1" applyBorder="1" applyAlignment="1">
      <alignment horizontal="center" vertical="center"/>
    </xf>
    <xf numFmtId="0" fontId="40" fillId="0" borderId="26" xfId="19" applyFont="1" applyFill="1" applyBorder="1" applyAlignment="1">
      <alignment horizontal="center" vertical="center" wrapText="1"/>
    </xf>
    <xf numFmtId="0" fontId="32" fillId="0" borderId="26" xfId="0" applyFont="1" applyFill="1" applyBorder="1" applyAlignment="1">
      <alignment vertical="center" wrapText="1"/>
    </xf>
    <xf numFmtId="43" fontId="32" fillId="0" borderId="37" xfId="18" applyFont="1" applyFill="1" applyBorder="1" applyAlignment="1">
      <alignment horizontal="center" vertical="center"/>
    </xf>
    <xf numFmtId="0" fontId="0" fillId="0" borderId="0" xfId="0" applyFill="1"/>
    <xf numFmtId="0" fontId="22" fillId="23" borderId="15" xfId="0" applyFont="1" applyFill="1" applyBorder="1" applyAlignment="1">
      <alignment horizontal="center" vertical="center"/>
    </xf>
    <xf numFmtId="9" fontId="33" fillId="19" borderId="26" xfId="16" applyNumberFormat="1" applyFont="1" applyFill="1" applyBorder="1" applyAlignment="1">
      <alignment horizontal="center" vertical="center" wrapText="1"/>
    </xf>
    <xf numFmtId="4" fontId="33" fillId="19" borderId="26" xfId="16" applyNumberFormat="1" applyFont="1" applyFill="1" applyBorder="1" applyAlignment="1">
      <alignment horizontal="center" vertical="center" wrapText="1"/>
    </xf>
    <xf numFmtId="0" fontId="40" fillId="19" borderId="26" xfId="19" applyFont="1" applyFill="1" applyBorder="1" applyAlignment="1">
      <alignment horizontal="center" vertical="center" wrapText="1"/>
    </xf>
    <xf numFmtId="43" fontId="40" fillId="19" borderId="26" xfId="18" applyFont="1" applyFill="1" applyBorder="1" applyAlignment="1">
      <alignment horizontal="center" vertical="center" wrapText="1"/>
    </xf>
    <xf numFmtId="0" fontId="33" fillId="19" borderId="26" xfId="19" applyFont="1" applyFill="1" applyBorder="1" applyAlignment="1">
      <alignment horizontal="center" vertical="center" wrapText="1"/>
    </xf>
    <xf numFmtId="9" fontId="33" fillId="19" borderId="26" xfId="19" applyNumberFormat="1" applyFont="1" applyFill="1" applyBorder="1" applyAlignment="1">
      <alignment horizontal="center" vertical="center" wrapText="1"/>
    </xf>
    <xf numFmtId="43" fontId="33" fillId="19" borderId="26" xfId="18" applyFont="1" applyFill="1" applyBorder="1" applyAlignment="1">
      <alignment horizontal="center" vertical="center" wrapText="1"/>
    </xf>
    <xf numFmtId="0" fontId="32" fillId="19" borderId="26" xfId="0" applyFont="1" applyFill="1" applyBorder="1" applyAlignment="1">
      <alignment horizontal="center" vertical="center"/>
    </xf>
    <xf numFmtId="43" fontId="32" fillId="19" borderId="26" xfId="18" applyFont="1" applyFill="1" applyBorder="1" applyAlignment="1">
      <alignment horizontal="center" vertical="center"/>
    </xf>
    <xf numFmtId="0" fontId="32" fillId="19" borderId="36" xfId="0" applyFont="1" applyFill="1" applyBorder="1" applyAlignment="1">
      <alignment horizontal="center" vertical="center"/>
    </xf>
    <xf numFmtId="43" fontId="32" fillId="19" borderId="26" xfId="18" applyFont="1" applyFill="1" applyBorder="1" applyAlignment="1">
      <alignment horizontal="center" vertical="center" wrapText="1"/>
    </xf>
    <xf numFmtId="9" fontId="32" fillId="19" borderId="26" xfId="0" applyNumberFormat="1" applyFont="1" applyFill="1" applyBorder="1" applyAlignment="1">
      <alignment horizontal="center" vertical="center" wrapText="1"/>
    </xf>
    <xf numFmtId="0" fontId="33" fillId="0" borderId="26" xfId="19" applyNumberFormat="1" applyFont="1" applyFill="1" applyBorder="1" applyAlignment="1">
      <alignment horizontal="center" vertical="center" wrapText="1"/>
    </xf>
    <xf numFmtId="4" fontId="33" fillId="0" borderId="26" xfId="19" applyNumberFormat="1" applyFont="1" applyFill="1" applyBorder="1" applyAlignment="1">
      <alignment horizontal="center" vertical="center" wrapText="1"/>
    </xf>
    <xf numFmtId="43" fontId="40" fillId="0" borderId="26" xfId="18" applyFont="1" applyFill="1" applyBorder="1" applyAlignment="1">
      <alignment horizontal="center" vertical="center" wrapText="1"/>
    </xf>
    <xf numFmtId="9" fontId="40" fillId="0" borderId="26" xfId="19" applyNumberFormat="1" applyFont="1" applyFill="1" applyBorder="1" applyAlignment="1">
      <alignment horizontal="center" vertical="center" wrapText="1"/>
    </xf>
    <xf numFmtId="3" fontId="33" fillId="0" borderId="26" xfId="19" applyNumberFormat="1" applyFont="1" applyFill="1" applyBorder="1" applyAlignment="1">
      <alignment horizontal="center" vertical="center" wrapText="1"/>
    </xf>
    <xf numFmtId="4" fontId="33" fillId="0" borderId="26" xfId="16" applyNumberFormat="1" applyFont="1" applyFill="1" applyBorder="1" applyAlignment="1">
      <alignment horizontal="center" vertical="center" wrapText="1"/>
    </xf>
    <xf numFmtId="173" fontId="0" fillId="3" borderId="26" xfId="18" applyNumberFormat="1" applyFont="1" applyFill="1" applyBorder="1" applyAlignment="1">
      <alignment horizontal="center" vertical="center"/>
    </xf>
    <xf numFmtId="173" fontId="23" fillId="14" borderId="26" xfId="18" applyNumberFormat="1" applyFont="1" applyFill="1" applyBorder="1" applyAlignment="1">
      <alignment horizontal="center" vertical="center"/>
    </xf>
    <xf numFmtId="173" fontId="48" fillId="3" borderId="26" xfId="18" applyNumberFormat="1" applyFont="1" applyFill="1" applyBorder="1" applyAlignment="1">
      <alignment horizontal="center" vertical="center"/>
    </xf>
    <xf numFmtId="44" fontId="0" fillId="0" borderId="0" xfId="0" applyNumberFormat="1" applyAlignment="1">
      <alignment vertical="center"/>
    </xf>
    <xf numFmtId="44" fontId="0" fillId="0" borderId="26" xfId="0" applyNumberFormat="1" applyFill="1" applyBorder="1" applyAlignment="1">
      <alignment vertical="center"/>
    </xf>
    <xf numFmtId="43" fontId="0" fillId="0" borderId="26" xfId="0" applyNumberFormat="1" applyBorder="1" applyAlignment="1">
      <alignment vertical="center"/>
    </xf>
    <xf numFmtId="44" fontId="0" fillId="0" borderId="26" xfId="0" applyNumberFormat="1" applyBorder="1" applyAlignment="1">
      <alignment vertical="center"/>
    </xf>
    <xf numFmtId="44" fontId="0" fillId="0" borderId="0" xfId="0" applyNumberFormat="1" applyFill="1" applyAlignment="1">
      <alignment vertical="center"/>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63" fillId="0" borderId="48" xfId="0" applyFont="1" applyBorder="1" applyAlignment="1">
      <alignment horizontal="center" vertical="center"/>
    </xf>
    <xf numFmtId="0" fontId="63" fillId="0" borderId="48"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29" fillId="12" borderId="30" xfId="0" applyFont="1" applyFill="1" applyBorder="1" applyAlignment="1" applyProtection="1">
      <alignment horizontal="center" vertical="center" wrapText="1"/>
      <protection locked="0"/>
    </xf>
    <xf numFmtId="0" fontId="29" fillId="12" borderId="28" xfId="0" applyFont="1" applyFill="1" applyBorder="1" applyAlignment="1" applyProtection="1">
      <alignment horizontal="center" vertical="center" wrapText="1"/>
      <protection locked="0"/>
    </xf>
    <xf numFmtId="0" fontId="29" fillId="12" borderId="27" xfId="0" applyFont="1" applyFill="1" applyBorder="1" applyAlignment="1" applyProtection="1">
      <alignment horizontal="center" vertical="center" wrapText="1"/>
      <protection locked="0"/>
    </xf>
    <xf numFmtId="0" fontId="28" fillId="12" borderId="30" xfId="0" applyFont="1" applyFill="1" applyBorder="1" applyAlignment="1" applyProtection="1">
      <alignment horizontal="center" vertical="center" wrapText="1"/>
      <protection locked="0"/>
    </xf>
    <xf numFmtId="0" fontId="28" fillId="12" borderId="28" xfId="0" applyFont="1" applyFill="1" applyBorder="1" applyAlignment="1" applyProtection="1">
      <alignment horizontal="center" vertical="center" wrapText="1"/>
      <protection locked="0"/>
    </xf>
    <xf numFmtId="0" fontId="28" fillId="12" borderId="27" xfId="0" applyFont="1" applyFill="1" applyBorder="1" applyAlignment="1" applyProtection="1">
      <alignment horizontal="center" vertical="center" wrapText="1"/>
      <protection locked="0"/>
    </xf>
    <xf numFmtId="0" fontId="27" fillId="11" borderId="30" xfId="0" applyFont="1" applyFill="1" applyBorder="1" applyAlignment="1">
      <alignment horizontal="center" vertical="center" wrapText="1"/>
    </xf>
    <xf numFmtId="0" fontId="27" fillId="11" borderId="28" xfId="0" applyFont="1" applyFill="1" applyBorder="1" applyAlignment="1">
      <alignment horizontal="center" vertical="center" wrapText="1"/>
    </xf>
    <xf numFmtId="0" fontId="27" fillId="11" borderId="27" xfId="0" applyFont="1" applyFill="1" applyBorder="1" applyAlignment="1">
      <alignment horizontal="center" vertical="center" wrapText="1"/>
    </xf>
    <xf numFmtId="0" fontId="66" fillId="16" borderId="30" xfId="0" applyFont="1" applyFill="1" applyBorder="1" applyAlignment="1" applyProtection="1">
      <alignment horizontal="center" vertical="center" wrapText="1"/>
      <protection locked="0"/>
    </xf>
    <xf numFmtId="0" fontId="66" fillId="16" borderId="28" xfId="0" applyFont="1" applyFill="1" applyBorder="1" applyAlignment="1" applyProtection="1">
      <alignment horizontal="center" vertical="center" wrapText="1"/>
      <protection locked="0"/>
    </xf>
    <xf numFmtId="0" fontId="66" fillId="16" borderId="27" xfId="0" applyFont="1" applyFill="1" applyBorder="1" applyAlignment="1" applyProtection="1">
      <alignment horizontal="center" vertical="center" wrapText="1"/>
      <protection locked="0"/>
    </xf>
    <xf numFmtId="0" fontId="27" fillId="11" borderId="37" xfId="0" applyFont="1" applyFill="1" applyBorder="1" applyAlignment="1">
      <alignment horizontal="center" vertical="center" wrapText="1"/>
    </xf>
    <xf numFmtId="0" fontId="27" fillId="11" borderId="36" xfId="0" applyFont="1" applyFill="1" applyBorder="1" applyAlignment="1">
      <alignment horizontal="center" vertical="center" wrapText="1"/>
    </xf>
    <xf numFmtId="0" fontId="27" fillId="12" borderId="29" xfId="0" applyFont="1" applyFill="1" applyBorder="1" applyAlignment="1" applyProtection="1">
      <alignment horizontal="center" vertical="center" wrapText="1"/>
      <protection locked="0"/>
    </xf>
    <xf numFmtId="0" fontId="27" fillId="12" borderId="31" xfId="0" applyFont="1" applyFill="1" applyBorder="1" applyAlignment="1" applyProtection="1">
      <alignment horizontal="center" vertical="center" wrapText="1"/>
      <protection locked="0"/>
    </xf>
    <xf numFmtId="0" fontId="27" fillId="12" borderId="42" xfId="0" applyFont="1" applyFill="1" applyBorder="1" applyAlignment="1" applyProtection="1">
      <alignment horizontal="center" vertical="center" wrapText="1"/>
      <protection locked="0"/>
    </xf>
    <xf numFmtId="0" fontId="27" fillId="12" borderId="43" xfId="0" applyFont="1" applyFill="1" applyBorder="1" applyAlignment="1" applyProtection="1">
      <alignment horizontal="center" vertical="center" wrapText="1"/>
      <protection locked="0"/>
    </xf>
    <xf numFmtId="0" fontId="27" fillId="11" borderId="16"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36" fillId="0" borderId="26" xfId="19" applyFont="1" applyBorder="1" applyAlignment="1">
      <alignment horizontal="center" vertical="center" wrapText="1"/>
    </xf>
    <xf numFmtId="0" fontId="58" fillId="0" borderId="30" xfId="19" applyFont="1" applyBorder="1" applyAlignment="1">
      <alignment horizontal="center" vertical="center" wrapText="1"/>
    </xf>
    <xf numFmtId="0" fontId="58" fillId="0" borderId="28" xfId="19" applyFont="1" applyBorder="1" applyAlignment="1">
      <alignment horizontal="center" vertical="center" wrapText="1"/>
    </xf>
    <xf numFmtId="0" fontId="58" fillId="0" borderId="27" xfId="19" applyFont="1" applyBorder="1" applyAlignment="1">
      <alignment horizontal="center" vertical="center" wrapText="1"/>
    </xf>
    <xf numFmtId="0" fontId="36" fillId="0" borderId="30" xfId="19" applyFont="1" applyBorder="1" applyAlignment="1">
      <alignment horizontal="center" vertical="center" wrapText="1"/>
    </xf>
    <xf numFmtId="0" fontId="36" fillId="0" borderId="28" xfId="19" applyFont="1" applyBorder="1" applyAlignment="1">
      <alignment horizontal="center" vertical="center" wrapText="1"/>
    </xf>
    <xf numFmtId="0" fontId="36" fillId="0" borderId="27" xfId="19" applyFont="1" applyBorder="1" applyAlignment="1">
      <alignment horizontal="center" vertical="center" wrapText="1"/>
    </xf>
    <xf numFmtId="0" fontId="29" fillId="0" borderId="31" xfId="16" applyFont="1" applyBorder="1" applyAlignment="1">
      <alignment horizontal="center" vertical="center" wrapText="1"/>
    </xf>
    <xf numFmtId="0" fontId="29" fillId="0" borderId="44" xfId="16" applyFont="1" applyBorder="1" applyAlignment="1">
      <alignment horizontal="center" vertical="center" wrapText="1"/>
    </xf>
    <xf numFmtId="0" fontId="29" fillId="0" borderId="43" xfId="16" applyFont="1" applyBorder="1" applyAlignment="1">
      <alignment horizontal="center" vertical="center" wrapText="1"/>
    </xf>
    <xf numFmtId="0" fontId="27" fillId="0" borderId="26" xfId="19" applyFont="1" applyBorder="1" applyAlignment="1">
      <alignment horizontal="center" vertical="center" wrapText="1"/>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26" xfId="19" applyFont="1" applyBorder="1" applyAlignment="1">
      <alignment horizontal="center" vertical="center" wrapText="1"/>
    </xf>
    <xf numFmtId="0" fontId="39" fillId="0" borderId="30" xfId="19" applyFont="1" applyBorder="1" applyAlignment="1">
      <alignment horizontal="center" vertical="center" wrapText="1"/>
    </xf>
    <xf numFmtId="0" fontId="39" fillId="0" borderId="28" xfId="19" applyFont="1" applyBorder="1" applyAlignment="1">
      <alignment horizontal="center" vertical="center" wrapText="1"/>
    </xf>
    <xf numFmtId="0" fontId="39" fillId="0" borderId="27" xfId="19" applyFont="1" applyBorder="1" applyAlignment="1">
      <alignment horizontal="center" vertical="center" wrapText="1"/>
    </xf>
    <xf numFmtId="0" fontId="27" fillId="11" borderId="26" xfId="0" applyFont="1" applyFill="1" applyBorder="1" applyAlignment="1">
      <alignment horizontal="center" vertical="center" wrapText="1"/>
    </xf>
    <xf numFmtId="0" fontId="70" fillId="0" borderId="30" xfId="19" applyFont="1" applyFill="1" applyBorder="1" applyAlignment="1">
      <alignment horizontal="center" vertical="center" wrapText="1"/>
    </xf>
    <xf numFmtId="0" fontId="70" fillId="0" borderId="28" xfId="19" applyFont="1" applyFill="1" applyBorder="1" applyAlignment="1">
      <alignment horizontal="center" vertical="center" wrapText="1"/>
    </xf>
    <xf numFmtId="0" fontId="71" fillId="0" borderId="30" xfId="0" applyFont="1" applyBorder="1" applyAlignment="1">
      <alignment horizontal="center" vertical="center" wrapText="1"/>
    </xf>
    <xf numFmtId="0" fontId="71" fillId="0" borderId="28" xfId="0" applyFont="1" applyBorder="1" applyAlignment="1">
      <alignment horizontal="center" vertical="center" wrapText="1"/>
    </xf>
    <xf numFmtId="0" fontId="29" fillId="0" borderId="27" xfId="19" applyFont="1" applyBorder="1" applyAlignment="1">
      <alignment horizontal="center" vertical="center" wrapText="1"/>
    </xf>
    <xf numFmtId="0" fontId="27" fillId="12" borderId="26" xfId="0" applyFont="1" applyFill="1" applyBorder="1" applyAlignment="1" applyProtection="1">
      <alignment horizontal="center" vertical="center" wrapText="1"/>
      <protection locked="0"/>
    </xf>
    <xf numFmtId="0" fontId="29" fillId="0" borderId="29" xfId="19" applyFont="1" applyBorder="1" applyAlignment="1">
      <alignment horizontal="center" vertical="center" wrapText="1"/>
    </xf>
    <xf numFmtId="0" fontId="29" fillId="0" borderId="52" xfId="19" applyFont="1" applyBorder="1" applyAlignment="1">
      <alignment horizontal="center" vertical="center" wrapText="1"/>
    </xf>
    <xf numFmtId="0" fontId="33" fillId="0" borderId="30" xfId="19" applyFont="1" applyBorder="1" applyAlignment="1">
      <alignment horizontal="center" vertical="center" wrapText="1"/>
    </xf>
    <xf numFmtId="0" fontId="33" fillId="0" borderId="27" xfId="19" applyFont="1" applyBorder="1" applyAlignment="1">
      <alignment horizontal="center" vertical="center" wrapText="1"/>
    </xf>
    <xf numFmtId="0" fontId="29" fillId="10" borderId="37" xfId="19" applyFont="1" applyFill="1" applyBorder="1" applyAlignment="1">
      <alignment horizontal="center" vertical="center" wrapText="1"/>
    </xf>
    <xf numFmtId="0" fontId="29" fillId="10" borderId="16" xfId="19" applyFont="1" applyFill="1" applyBorder="1" applyAlignment="1">
      <alignment horizontal="center" vertical="center" wrapText="1"/>
    </xf>
    <xf numFmtId="0" fontId="29" fillId="10" borderId="36" xfId="19" applyFont="1" applyFill="1" applyBorder="1" applyAlignment="1">
      <alignment horizontal="center" vertical="center" wrapText="1"/>
    </xf>
    <xf numFmtId="0" fontId="29" fillId="11" borderId="37" xfId="0" applyFont="1" applyFill="1" applyBorder="1" applyAlignment="1">
      <alignment horizontal="center" vertical="center" wrapText="1"/>
    </xf>
    <xf numFmtId="0" fontId="29" fillId="11" borderId="36" xfId="0" applyFont="1" applyFill="1" applyBorder="1" applyAlignment="1">
      <alignment horizontal="center" vertical="center" wrapText="1"/>
    </xf>
    <xf numFmtId="0" fontId="29" fillId="12" borderId="29" xfId="0" applyFont="1" applyFill="1" applyBorder="1" applyAlignment="1" applyProtection="1">
      <alignment horizontal="center" vertical="center" wrapText="1"/>
      <protection locked="0"/>
    </xf>
    <xf numFmtId="0" fontId="29" fillId="12" borderId="31" xfId="0" applyFont="1" applyFill="1" applyBorder="1" applyAlignment="1" applyProtection="1">
      <alignment horizontal="center" vertical="center" wrapText="1"/>
      <protection locked="0"/>
    </xf>
    <xf numFmtId="0" fontId="29" fillId="12" borderId="42" xfId="0" applyFont="1" applyFill="1" applyBorder="1" applyAlignment="1" applyProtection="1">
      <alignment horizontal="center" vertical="center" wrapText="1"/>
      <protection locked="0"/>
    </xf>
    <xf numFmtId="0" fontId="29" fillId="12" borderId="43" xfId="0" applyFont="1" applyFill="1" applyBorder="1" applyAlignment="1" applyProtection="1">
      <alignment horizontal="center" vertical="center" wrapText="1"/>
      <protection locked="0"/>
    </xf>
    <xf numFmtId="0" fontId="29" fillId="11" borderId="16" xfId="0" applyFont="1" applyFill="1" applyBorder="1" applyAlignment="1">
      <alignment horizontal="center" vertical="center" wrapText="1"/>
    </xf>
    <xf numFmtId="0" fontId="41" fillId="0" borderId="26" xfId="0" applyFont="1" applyBorder="1" applyAlignment="1">
      <alignment horizontal="center" vertical="center" wrapText="1"/>
    </xf>
    <xf numFmtId="0" fontId="29" fillId="11" borderId="30" xfId="0" applyFont="1" applyFill="1" applyBorder="1" applyAlignment="1">
      <alignment horizontal="center" vertical="center" wrapText="1"/>
    </xf>
    <xf numFmtId="0" fontId="29" fillId="11" borderId="28" xfId="0" applyFont="1" applyFill="1" applyBorder="1" applyAlignment="1">
      <alignment horizontal="center" vertical="center" wrapText="1"/>
    </xf>
    <xf numFmtId="0" fontId="29" fillId="11" borderId="27" xfId="0" applyFont="1" applyFill="1" applyBorder="1" applyAlignment="1">
      <alignment horizontal="center" vertical="center" wrapText="1"/>
    </xf>
    <xf numFmtId="0" fontId="32" fillId="0" borderId="3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27" xfId="0" applyFont="1" applyBorder="1" applyAlignment="1">
      <alignment horizontal="center" vertical="center" wrapText="1"/>
    </xf>
    <xf numFmtId="0" fontId="41" fillId="0" borderId="30"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31" xfId="0" applyFont="1" applyBorder="1" applyAlignment="1">
      <alignment horizontal="center" vertical="center" wrapText="1"/>
    </xf>
    <xf numFmtId="0" fontId="32" fillId="0" borderId="44" xfId="0" applyFont="1" applyBorder="1" applyAlignment="1">
      <alignment horizontal="center" vertical="center" wrapText="1"/>
    </xf>
    <xf numFmtId="0" fontId="32" fillId="0" borderId="43" xfId="0" applyFont="1" applyBorder="1" applyAlignment="1">
      <alignment horizontal="center" vertical="center" wrapText="1"/>
    </xf>
    <xf numFmtId="0" fontId="29" fillId="0" borderId="42" xfId="19" applyFont="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0" fontId="29" fillId="0" borderId="28" xfId="19" applyFont="1" applyFill="1" applyBorder="1" applyAlignment="1">
      <alignment horizontal="center" vertical="center" wrapText="1"/>
    </xf>
    <xf numFmtId="0" fontId="29" fillId="0" borderId="30" xfId="19" applyFont="1" applyFill="1" applyBorder="1" applyAlignment="1">
      <alignment horizontal="center" vertical="center" wrapText="1"/>
    </xf>
    <xf numFmtId="0" fontId="27" fillId="9" borderId="13" xfId="16" applyFont="1" applyFill="1" applyBorder="1" applyAlignment="1" applyProtection="1">
      <alignment horizontal="left" vertical="top" wrapText="1"/>
      <protection locked="0"/>
    </xf>
    <xf numFmtId="0" fontId="27" fillId="0" borderId="30" xfId="16" applyFont="1" applyBorder="1" applyAlignment="1">
      <alignment horizontal="center" vertical="center" wrapText="1"/>
    </xf>
    <xf numFmtId="0" fontId="27" fillId="0" borderId="28" xfId="16" applyFont="1" applyBorder="1" applyAlignment="1">
      <alignment horizontal="center" vertical="center" wrapText="1"/>
    </xf>
    <xf numFmtId="0" fontId="27" fillId="0" borderId="27" xfId="16" applyFont="1" applyBorder="1" applyAlignment="1">
      <alignment horizontal="center" vertical="center" wrapText="1"/>
    </xf>
    <xf numFmtId="0" fontId="29" fillId="10" borderId="37" xfId="19" applyFont="1" applyFill="1" applyBorder="1" applyAlignment="1">
      <alignment horizontal="center" vertical="top"/>
    </xf>
    <xf numFmtId="0" fontId="29" fillId="10" borderId="16" xfId="19" applyFont="1" applyFill="1" applyBorder="1" applyAlignment="1">
      <alignment horizontal="center" vertical="top"/>
    </xf>
    <xf numFmtId="0" fontId="29" fillId="10" borderId="36" xfId="19" applyFont="1" applyFill="1" applyBorder="1" applyAlignment="1">
      <alignment horizontal="center" vertical="top"/>
    </xf>
    <xf numFmtId="0" fontId="25" fillId="8" borderId="0" xfId="19" applyFont="1" applyFill="1" applyBorder="1" applyAlignment="1">
      <alignment horizontal="center"/>
    </xf>
    <xf numFmtId="0" fontId="27" fillId="8" borderId="0" xfId="19" applyFont="1" applyFill="1" applyBorder="1" applyAlignment="1">
      <alignment horizontal="left" vertical="top"/>
    </xf>
    <xf numFmtId="0" fontId="34" fillId="10" borderId="37" xfId="19" applyFont="1" applyFill="1" applyBorder="1" applyAlignment="1">
      <alignment horizontal="center" vertical="center"/>
    </xf>
    <xf numFmtId="0" fontId="34" fillId="10" borderId="16" xfId="19" applyFont="1" applyFill="1" applyBorder="1" applyAlignment="1">
      <alignment horizontal="center" vertical="center"/>
    </xf>
    <xf numFmtId="0" fontId="34" fillId="10" borderId="36" xfId="19" applyFont="1" applyFill="1" applyBorder="1" applyAlignment="1">
      <alignment horizontal="center" vertical="center"/>
    </xf>
    <xf numFmtId="0" fontId="68" fillId="0" borderId="26" xfId="19" applyFont="1" applyBorder="1" applyAlignment="1">
      <alignment horizontal="center" vertical="center" wrapText="1"/>
    </xf>
    <xf numFmtId="0" fontId="27" fillId="0" borderId="30" xfId="19" applyFont="1" applyBorder="1" applyAlignment="1">
      <alignment horizontal="center" vertical="center" wrapText="1"/>
    </xf>
    <xf numFmtId="0" fontId="27" fillId="0" borderId="28" xfId="19" applyFont="1" applyBorder="1" applyAlignment="1">
      <alignment horizontal="center" vertical="center" wrapText="1"/>
    </xf>
    <xf numFmtId="0" fontId="62"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protection locked="0"/>
    </xf>
  </cellXfs>
  <cellStyles count="22">
    <cellStyle name="Comma 2" xfId="2"/>
    <cellStyle name="Comma 3" xfId="8"/>
    <cellStyle name="Comma 4" xfId="9"/>
    <cellStyle name="Comma_Resumen Mensualizacion Dic-01" xfId="11"/>
    <cellStyle name="Currency 2" xfId="3"/>
    <cellStyle name="Dezimal [0]_Hoja1" xfId="4"/>
    <cellStyle name="Dezimal_Hoja1" xfId="5"/>
    <cellStyle name="Entrada" xfId="20" builtinId="20"/>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Salida" xfId="21" builtinId="21"/>
    <cellStyle name="Währung [0]_Hoja1" xfId="6"/>
    <cellStyle name="Währung_Hoja1" xfId="7"/>
  </cellStyles>
  <dxfs count="25">
    <dxf>
      <font>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numFmt numFmtId="173" formatCode="_ * #,##0_ ;_ * \-#,##0_ ;_ * &quot;-&quot;??_ ;_ @_ "/>
      <alignment horizontal="general" vertical="center" textRotation="0" wrapText="0" indent="0" justifyLastLine="0" shrinkToFit="0" readingOrder="0"/>
    </dxf>
    <dxf>
      <font>
        <sz val="14"/>
      </font>
      <numFmt numFmtId="173"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lang="es-HN"/>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resumen'!$C$37</c:f>
              <c:strCache>
                <c:ptCount val="1"/>
                <c:pt idx="0">
                  <c:v>Cantidad</c:v>
                </c:pt>
              </c:strCache>
            </c:strRef>
          </c:tx>
          <c:invertIfNegative val="0"/>
          <c:cat>
            <c:strRef>
              <c:f>'Cuadro resumen'!$B$38:$B$54</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resumen'!$C$38:$C$54</c:f>
              <c:numCache>
                <c:formatCode>_ * #,##0_ ;_ * \-#,##0_ ;_ * "-"??_ ;_ @_ </c:formatCode>
                <c:ptCount val="17"/>
                <c:pt idx="0">
                  <c:v>0</c:v>
                </c:pt>
                <c:pt idx="1">
                  <c:v>0</c:v>
                </c:pt>
                <c:pt idx="2">
                  <c:v>0</c:v>
                </c:pt>
                <c:pt idx="3">
                  <c:v>0</c:v>
                </c:pt>
                <c:pt idx="4">
                  <c:v>0</c:v>
                </c:pt>
                <c:pt idx="5">
                  <c:v>12</c:v>
                </c:pt>
                <c:pt idx="6">
                  <c:v>0</c:v>
                </c:pt>
                <c:pt idx="7">
                  <c:v>0</c:v>
                </c:pt>
                <c:pt idx="8">
                  <c:v>0</c:v>
                </c:pt>
                <c:pt idx="9">
                  <c:v>0</c:v>
                </c:pt>
                <c:pt idx="10">
                  <c:v>0</c:v>
                </c:pt>
                <c:pt idx="11">
                  <c:v>0</c:v>
                </c:pt>
                <c:pt idx="12">
                  <c:v>0</c:v>
                </c:pt>
                <c:pt idx="13">
                  <c:v>0</c:v>
                </c:pt>
                <c:pt idx="14">
                  <c:v>0</c:v>
                </c:pt>
                <c:pt idx="15">
                  <c:v>0</c:v>
                </c:pt>
                <c:pt idx="16">
                  <c:v>0</c:v>
                </c:pt>
              </c:numCache>
            </c:numRef>
          </c:val>
        </c:ser>
        <c:dLbls>
          <c:showLegendKey val="0"/>
          <c:showVal val="0"/>
          <c:showCatName val="0"/>
          <c:showSerName val="0"/>
          <c:showPercent val="0"/>
          <c:showBubbleSize val="0"/>
        </c:dLbls>
        <c:gapWidth val="150"/>
        <c:shape val="box"/>
        <c:axId val="74142464"/>
        <c:axId val="74144000"/>
        <c:axId val="0"/>
      </c:bar3DChart>
      <c:catAx>
        <c:axId val="74142464"/>
        <c:scaling>
          <c:orientation val="minMax"/>
        </c:scaling>
        <c:delete val="0"/>
        <c:axPos val="b"/>
        <c:numFmt formatCode="General" sourceLinked="0"/>
        <c:majorTickMark val="none"/>
        <c:minorTickMark val="none"/>
        <c:tickLblPos val="nextTo"/>
        <c:txPr>
          <a:bodyPr/>
          <a:lstStyle/>
          <a:p>
            <a:pPr>
              <a:defRPr lang="es-HN"/>
            </a:pPr>
            <a:endParaRPr lang="es-HN"/>
          </a:p>
        </c:txPr>
        <c:crossAx val="74144000"/>
        <c:crosses val="autoZero"/>
        <c:auto val="1"/>
        <c:lblAlgn val="ctr"/>
        <c:lblOffset val="100"/>
        <c:noMultiLvlLbl val="0"/>
      </c:catAx>
      <c:valAx>
        <c:axId val="74144000"/>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74142464"/>
        <c:crosses val="autoZero"/>
        <c:crossBetween val="between"/>
      </c:valAx>
      <c:dTable>
        <c:showHorzBorder val="1"/>
        <c:showVertBorder val="1"/>
        <c:showOutline val="1"/>
        <c:showKeys val="1"/>
        <c:txPr>
          <a:bodyPr/>
          <a:lstStyle/>
          <a:p>
            <a:pPr rtl="0">
              <a:defRPr lang="es-HN" sz="900"/>
            </a:pPr>
            <a:endParaRPr lang="es-HN"/>
          </a:p>
        </c:txPr>
      </c:dTable>
    </c:plotArea>
    <c:plotVisOnly val="1"/>
    <c:dispBlanksAs val="gap"/>
    <c:showDLblsOverMax val="0"/>
  </c:chart>
  <c:printSettings>
    <c:headerFooter/>
    <c:pageMargins b="0.75000000000000222" l="0.70000000000000062" r="0.70000000000000062" t="0.75000000000000222"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resumen'!$C$66</c:f>
              <c:strCache>
                <c:ptCount val="1"/>
                <c:pt idx="0">
                  <c:v>Cantidad</c:v>
                </c:pt>
              </c:strCache>
            </c:strRef>
          </c:tx>
          <c:invertIfNegative val="0"/>
          <c:cat>
            <c:strRef>
              <c:f>'Cuadro resumen'!$B$67:$B$76</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resumen'!$C$67:$C$76</c:f>
              <c:numCache>
                <c:formatCode>_ * #,##0_ ;_ * \-#,##0_ ;_ * "-"??_ ;_ @_ </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150"/>
        <c:shape val="box"/>
        <c:axId val="74269056"/>
        <c:axId val="74270592"/>
        <c:axId val="0"/>
      </c:bar3DChart>
      <c:catAx>
        <c:axId val="74269056"/>
        <c:scaling>
          <c:orientation val="minMax"/>
        </c:scaling>
        <c:delete val="0"/>
        <c:axPos val="b"/>
        <c:numFmt formatCode="General" sourceLinked="0"/>
        <c:majorTickMark val="none"/>
        <c:minorTickMark val="none"/>
        <c:tickLblPos val="nextTo"/>
        <c:txPr>
          <a:bodyPr/>
          <a:lstStyle/>
          <a:p>
            <a:pPr>
              <a:defRPr lang="es-HN"/>
            </a:pPr>
            <a:endParaRPr lang="es-HN"/>
          </a:p>
        </c:txPr>
        <c:crossAx val="74270592"/>
        <c:crosses val="autoZero"/>
        <c:auto val="1"/>
        <c:lblAlgn val="ctr"/>
        <c:lblOffset val="100"/>
        <c:noMultiLvlLbl val="0"/>
      </c:catAx>
      <c:valAx>
        <c:axId val="74270592"/>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74269056"/>
        <c:crosses val="autoZero"/>
        <c:crossBetween val="between"/>
      </c:valAx>
      <c:dTable>
        <c:showHorzBorder val="1"/>
        <c:showVertBorder val="1"/>
        <c:showOutline val="1"/>
        <c:showKeys val="1"/>
        <c:txPr>
          <a:bodyPr/>
          <a:lstStyle/>
          <a:p>
            <a:pPr rtl="0">
              <a:defRPr lang="es-HN"/>
            </a:pPr>
            <a:endParaRPr lang="es-HN"/>
          </a:p>
        </c:txPr>
      </c:dTable>
    </c:plotArea>
    <c:plotVisOnly val="1"/>
    <c:dispBlanksAs val="gap"/>
    <c:showDLblsOverMax val="0"/>
  </c:chart>
  <c:printSettings>
    <c:headerFooter/>
    <c:pageMargins b="0.75000000000000222" l="0.70000000000000062" r="0.70000000000000062" t="0.75000000000000222"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Tecnológico</a:t>
            </a:r>
          </a:p>
        </c:rich>
      </c:tx>
      <c:layout>
        <c:manualLayout>
          <c:xMode val="edge"/>
          <c:yMode val="edge"/>
          <c:x val="0.36702800625758375"/>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resumen'!$C$83</c:f>
              <c:strCache>
                <c:ptCount val="1"/>
                <c:pt idx="0">
                  <c:v>Cantidad</c:v>
                </c:pt>
              </c:strCache>
            </c:strRef>
          </c:tx>
          <c:invertIfNegative val="0"/>
          <c:cat>
            <c:strRef>
              <c:f>'Cuadro resumen'!$B$84:$B$100</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resumen'!$C$84:$C$100</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showLegendKey val="0"/>
          <c:showVal val="0"/>
          <c:showCatName val="0"/>
          <c:showSerName val="0"/>
          <c:showPercent val="0"/>
          <c:showBubbleSize val="0"/>
        </c:dLbls>
        <c:gapWidth val="150"/>
        <c:shape val="box"/>
        <c:axId val="74313728"/>
        <c:axId val="74315264"/>
        <c:axId val="0"/>
      </c:bar3DChart>
      <c:catAx>
        <c:axId val="74313728"/>
        <c:scaling>
          <c:orientation val="minMax"/>
        </c:scaling>
        <c:delete val="0"/>
        <c:axPos val="b"/>
        <c:numFmt formatCode="General" sourceLinked="0"/>
        <c:majorTickMark val="none"/>
        <c:minorTickMark val="none"/>
        <c:tickLblPos val="nextTo"/>
        <c:txPr>
          <a:bodyPr/>
          <a:lstStyle/>
          <a:p>
            <a:pPr>
              <a:defRPr lang="es-HN"/>
            </a:pPr>
            <a:endParaRPr lang="es-HN"/>
          </a:p>
        </c:txPr>
        <c:crossAx val="74315264"/>
        <c:crosses val="autoZero"/>
        <c:auto val="1"/>
        <c:lblAlgn val="ctr"/>
        <c:lblOffset val="100"/>
        <c:noMultiLvlLbl val="0"/>
      </c:catAx>
      <c:valAx>
        <c:axId val="74315264"/>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74313728"/>
        <c:crosses val="autoZero"/>
        <c:crossBetween val="between"/>
      </c:valAx>
      <c:dTable>
        <c:showHorzBorder val="1"/>
        <c:showVertBorder val="1"/>
        <c:showOutline val="1"/>
        <c:showKeys val="1"/>
        <c:txPr>
          <a:bodyPr/>
          <a:lstStyle/>
          <a:p>
            <a:pPr rtl="0">
              <a:defRPr lang="es-HN" sz="800"/>
            </a:pPr>
            <a:endParaRPr lang="es-HN"/>
          </a:p>
        </c:txPr>
      </c:dTable>
    </c:plotArea>
    <c:plotVisOnly val="1"/>
    <c:dispBlanksAs val="gap"/>
    <c:showDLblsOverMax val="0"/>
  </c:chart>
  <c:printSettings>
    <c:headerFooter/>
    <c:pageMargins b="0.75000000000000222" l="0.70000000000000062" r="0.70000000000000062" t="0.7500000000000022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NULL"/></Relationships>
</file>

<file path=xl/drawings/_rels/drawing4.xml.rels><?xml version="1.0" encoding="UTF-8" standalone="yes"?>
<Relationships xmlns="http://schemas.openxmlformats.org/package/2006/relationships"><Relationship Id="rId1" Type="http://schemas.openxmlformats.org/officeDocument/2006/relationships/image" Target="NULL"/></Relationships>
</file>

<file path=xl/drawings/_rels/drawing5.xml.rels><?xml version="1.0" encoding="UTF-8" standalone="yes"?>
<Relationships xmlns="http://schemas.openxmlformats.org/package/2006/relationships"><Relationship Id="rId1" Type="http://schemas.openxmlformats.org/officeDocument/2006/relationships/image" Target="NUL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569741</xdr:colOff>
      <xdr:row>37</xdr:row>
      <xdr:rowOff>157383</xdr:rowOff>
    </xdr:from>
    <xdr:to>
      <xdr:col>8</xdr:col>
      <xdr:colOff>342313</xdr:colOff>
      <xdr:row>50</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63</xdr:row>
      <xdr:rowOff>140970</xdr:rowOff>
    </xdr:from>
    <xdr:to>
      <xdr:col>9</xdr:col>
      <xdr:colOff>0</xdr:colOff>
      <xdr:row>77</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82</xdr:row>
      <xdr:rowOff>3810</xdr:rowOff>
    </xdr:from>
    <xdr:to>
      <xdr:col>9</xdr:col>
      <xdr:colOff>612140</xdr:colOff>
      <xdr:row>96</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22860</xdr:colOff>
      <xdr:row>2</xdr:row>
      <xdr:rowOff>121920</xdr:rowOff>
    </xdr:from>
    <xdr:to>
      <xdr:col>2</xdr:col>
      <xdr:colOff>1254447</xdr:colOff>
      <xdr:row>9</xdr:row>
      <xdr:rowOff>328356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280" y="121920"/>
          <a:ext cx="2346965" cy="1486596"/>
        </a:xfrm>
        <a:prstGeom prst="rect">
          <a:avLst/>
        </a:prstGeom>
      </xdr:spPr>
    </xdr:pic>
    <xdr:clientData/>
  </xdr:twoCellAnchor>
  <xdr:twoCellAnchor editAs="oneCell">
    <xdr:from>
      <xdr:col>8</xdr:col>
      <xdr:colOff>2004060</xdr:colOff>
      <xdr:row>2</xdr:row>
      <xdr:rowOff>121920</xdr:rowOff>
    </xdr:from>
    <xdr:to>
      <xdr:col>10</xdr:col>
      <xdr:colOff>6197</xdr:colOff>
      <xdr:row>9</xdr:row>
      <xdr:rowOff>328356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24</xdr:col>
      <xdr:colOff>152400</xdr:colOff>
      <xdr:row>0</xdr:row>
      <xdr:rowOff>0</xdr:rowOff>
    </xdr:from>
    <xdr:to>
      <xdr:col>24</xdr:col>
      <xdr:colOff>2131700</xdr:colOff>
      <xdr:row>9</xdr:row>
      <xdr:rowOff>0</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40</xdr:col>
      <xdr:colOff>434340</xdr:colOff>
      <xdr:row>3</xdr:row>
      <xdr:rowOff>83820</xdr:rowOff>
    </xdr:from>
    <xdr:to>
      <xdr:col>41</xdr:col>
      <xdr:colOff>943933</xdr:colOff>
      <xdr:row>9</xdr:row>
      <xdr:rowOff>270419</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12</xdr:col>
      <xdr:colOff>241940</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614321</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9</xdr:row>
      <xdr:rowOff>4683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11</xdr:col>
      <xdr:colOff>1383</xdr:colOff>
      <xdr:row>9</xdr:row>
      <xdr:rowOff>133160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153095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11</xdr:col>
      <xdr:colOff>869482</xdr:colOff>
      <xdr:row>12</xdr:row>
      <xdr:rowOff>64492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130946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ublic/Pictures/JUNTA/Downloads/Backup%20USB%208%20Nov.%2013/PKBACK%23%20001/CUROC/Coordinadores/POA/POA%202015/POA%202015%20BIBLIOTEC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ublic/Pictures/JUNTA/Downloads/Backup%20USB%208%20Nov.%2013/PKBACK%23%20001/CUROC/Coordinadores/POA/POA%202015/POA%202015%20HUMANIDAD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ublic/Pictures/JUNTA/Downloads/Backup%20USB%208%20Nov.%2013/PKBACK%23%20001/CUROC/Coordinadores/POA/POA%202015/POA%202015%20QUIMICA-BIOLOG&#205;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ra%20Karla%20Torres/Documents/DRA.%20KARLA%20TORRES/POA%202014/definitivo%20y%20seguimiento/Formato%20CME%202014%20quimic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POA%202015\POA%202015%20ADMINISTRACI&#211;N%20FINANCIE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Desarrollo e Innov. Curricular"/>
      <sheetName val="Investigación Científica"/>
      <sheetName val="Vinculación Univ. Sociedad"/>
      <sheetName val="Docencia y Profesorado Universi"/>
      <sheetName val="Estudiantes y Graduados"/>
      <sheetName val="Gestión del Conocimiento"/>
      <sheetName val="Lo Esencial de la Reforma Univ."/>
      <sheetName val="Aseguramiento de la Calidad"/>
      <sheetName val="Cultura de Innovación Insti..."/>
      <sheetName val="Posgrado"/>
      <sheetName val="Gestion Administrativa"/>
      <sheetName val="Gestión del Talento Humano"/>
      <sheetName val="Gestión Académica"/>
      <sheetName val="Internacionalización de la E.S."/>
      <sheetName val="Gobernabilidad y Procesos..."/>
    </sheetNames>
    <sheetDataSet>
      <sheetData sheetId="0"/>
      <sheetData sheetId="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row r="566">
          <cell r="B566">
            <v>0</v>
          </cell>
          <cell r="C566" t="str">
            <v>Total Plan Operativo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Desarrollo e Innov. Curricular"/>
      <sheetName val="Investigación Científica"/>
      <sheetName val="Vinculación Univ. Sociedad"/>
      <sheetName val="Docencia y Profesorado Universi"/>
      <sheetName val="Estudiantes y Graduados"/>
      <sheetName val="Gestión del Conocimiento"/>
      <sheetName val="Lo Esencial de la Reforma Univ."/>
      <sheetName val="Aseguramiento de la Calidad"/>
      <sheetName val="Cultura de Innovación Insti..."/>
      <sheetName val="Posgrado"/>
      <sheetName val="Gestion Administrativa"/>
      <sheetName val="Gestión del Talento Humano"/>
      <sheetName val="Gestión Académica"/>
      <sheetName val="Internacionalización de la E.S."/>
      <sheetName val="Gobernabilidad y Procesos..."/>
      <sheetName val="Hoja1"/>
    </sheetNames>
    <sheetDataSet>
      <sheetData sheetId="0"/>
      <sheetData sheetId="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Desarrollo e Innov. Curricular"/>
      <sheetName val="Investigación Científica"/>
      <sheetName val="Vinculación Univ. Sociedad"/>
      <sheetName val="Docencia y Profesorado Universi"/>
      <sheetName val="Estudiantes y Graduados"/>
      <sheetName val="Gestión del Conocimiento"/>
      <sheetName val="Lo Esencial de la Reforma Univ."/>
      <sheetName val="Aseguramiento de la Calidad"/>
      <sheetName val="Cultura de Innovación Insti..."/>
      <sheetName val="Posgrado"/>
      <sheetName val="Gestion Administrativa"/>
      <sheetName val="Gestión del Talento Humano"/>
      <sheetName val="Gestión Académica"/>
      <sheetName val="Internacionalización de la E.S."/>
      <sheetName val="Gobernabilidad y Procesos..."/>
      <sheetName val="Hoja1"/>
    </sheetNames>
    <sheetDataSet>
      <sheetData sheetId="0"/>
      <sheetData sheetId="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Desarrollo Curricular"/>
      <sheetName val="Investigación"/>
      <sheetName val="Vinculación Univ. Sociedad"/>
      <sheetName val="Docencia y Recursos Humanos "/>
      <sheetName val="Estudiantes"/>
      <sheetName val="Gestion Administrativa"/>
      <sheetName val="Gestion Academica"/>
      <sheetName val="Graduados"/>
      <sheetName val="Gestión del Conocimiento"/>
      <sheetName val="Gobernabilidad"/>
      <sheetName val="NIVEL DE ES Y  SISTEMA NACIONAL"/>
      <sheetName val="Lo Esencial"/>
    </sheetNames>
    <sheetDataSet>
      <sheetData sheetId="0" refreshError="1"/>
      <sheetData sheetId="1" refreshError="1"/>
      <sheetData sheetId="2" refreshError="1">
        <row r="8">
          <cell r="B8" t="str">
            <v>Objeto de Gasto</v>
          </cell>
          <cell r="C8" t="str">
            <v>Descripción de Cuenta</v>
          </cell>
        </row>
        <row r="9">
          <cell r="B9" t="str">
            <v>1-00-00-00-00</v>
          </cell>
          <cell r="C9" t="str">
            <v>SERVICIOS PERSONALES (10000-00)</v>
          </cell>
        </row>
        <row r="10">
          <cell r="B10" t="str">
            <v>1-01-00-00-00</v>
          </cell>
          <cell r="C10" t="str">
            <v>PERSONAL PERMANENTE (11000-00)</v>
          </cell>
        </row>
        <row r="11">
          <cell r="B11" t="str">
            <v>1-01-01-00-00</v>
          </cell>
          <cell r="C11" t="str">
            <v>SUELDOS Y SALARIOS BASICOS (11100-00)</v>
          </cell>
        </row>
        <row r="12">
          <cell r="B12" t="str">
            <v>1-01-01-01-00</v>
          </cell>
          <cell r="C12" t="str">
            <v>SUELDOS Y SALARIOS PERMANENTES</v>
          </cell>
        </row>
        <row r="13">
          <cell r="B13" t="str">
            <v>1-01-01-02-00</v>
          </cell>
          <cell r="C13" t="str">
            <v>PAGOS A PERSONAL NO CLASIFICADO</v>
          </cell>
        </row>
        <row r="14">
          <cell r="B14" t="str">
            <v>1-01-01-03-00</v>
          </cell>
          <cell r="C14" t="str">
            <v>PAGOS A PERSONAL POR HORA</v>
          </cell>
        </row>
        <row r="15">
          <cell r="B15" t="str">
            <v>1-01-01-04-00</v>
          </cell>
          <cell r="C15" t="str">
            <v>PAGOS SUSTITUTOS DE PERSONAL DOCENTE NO CLASIFICADO</v>
          </cell>
        </row>
        <row r="16">
          <cell r="B16" t="str">
            <v>1-01-01-05-00</v>
          </cell>
          <cell r="C16" t="str">
            <v>SUELDOS Y SALARIOS DEJADOS DE PERCIBIR</v>
          </cell>
        </row>
        <row r="17">
          <cell r="B17" t="str">
            <v>1-01-02-00-00</v>
          </cell>
          <cell r="C17" t="str">
            <v>DIETAS</v>
          </cell>
        </row>
        <row r="18">
          <cell r="B18" t="str">
            <v>1-01-03-00-00</v>
          </cell>
          <cell r="C18" t="str">
            <v>RESTRIBUCIONES A PERSONAL DIRECTIVO Y DE CONTROL (11300-00)</v>
          </cell>
        </row>
        <row r="19">
          <cell r="B19" t="str">
            <v>1-01-03-01-00</v>
          </cell>
          <cell r="C19" t="str">
            <v>RESTRIBUCIONES A PERSONAL DIRECTIVO Y DE CONTROL</v>
          </cell>
        </row>
        <row r="20">
          <cell r="B20" t="str">
            <v>1-01-04-00-00</v>
          </cell>
          <cell r="C20" t="str">
            <v>ADICIONALES (11400-00)</v>
          </cell>
        </row>
        <row r="21">
          <cell r="B21" t="str">
            <v>1-01-04-01-00</v>
          </cell>
          <cell r="C21" t="str">
            <v>ATENCIONES DEUDAS SALARIALES(AJUSTE SAL.MIN)</v>
          </cell>
        </row>
        <row r="22">
          <cell r="B22" t="str">
            <v>1-01-04-02-00</v>
          </cell>
          <cell r="C22" t="str">
            <v>NEGOCIACION CONTRATO COLECTIVO</v>
          </cell>
        </row>
        <row r="23">
          <cell r="B23" t="str">
            <v>1-01-04-04-00</v>
          </cell>
          <cell r="C23" t="str">
            <v>RECLASIFICACIONES PERSONAL DOCENTE Y ADMON.</v>
          </cell>
        </row>
        <row r="24">
          <cell r="B24" t="str">
            <v>1-01-05-00-00</v>
          </cell>
          <cell r="C24" t="str">
            <v>AGUINALDO Y DECIMOCUARTO MES (11500-00)</v>
          </cell>
        </row>
        <row r="25">
          <cell r="B25" t="str">
            <v>1-01-05-01-00</v>
          </cell>
          <cell r="C25" t="str">
            <v>AGUINALDO Y DECIMO CUARTO MES</v>
          </cell>
        </row>
        <row r="26">
          <cell r="B26" t="str">
            <v>1-01-05-02-00</v>
          </cell>
          <cell r="C26" t="str">
            <v>DECIMOCUARTO MES</v>
          </cell>
        </row>
        <row r="27">
          <cell r="B27" t="str">
            <v>1-01-06-00-00</v>
          </cell>
          <cell r="C27" t="str">
            <v>COMPLEMENTO (VACACIONES) (11600-00)</v>
          </cell>
        </row>
        <row r="28">
          <cell r="B28" t="str">
            <v>1-01-06-01-00</v>
          </cell>
          <cell r="C28" t="str">
            <v>COMPLEMENTO DE VACACIONES</v>
          </cell>
        </row>
        <row r="29">
          <cell r="B29" t="str">
            <v>1-01-07-00-00</v>
          </cell>
          <cell r="C29" t="str">
            <v>CONTRIBUCIONES PATRONALES (11700-00)</v>
          </cell>
        </row>
        <row r="30">
          <cell r="B30" t="str">
            <v>1-01-07-01-00</v>
          </cell>
          <cell r="C30" t="str">
            <v>CONTRIBUCIONES AL INSTITUTO NACIONAL DE JUBILACIONES Y PENSIONES DE LOS EMPLEADOS Y FUNCIONARIOS DE PODER EJECUTIVO</v>
          </cell>
        </row>
        <row r="31">
          <cell r="B31" t="str">
            <v>1-01-07-02-00</v>
          </cell>
          <cell r="C31" t="str">
            <v>CONTRIBUCIONES AL INSTITUTO NACIONAL DE PREVISION DEL MAGISTERIO</v>
          </cell>
        </row>
        <row r="32">
          <cell r="B32" t="str">
            <v>1-01-07-03-00</v>
          </cell>
          <cell r="C32" t="str">
            <v>CONTRIBUCIONES AL INSTITUTO DE PREVISION MILITAR</v>
          </cell>
        </row>
        <row r="33">
          <cell r="B33" t="str">
            <v>1-01-09-00-00</v>
          </cell>
          <cell r="C33" t="str">
            <v>OTROS SERVICIOS PERSONALES. (11900-00)</v>
          </cell>
        </row>
        <row r="34">
          <cell r="B34" t="str">
            <v>1-01-09-09-00</v>
          </cell>
          <cell r="C34" t="str">
            <v>OTROS SERVICIOS PERSONALES.</v>
          </cell>
        </row>
        <row r="35">
          <cell r="B35" t="str">
            <v>1-02-00-00-00</v>
          </cell>
          <cell r="C35" t="str">
            <v>PERSONAL NO PERMANENTE (12000-00)</v>
          </cell>
        </row>
        <row r="36">
          <cell r="B36" t="str">
            <v>1-02-01-00-00</v>
          </cell>
          <cell r="C36" t="str">
            <v>SUELDOS BASICOS</v>
          </cell>
        </row>
        <row r="37">
          <cell r="B37" t="str">
            <v>1-02-02-00-00</v>
          </cell>
          <cell r="C37" t="str">
            <v>JORNALES (12200-00)</v>
          </cell>
        </row>
        <row r="38">
          <cell r="B38" t="str">
            <v>1-02-02-01-00</v>
          </cell>
          <cell r="C38" t="str">
            <v>JORNALES</v>
          </cell>
        </row>
        <row r="39">
          <cell r="B39" t="str">
            <v>1-02-03-00-00</v>
          </cell>
          <cell r="C39" t="str">
            <v>ADICIONES</v>
          </cell>
        </row>
        <row r="40">
          <cell r="B40" t="str">
            <v>1-02-04-00-00</v>
          </cell>
          <cell r="C40" t="str">
            <v>AGUINALDO Y DECIMOCUARTO MES (12400-00)</v>
          </cell>
        </row>
        <row r="41">
          <cell r="B41" t="str">
            <v>1-02-04-01-00</v>
          </cell>
          <cell r="C41" t="str">
            <v>DECIMO TERCER MES</v>
          </cell>
        </row>
        <row r="42">
          <cell r="B42" t="str">
            <v>1-02-04-02-00</v>
          </cell>
          <cell r="C42" t="str">
            <v>DECIMOCUARTO MES</v>
          </cell>
        </row>
        <row r="43">
          <cell r="B43" t="str">
            <v>1-02-05-00-00</v>
          </cell>
          <cell r="C43" t="str">
            <v>CONTRIBUCIONES PATRONAL. (12500-00)</v>
          </cell>
        </row>
        <row r="44">
          <cell r="B44" t="str">
            <v>1-02-05-01-00</v>
          </cell>
          <cell r="C44" t="str">
            <v>JUBILACIONES</v>
          </cell>
        </row>
        <row r="45">
          <cell r="B45" t="str">
            <v>1-02-05-02-00</v>
          </cell>
          <cell r="C45" t="str">
            <v>CONTRIBUCIONES AL INSTITUTO NACIONAL DE PREVISION DEL MAGISTERIO</v>
          </cell>
        </row>
        <row r="46">
          <cell r="B46" t="str">
            <v>1-02-05-03-00</v>
          </cell>
          <cell r="C46" t="str">
            <v>CONTRIBUCIONES AL INSTITUTO DE PREVISION MILITAR</v>
          </cell>
        </row>
        <row r="47">
          <cell r="B47" t="str">
            <v>1-02-05-04-00</v>
          </cell>
          <cell r="C47" t="str">
            <v>CONTRIBUCIONES AL INSTITUTO DE PREVISION SOCIAL DE LOS EMPLEADOS</v>
          </cell>
        </row>
        <row r="48">
          <cell r="B48" t="str">
            <v>1-02-05-05-00</v>
          </cell>
          <cell r="C48" t="str">
            <v>CONTRIBUCION PARA SEGURO SOCIAL</v>
          </cell>
        </row>
        <row r="49">
          <cell r="B49" t="str">
            <v>1-02-05-06-00</v>
          </cell>
          <cell r="C49" t="str">
            <v>CONTRIBUCIONES AL INSTITUTO NACIONAL DEL FORMACION PROFESIONAL</v>
          </cell>
        </row>
        <row r="50">
          <cell r="B50" t="str">
            <v>1-02-05-09-00</v>
          </cell>
          <cell r="C50" t="str">
            <v>OTROS CONTRIBUCIONES PATRONALES</v>
          </cell>
        </row>
        <row r="51">
          <cell r="B51" t="str">
            <v>1-02-09-00-00</v>
          </cell>
          <cell r="C51" t="str">
            <v>OTROS SERVICIOS PERSONALES (12900-00)</v>
          </cell>
        </row>
        <row r="52">
          <cell r="B52" t="str">
            <v>1-02-09-01-00</v>
          </cell>
          <cell r="C52" t="str">
            <v>CONTRATOS ESPECIALES</v>
          </cell>
        </row>
        <row r="53">
          <cell r="B53" t="str">
            <v>1-02-09-02-00</v>
          </cell>
          <cell r="C53" t="str">
            <v>INTERNADO ROTATORIO</v>
          </cell>
        </row>
        <row r="54">
          <cell r="B54" t="str">
            <v>1-02-09-03-00</v>
          </cell>
          <cell r="C54" t="str">
            <v>PROYECTO LENGUAJE SE¥AS</v>
          </cell>
        </row>
        <row r="55">
          <cell r="B55" t="str">
            <v>1-02-09-04-00</v>
          </cell>
          <cell r="C55" t="str">
            <v>PROGRAMA DE SERVICIOS A ESTUDIANTES DISCAPACITADOS</v>
          </cell>
        </row>
        <row r="56">
          <cell r="B56" t="str">
            <v>1-02-09-05-00</v>
          </cell>
          <cell r="C56" t="str">
            <v>CARRERA ING. EN SISTEMAS.</v>
          </cell>
        </row>
        <row r="57">
          <cell r="B57" t="str">
            <v>1-02-09-06-00</v>
          </cell>
          <cell r="C57" t="str">
            <v>SERVICIOS DE PROFESIONALES Y TECNICOS</v>
          </cell>
        </row>
        <row r="58">
          <cell r="B58" t="str">
            <v>1-02-09-07-00</v>
          </cell>
          <cell r="C58" t="str">
            <v>SUELDOS DE SUST.PERSONAL CON LICENCIA</v>
          </cell>
        </row>
        <row r="59">
          <cell r="B59" t="str">
            <v>1-02-09-08-00</v>
          </cell>
          <cell r="C59" t="str">
            <v>SUELDOS DE EMPLEADOS DE EMERGENCIA</v>
          </cell>
        </row>
        <row r="60">
          <cell r="B60" t="str">
            <v>1-04-00-00-00</v>
          </cell>
          <cell r="C60" t="str">
            <v>RETRIBUCIONES EXTRAORDINARIAS (14000-00)</v>
          </cell>
        </row>
        <row r="61">
          <cell r="B61" t="str">
            <v>1-04-01-00-00</v>
          </cell>
          <cell r="C61" t="str">
            <v>HORAS EXTRAORIDINARIAS (14100-00)</v>
          </cell>
        </row>
        <row r="62">
          <cell r="B62" t="str">
            <v>1-04-01-01-00</v>
          </cell>
          <cell r="C62" t="str">
            <v>HORAS EXTRAORDINARIAS</v>
          </cell>
        </row>
        <row r="63">
          <cell r="B63" t="str">
            <v>1-04-02-00-00</v>
          </cell>
          <cell r="C63" t="str">
            <v>GASTOS DE REPRESENTACION (14200-00)</v>
          </cell>
        </row>
        <row r="64">
          <cell r="B64" t="str">
            <v>1-04-02-01-00</v>
          </cell>
          <cell r="C64" t="str">
            <v>GASTOS DE REPRESENTACION</v>
          </cell>
        </row>
        <row r="65">
          <cell r="B65" t="str">
            <v>1-04-03-00-00</v>
          </cell>
          <cell r="C65" t="str">
            <v>GASTOS DE REPRESENTACION EN EL PAIS</v>
          </cell>
        </row>
        <row r="66">
          <cell r="B66" t="str">
            <v>1-05-00-00-00</v>
          </cell>
          <cell r="C66" t="str">
            <v>ASISTENCIA SOCIAL AL PERSONAL (15000-00)</v>
          </cell>
        </row>
        <row r="67">
          <cell r="B67" t="str">
            <v>1-05-01-00-00</v>
          </cell>
          <cell r="C67" t="str">
            <v>ASISTENCIAS SOCIALES VARIAS (15100-00)</v>
          </cell>
        </row>
        <row r="68">
          <cell r="B68" t="str">
            <v>1-05-01-01-00</v>
          </cell>
          <cell r="C68" t="str">
            <v>ASISTENCIA SOCIAL VARIAS</v>
          </cell>
        </row>
        <row r="69">
          <cell r="B69" t="str">
            <v>1-05-09-00-00</v>
          </cell>
          <cell r="C69" t="str">
            <v>OTROS ASISTENCIAS SOCIALES AL PERSONAL (15900-00)</v>
          </cell>
        </row>
        <row r="70">
          <cell r="B70" t="str">
            <v>1-05-09-01-00</v>
          </cell>
          <cell r="C70" t="str">
            <v>A¥O SABATICO</v>
          </cell>
        </row>
        <row r="71">
          <cell r="B71" t="str">
            <v>1-05-09-02-00</v>
          </cell>
          <cell r="C71" t="str">
            <v>COMPENSACION EXTRAORDINARIA TERCER PERIODO INTENSIVO</v>
          </cell>
        </row>
        <row r="72">
          <cell r="B72" t="str">
            <v>1-05-09-03-00</v>
          </cell>
          <cell r="C72" t="str">
            <v>CURSOS INTERSEMESTRALES (MEDICINA)</v>
          </cell>
        </row>
        <row r="73">
          <cell r="B73" t="str">
            <v>1-06-00-00-00</v>
          </cell>
          <cell r="C73" t="str">
            <v>BENEFICIOS Y COMPENSACIONES (16000-00)</v>
          </cell>
        </row>
        <row r="74">
          <cell r="B74" t="str">
            <v>1-06-01-00-00</v>
          </cell>
          <cell r="C74" t="str">
            <v>INDEMNIZACIONES POR CAUSA DE MUERTE</v>
          </cell>
        </row>
        <row r="75">
          <cell r="B75" t="str">
            <v>1-06-02-00-00</v>
          </cell>
          <cell r="C75" t="str">
            <v>PRESTAMOS CLAUSULA 117 Y 121</v>
          </cell>
        </row>
        <row r="76">
          <cell r="B76" t="str">
            <v>1-06-03-00-00</v>
          </cell>
          <cell r="C76" t="str">
            <v>PRESTACIONES LABORALES (16100-00)</v>
          </cell>
        </row>
        <row r="77">
          <cell r="B77" t="str">
            <v>1-06-03-01-00</v>
          </cell>
          <cell r="C77" t="str">
            <v>PRESTACIONES LABORALES.</v>
          </cell>
        </row>
        <row r="78">
          <cell r="B78" t="str">
            <v>1-06-03-02-00</v>
          </cell>
          <cell r="C78" t="str">
            <v>DEMANDAS JUDICIALES</v>
          </cell>
        </row>
        <row r="79">
          <cell r="B79" t="str">
            <v>1-06-04-00-00</v>
          </cell>
          <cell r="C79" t="str">
            <v>INDEMNIZACIONES POR CAUSA DE MUERTE (16200-00)</v>
          </cell>
        </row>
        <row r="80">
          <cell r="B80" t="str">
            <v>1-06-04-01-00</v>
          </cell>
          <cell r="C80" t="str">
            <v>INDEMNIZACIONES POR CAUSA DE MUERTE</v>
          </cell>
        </row>
        <row r="81">
          <cell r="B81" t="str">
            <v>1-06-05-00-00</v>
          </cell>
          <cell r="C81" t="str">
            <v>PRESTAMOS CLAUSULA 117 Y 121 (16300-00)</v>
          </cell>
        </row>
        <row r="82">
          <cell r="B82" t="str">
            <v>1-06-05-01-00</v>
          </cell>
          <cell r="C82" t="str">
            <v>PRESTAMOS CLAUSULA 117 Y 121</v>
          </cell>
        </row>
        <row r="83">
          <cell r="B83" t="str">
            <v>1-01-00-00-00</v>
          </cell>
          <cell r="C83" t="str">
            <v>PERSONAL PERMANENTE (11000-00)</v>
          </cell>
        </row>
        <row r="84">
          <cell r="B84" t="str">
            <v>1-01-07-00-00</v>
          </cell>
          <cell r="C84" t="str">
            <v>CONTRIBUCIONES PATRONALES (11700-00)</v>
          </cell>
        </row>
        <row r="85">
          <cell r="B85" t="str">
            <v>1-01-07-04-00</v>
          </cell>
          <cell r="C85" t="str">
            <v>APORTACIONES PATRONALES (11740-00)</v>
          </cell>
        </row>
        <row r="86">
          <cell r="B86" t="str">
            <v>1-01-07-04-01</v>
          </cell>
          <cell r="C86" t="str">
            <v>APORTACIONES PATRONAL INPREUNAH</v>
          </cell>
        </row>
        <row r="87">
          <cell r="B87" t="str">
            <v>1-01-07-05-00</v>
          </cell>
          <cell r="C87" t="str">
            <v>CONTRIBUCIONES PATRONALES PARA IHSS</v>
          </cell>
        </row>
        <row r="88">
          <cell r="B88" t="str">
            <v>1-01-07-06-00</v>
          </cell>
          <cell r="C88" t="str">
            <v>CONTRIBUCIONES AL INSTITUTO NACIONAL DEL FORMACION PROFESIONAL</v>
          </cell>
        </row>
        <row r="89">
          <cell r="B89" t="str">
            <v>1-01-07-09-00</v>
          </cell>
          <cell r="C89" t="str">
            <v>OTRAS CONTRIBUCIONES PATRONALES (11790-00)</v>
          </cell>
        </row>
        <row r="90">
          <cell r="B90" t="str">
            <v>1-01-07-09-01</v>
          </cell>
          <cell r="C90" t="str">
            <v>CONTRIBUCIONES PATRONAL SEGURO MEDICO</v>
          </cell>
        </row>
        <row r="91">
          <cell r="B91" t="str">
            <v>1-01-07-09-02</v>
          </cell>
          <cell r="C91" t="str">
            <v>HIGIENE YS EGURIDAD</v>
          </cell>
        </row>
        <row r="92">
          <cell r="B92" t="str">
            <v>1-01-07-09-03</v>
          </cell>
          <cell r="C92" t="str">
            <v>IMPLEMENTOS DE TRABAJO</v>
          </cell>
        </row>
        <row r="93">
          <cell r="B93" t="str">
            <v>1-01-07-09-04</v>
          </cell>
          <cell r="C93" t="str">
            <v>SERVICIOS DE EXODONCIA</v>
          </cell>
        </row>
        <row r="94">
          <cell r="B94" t="str">
            <v>1-02-00-00-00</v>
          </cell>
          <cell r="C94" t="str">
            <v>PERSONAL NO PERMANENTE (12000-00)</v>
          </cell>
        </row>
        <row r="95">
          <cell r="B95" t="str">
            <v>1-02-09-00-00</v>
          </cell>
          <cell r="C95" t="str">
            <v>OTROS SERVICIOS PERSONALES (12900-00)</v>
          </cell>
        </row>
        <row r="96">
          <cell r="B96" t="str">
            <v>1-02-09-09-00</v>
          </cell>
          <cell r="C96" t="str">
            <v>OTROS SERVICIOS PERSONALES (NUEVA)</v>
          </cell>
        </row>
        <row r="97">
          <cell r="B97" t="str">
            <v>1-02-09-09-01</v>
          </cell>
          <cell r="C97" t="str">
            <v>OTROS SERVICIOS PERSONALES PROYECTO VINCULACION UNAH SOCIEDAD</v>
          </cell>
        </row>
        <row r="98">
          <cell r="B98" t="str">
            <v>1-02-09-10-00</v>
          </cell>
          <cell r="C98" t="str">
            <v>SERV. PROF. Y TEC.VICE RECTORIA ACADEMICA</v>
          </cell>
        </row>
        <row r="99">
          <cell r="B99" t="str">
            <v>1-02-09-11-00</v>
          </cell>
          <cell r="C99" t="str">
            <v>SUELDOS DE SUST,PERSONAL CON INCAPACIDAD</v>
          </cell>
        </row>
        <row r="100">
          <cell r="B100" t="str">
            <v>1-02-09-12-00</v>
          </cell>
          <cell r="C100" t="str">
            <v>SERV,PROFE.Y TEC. VICE RECTORIA RELACIONES INTERN.</v>
          </cell>
        </row>
        <row r="101">
          <cell r="B101" t="str">
            <v>1-02-09-13-00</v>
          </cell>
          <cell r="C101" t="str">
            <v>SERV.PROFE. Y TEC. VICE RECTORIA ORIENTACION Y ASUNTOS ESTUD.</v>
          </cell>
        </row>
        <row r="102">
          <cell r="B102" t="str">
            <v>1-02-09-14-00</v>
          </cell>
          <cell r="C102" t="str">
            <v>SERV. DE PROFESIONALES Y TECNICOS EDUC, SUPERIOR</v>
          </cell>
        </row>
        <row r="103">
          <cell r="B103" t="str">
            <v>1-02-09-15-00</v>
          </cell>
          <cell r="C103" t="str">
            <v>INTITUTO HONDURE¥O DE CIENCIAS DE LA TIERRA</v>
          </cell>
        </row>
        <row r="104">
          <cell r="B104" t="str">
            <v>1-02-09-16-00</v>
          </cell>
          <cell r="C104" t="str">
            <v>INSTITUTO DE MICROBIOLOGIA</v>
          </cell>
        </row>
        <row r="105">
          <cell r="B105" t="str">
            <v>1-02-09-17-00</v>
          </cell>
          <cell r="C105" t="str">
            <v>INSTITUTO DE SEGURIDAD Y PAZ</v>
          </cell>
        </row>
        <row r="106">
          <cell r="B106" t="str">
            <v>1-03-00-00-00</v>
          </cell>
          <cell r="C106" t="str">
            <v>ASIGNACIONES FAMILIARES</v>
          </cell>
        </row>
        <row r="107">
          <cell r="B107" t="str">
            <v>2-00-00-00-00</v>
          </cell>
          <cell r="C107" t="str">
            <v>SERVICIOS NO PERSONALES (20000-00)</v>
          </cell>
        </row>
        <row r="108">
          <cell r="B108" t="str">
            <v>2-01-00-00-00</v>
          </cell>
          <cell r="C108" t="str">
            <v>SERVICIOS BASICOS (21000-00)</v>
          </cell>
        </row>
        <row r="109">
          <cell r="B109" t="str">
            <v>2-01-01-00-00</v>
          </cell>
          <cell r="C109" t="str">
            <v>ENERGIA ELECTRICA</v>
          </cell>
        </row>
        <row r="110">
          <cell r="B110" t="str">
            <v>2-01-02-00-00</v>
          </cell>
          <cell r="C110" t="str">
            <v>AGUA</v>
          </cell>
        </row>
        <row r="111">
          <cell r="B111" t="str">
            <v>2-01-03-00-00</v>
          </cell>
          <cell r="C111" t="str">
            <v>GAS</v>
          </cell>
        </row>
        <row r="112">
          <cell r="B112" t="str">
            <v>2-01-04-00-00</v>
          </cell>
          <cell r="C112" t="str">
            <v>COMUNICACIONES (21400-00)</v>
          </cell>
        </row>
        <row r="113">
          <cell r="B113" t="str">
            <v>2-01-04-01-00</v>
          </cell>
          <cell r="C113" t="str">
            <v>CORREO POSTAL</v>
          </cell>
        </row>
        <row r="114">
          <cell r="B114" t="str">
            <v>2-01-04-02-00</v>
          </cell>
          <cell r="C114" t="str">
            <v>TELEFONIA FIJA</v>
          </cell>
        </row>
        <row r="115">
          <cell r="B115" t="str">
            <v>2-01-04-03-00</v>
          </cell>
          <cell r="C115" t="str">
            <v>TELEFONIA CELULAR</v>
          </cell>
        </row>
        <row r="116">
          <cell r="B116" t="str">
            <v>2-01-04-04-00</v>
          </cell>
          <cell r="C116" t="str">
            <v>TELEX Y TELEFAX</v>
          </cell>
        </row>
        <row r="117">
          <cell r="B117" t="str">
            <v>2-01-04-09-00</v>
          </cell>
          <cell r="C117" t="str">
            <v>OTROS SERVICIOS BASICOS</v>
          </cell>
        </row>
        <row r="118">
          <cell r="B118" t="str">
            <v>2-01-05-00-00</v>
          </cell>
          <cell r="C118" t="str">
            <v>PROYECCION CONSUMO DE ENERGIA NUEVAS EDIFICACIONES</v>
          </cell>
        </row>
        <row r="119">
          <cell r="B119" t="str">
            <v>2-02-00-00-00</v>
          </cell>
          <cell r="C119" t="str">
            <v>ALQUILERES Y DERECHOS SOBRE BIENES INTANGIBLES (22000-00)</v>
          </cell>
        </row>
        <row r="120">
          <cell r="B120" t="str">
            <v>2-02-01-00-00</v>
          </cell>
          <cell r="C120" t="str">
            <v>ALQUILER DE EDIFICIOS Y LOCALES (22100-00)</v>
          </cell>
        </row>
        <row r="121">
          <cell r="B121" t="str">
            <v>2-02-01-01-00</v>
          </cell>
          <cell r="C121" t="str">
            <v>ALQUILERES DE EDIFICIOS Y LOCALES</v>
          </cell>
        </row>
        <row r="122">
          <cell r="B122" t="str">
            <v>2-02-02-00-00</v>
          </cell>
          <cell r="C122" t="str">
            <v>ALQUILER DE EQUIPO Y MAQUINARIA (22200-00)</v>
          </cell>
        </row>
        <row r="123">
          <cell r="B123" t="str">
            <v>2-02-02-01-00</v>
          </cell>
          <cell r="C123" t="str">
            <v>ALQUILERES DE EQUIPO Y MAQUINARIA DE PRODUCCION</v>
          </cell>
        </row>
        <row r="124">
          <cell r="B124" t="str">
            <v>2-02-02-02-00</v>
          </cell>
          <cell r="C124" t="str">
            <v>ALQUILER DE EQUIPO DE TRANSPORTE TRAC,Y ELEV.</v>
          </cell>
        </row>
        <row r="125">
          <cell r="B125" t="str">
            <v>2-02-02-03-00</v>
          </cell>
          <cell r="C125" t="str">
            <v>ALQUILER DE EQUIPO SANITARIO Y DE LABORATORIO</v>
          </cell>
        </row>
        <row r="126">
          <cell r="B126" t="str">
            <v>2-02-02-04-00</v>
          </cell>
          <cell r="C126" t="str">
            <v>ALQUILER DE EQUIPO EDUCACIONAL</v>
          </cell>
        </row>
        <row r="127">
          <cell r="B127" t="str">
            <v>2-02-02-05-00</v>
          </cell>
          <cell r="C127" t="str">
            <v>ALQUILER EQUIPO DE COMPUTACION</v>
          </cell>
        </row>
        <row r="128">
          <cell r="B128" t="str">
            <v>2-02-02-06-00</v>
          </cell>
          <cell r="C128" t="str">
            <v>ALQUILER DE EQUIPO DE OFICINA Y MUEBLES</v>
          </cell>
        </row>
        <row r="129">
          <cell r="B129" t="str">
            <v>2-02-02-07-00</v>
          </cell>
          <cell r="C129" t="str">
            <v>ALQUILER DE EQUIPO DE COMUNICACION</v>
          </cell>
        </row>
        <row r="130">
          <cell r="B130" t="str">
            <v>2-02-03-00-00</v>
          </cell>
          <cell r="C130" t="str">
            <v>ALQUILER DE TIERRAS Y TERRENOS (22300-00)</v>
          </cell>
        </row>
        <row r="131">
          <cell r="B131" t="str">
            <v>2-02-03-01-00</v>
          </cell>
          <cell r="C131" t="str">
            <v>MANT. Y REP. DE EDIFIC.MEJ.TECHOS Y AREAS DEP.CURLA</v>
          </cell>
        </row>
        <row r="132">
          <cell r="B132" t="str">
            <v>2-02-04-00-00</v>
          </cell>
          <cell r="C132" t="str">
            <v>DERECHOS SOBRE BIENES INTANGIBLES</v>
          </cell>
        </row>
        <row r="133">
          <cell r="B133" t="str">
            <v>2-02-09-00-00</v>
          </cell>
          <cell r="C133" t="str">
            <v>OTROS ALQUILERES</v>
          </cell>
        </row>
        <row r="134">
          <cell r="B134" t="str">
            <v>2-03-00-00-00</v>
          </cell>
          <cell r="C134" t="str">
            <v>MANTENIMIENTO,REPARACION Y LIMPIEZA (23000-00)</v>
          </cell>
        </row>
        <row r="135">
          <cell r="B135" t="str">
            <v>2-03-01-00-00</v>
          </cell>
          <cell r="C135" t="str">
            <v>MANTENIMIENTO Y REPARACION DE EDIFIC.Y LOCALES.</v>
          </cell>
        </row>
        <row r="136">
          <cell r="B136" t="str">
            <v>2-03-02-00-00</v>
          </cell>
          <cell r="C136" t="str">
            <v>MANTENIMIENTO Y REPARAC DE EQUIPO Y MEDIO DE TRANSPORTE (23200-01)</v>
          </cell>
        </row>
        <row r="137">
          <cell r="B137" t="str">
            <v>2-03-02-01-00</v>
          </cell>
          <cell r="C137" t="str">
            <v>MANTENIMIENTO Y REPARACION DE EQUIPOS Y MEDIOS DE TRANSPORTE</v>
          </cell>
        </row>
        <row r="138">
          <cell r="B138" t="str">
            <v>2-03-03-00-00</v>
          </cell>
          <cell r="C138" t="str">
            <v>MANTENIMIENTO Y REPARACION MAQUINARIA Y EQUIPO (23300-00)</v>
          </cell>
        </row>
        <row r="139">
          <cell r="B139" t="str">
            <v>2-03-03-01-00</v>
          </cell>
          <cell r="C139" t="str">
            <v>MANTENIMIENTO Y REPARACION DE EQUIPO Y MAQUINARIA DE PRODUCCION</v>
          </cell>
        </row>
        <row r="140">
          <cell r="B140" t="str">
            <v>2-03-03-02-00</v>
          </cell>
          <cell r="C140" t="str">
            <v>MANTENIMIENTO Y REPARAC DE EQUIPO DE TRANSP. TRACCION Y ELEVACION</v>
          </cell>
        </row>
        <row r="141">
          <cell r="B141" t="str">
            <v>2-03-03-03-00</v>
          </cell>
          <cell r="C141" t="str">
            <v>MANTENIMIENTO Y REPARACION DE QUIPO SANITARIO Y DE LABORATORIO</v>
          </cell>
        </row>
        <row r="142">
          <cell r="B142" t="str">
            <v>2-03-03-04-00</v>
          </cell>
          <cell r="C142" t="str">
            <v>MANTENIMIENTO Y REPACION DE EQUIPO EDUCACIONAL</v>
          </cell>
        </row>
        <row r="143">
          <cell r="B143" t="str">
            <v>2-03-03-05-00</v>
          </cell>
          <cell r="C143" t="str">
            <v>MANTEN. Y REPARACION EQUIPO DE COMPUTACION</v>
          </cell>
        </row>
        <row r="144">
          <cell r="B144" t="str">
            <v>2-03-03-06-00</v>
          </cell>
          <cell r="C144" t="str">
            <v>MANTENIMIENTO Y REPARACION DE EQUIPO DE OFICINA Y MUEBLES</v>
          </cell>
        </row>
        <row r="145">
          <cell r="B145" t="str">
            <v>2-03-03-07-00</v>
          </cell>
          <cell r="C145" t="str">
            <v>MANTENIMIENTO Y REPARACION DE EQUIPO DE COMUNICACIàN</v>
          </cell>
        </row>
        <row r="146">
          <cell r="B146" t="str">
            <v>2-03-03-09-00</v>
          </cell>
          <cell r="C146" t="str">
            <v>MANTENIMIENTO Y REPARACION DE OTROS EQUIPOS</v>
          </cell>
        </row>
        <row r="147">
          <cell r="B147" t="str">
            <v>2-03-04-00-00</v>
          </cell>
          <cell r="C147" t="str">
            <v>MANTENIMIENTO Y REPARACION DE OBRAS CIVILES EINSTALACIONES VARIAS</v>
          </cell>
        </row>
        <row r="148">
          <cell r="B148" t="str">
            <v>2-03-05-00-00</v>
          </cell>
          <cell r="C148" t="str">
            <v>LIMPIEZA ASEO Y FUMIGACION</v>
          </cell>
        </row>
        <row r="149">
          <cell r="B149" t="str">
            <v>2-03-06-00-00</v>
          </cell>
          <cell r="C149" t="str">
            <v>MANTENIMIENTO DE SISTEMAS INFORMATICOS</v>
          </cell>
        </row>
        <row r="150">
          <cell r="B150" t="str">
            <v>2-04-00-00-00</v>
          </cell>
          <cell r="C150" t="str">
            <v>SERVICIOS PROFESIONALES (24000-00)</v>
          </cell>
        </row>
        <row r="151">
          <cell r="B151" t="str">
            <v>2-04-01-00-00</v>
          </cell>
          <cell r="C151" t="str">
            <v>SERVICIOS MEDICOS SANITARIOS</v>
          </cell>
        </row>
        <row r="152">
          <cell r="B152" t="str">
            <v>2-04-02-00-00</v>
          </cell>
          <cell r="C152" t="str">
            <v>ESTUDIOS INVEST.ANALISIS DE FACTIBILIDAD. (24200-00)</v>
          </cell>
        </row>
        <row r="153">
          <cell r="B153" t="str">
            <v>2-04-02-01-00</v>
          </cell>
          <cell r="C153" t="str">
            <v>ESTUDIOS INVESTISTACIàN Y ANALISIS DE FACTIBILIDAD</v>
          </cell>
        </row>
        <row r="154">
          <cell r="B154" t="str">
            <v>2-04-02-02-00</v>
          </cell>
          <cell r="C154" t="str">
            <v>ESTUD.INVEST.FAC. LASPAU</v>
          </cell>
        </row>
        <row r="155">
          <cell r="B155" t="str">
            <v>2-04-03-00-00</v>
          </cell>
          <cell r="C155" t="str">
            <v>SERVICIOS TECNICOS Y PROFESIONALES JURIDICOS (24300-00)</v>
          </cell>
        </row>
        <row r="156">
          <cell r="B156" t="str">
            <v>2-04-03-01-00</v>
          </cell>
          <cell r="C156" t="str">
            <v>SERVICIOS JURIDICIOS</v>
          </cell>
        </row>
        <row r="157">
          <cell r="B157" t="str">
            <v>2-04-04-00-00</v>
          </cell>
          <cell r="C157" t="str">
            <v>SERVICIOS DE CONTABILIDAD Y ADITORIA</v>
          </cell>
        </row>
        <row r="158">
          <cell r="B158" t="str">
            <v>2-04-05-00-00</v>
          </cell>
          <cell r="C158" t="str">
            <v>SERVICIOS TECNICOS Y PROFESIONALES DE CAPAC. (24500-00)</v>
          </cell>
        </row>
        <row r="159">
          <cell r="B159" t="str">
            <v>2-04-05-01-00</v>
          </cell>
          <cell r="C159" t="str">
            <v>SERVICIOS DE CAPACITACION.</v>
          </cell>
        </row>
        <row r="160">
          <cell r="B160" t="str">
            <v>2-04-05-02-00</v>
          </cell>
          <cell r="C160" t="str">
            <v>SERVICIO DE CAPACITACION EDUC. SUPERIOR</v>
          </cell>
        </row>
        <row r="161">
          <cell r="B161" t="str">
            <v>2-04-06-00-00</v>
          </cell>
          <cell r="C161" t="str">
            <v>SERVICIOS DE INFORMATICA Y SISTEMA COMPUTARIZADAS</v>
          </cell>
        </row>
        <row r="162">
          <cell r="B162" t="str">
            <v>2-04-09-00-00</v>
          </cell>
          <cell r="C162" t="str">
            <v>OTROS SERVICIOS TECNICOS Y PROFESIONALES N.C. (24900-00)</v>
          </cell>
        </row>
        <row r="163">
          <cell r="B163" t="str">
            <v>2-04-09-01-00</v>
          </cell>
          <cell r="C163" t="str">
            <v>OTROS SERVICIOS TECNICOS Y PROFESIONALES</v>
          </cell>
        </row>
        <row r="164">
          <cell r="B164" t="str">
            <v>2-04-09-02-00</v>
          </cell>
          <cell r="C164" t="str">
            <v>COMISION INTERVENTORA CURLP</v>
          </cell>
        </row>
        <row r="165">
          <cell r="B165" t="str">
            <v>2-05-00-00-00</v>
          </cell>
          <cell r="C165" t="str">
            <v>SERVICIOS COMERCIALES Y FINANCIEROS (25000-00)</v>
          </cell>
        </row>
        <row r="166">
          <cell r="B166" t="str">
            <v>2-05-01-00-00</v>
          </cell>
          <cell r="C166" t="str">
            <v>SERVICIOS DE TRANSPORTE (25100-00)</v>
          </cell>
        </row>
        <row r="167">
          <cell r="B167" t="str">
            <v>2-05-01-01-00</v>
          </cell>
          <cell r="C167" t="str">
            <v>SERVICIOS DE TRANSPORTE EMPLEADOS</v>
          </cell>
        </row>
        <row r="168">
          <cell r="B168" t="str">
            <v>2-05-01-02-00</v>
          </cell>
          <cell r="C168" t="str">
            <v>SERVICIO DE TRANSPORTE EVENTUALES</v>
          </cell>
        </row>
        <row r="169">
          <cell r="B169" t="str">
            <v>2-05-01-03-00</v>
          </cell>
          <cell r="C169" t="str">
            <v>SERVICIOS DE TRANSPORTE CURLA</v>
          </cell>
        </row>
        <row r="170">
          <cell r="B170" t="str">
            <v>2-05-02-00-00</v>
          </cell>
          <cell r="C170" t="str">
            <v>SERVICIOS DE ALMACENAMIENTO</v>
          </cell>
        </row>
        <row r="171">
          <cell r="B171" t="str">
            <v>2-05-03-00-00</v>
          </cell>
          <cell r="C171" t="str">
            <v>IMPRENTA, PUBLIC. Y REPRODUC. (25300-00)</v>
          </cell>
        </row>
        <row r="172">
          <cell r="B172" t="str">
            <v>2-05-03-01-00</v>
          </cell>
          <cell r="C172" t="str">
            <v>SERVICIOS DE IMPRENTA PUBLIC.Y REPRODUCCION</v>
          </cell>
        </row>
        <row r="173">
          <cell r="B173" t="str">
            <v>2-05-03-02-00</v>
          </cell>
          <cell r="C173" t="str">
            <v>IMPRENTA Y PUBLICIDAD Y REPRODUC.</v>
          </cell>
        </row>
        <row r="174">
          <cell r="B174" t="str">
            <v>2-05-03-03-00</v>
          </cell>
          <cell r="C174" t="str">
            <v>SERV. IMPRENTA, PUBLICACIONES Y REPRODUCCIONES PROYECTO VINCULACION UNAH SOCIEDA</v>
          </cell>
        </row>
        <row r="175">
          <cell r="B175" t="str">
            <v>2-05-03-04-00</v>
          </cell>
          <cell r="C175" t="str">
            <v>IMPRENTA PUBLIC.Y REPRODUCCION PROYECTO FORTALECIMIENTO DE ORG. ESTUDIANTIL</v>
          </cell>
        </row>
        <row r="176">
          <cell r="B176" t="str">
            <v>2-05-04-00-00</v>
          </cell>
          <cell r="C176" t="str">
            <v>PRIMAS Y GASTOS DE SEGUROS</v>
          </cell>
        </row>
        <row r="177">
          <cell r="B177" t="str">
            <v>2-05-05-00-00</v>
          </cell>
          <cell r="C177" t="str">
            <v>COMISIONES Y GASTOS BANCARIOS</v>
          </cell>
        </row>
        <row r="178">
          <cell r="B178" t="str">
            <v>2-05-05-01-00</v>
          </cell>
          <cell r="C178" t="str">
            <v>COMISIONES Y GASTOS DE SEGUROS</v>
          </cell>
        </row>
        <row r="179">
          <cell r="B179" t="str">
            <v>2-05-06-00-00</v>
          </cell>
          <cell r="C179" t="str">
            <v>PUBLICIDAD Y PROPAGANDA</v>
          </cell>
        </row>
        <row r="180">
          <cell r="B180" t="str">
            <v>2-05-06-01-00</v>
          </cell>
          <cell r="C180" t="str">
            <v>PUBLICIDAD Y PROPAGANDA</v>
          </cell>
        </row>
        <row r="181">
          <cell r="B181" t="str">
            <v>2-05-06-02-00</v>
          </cell>
          <cell r="C181" t="str">
            <v>PUBLICIDAD Y PROPAGANDA EDUC.SUPERIOR</v>
          </cell>
        </row>
        <row r="182">
          <cell r="B182" t="str">
            <v>2-05-06-03-00</v>
          </cell>
          <cell r="C182" t="str">
            <v>PUBLICIDAD Y PROPAGANDA PROYECTO FORTALECIMIENTO ORG. ESTUDIANTILES</v>
          </cell>
        </row>
        <row r="183">
          <cell r="B183" t="str">
            <v>2-05-07-00-00</v>
          </cell>
          <cell r="C183" t="str">
            <v>SERVICIOS DE INTERNET</v>
          </cell>
        </row>
        <row r="184">
          <cell r="B184" t="str">
            <v>2-05-07-01-00</v>
          </cell>
          <cell r="C184" t="str">
            <v>SERVICIOS DE INTERNET</v>
          </cell>
        </row>
        <row r="185">
          <cell r="B185" t="str">
            <v>2-05-07-02-00</v>
          </cell>
          <cell r="C185" t="str">
            <v>SERVICIO DE INTERNET CONVENIO HONDUTEL-UNAH</v>
          </cell>
        </row>
        <row r="186">
          <cell r="B186" t="str">
            <v>2-05-07-03-00</v>
          </cell>
          <cell r="C186" t="str">
            <v>SERV. DE INTERNET PROYECTO VINCULACION UNAH SOCIEDAD</v>
          </cell>
        </row>
        <row r="187">
          <cell r="B187" t="str">
            <v>2-05-09-00-00</v>
          </cell>
          <cell r="C187" t="str">
            <v>OTROS SERVICIOS COMERCIALES Y FINANCIEROS N.C.</v>
          </cell>
        </row>
        <row r="188">
          <cell r="B188" t="str">
            <v>2-05-09-01-00</v>
          </cell>
          <cell r="C188" t="str">
            <v>OTROS SERVICIOS COMERCIALES Y FINANCIEROS</v>
          </cell>
        </row>
        <row r="189">
          <cell r="B189" t="str">
            <v>2-05-09-02-00</v>
          </cell>
          <cell r="C189" t="str">
            <v>SEGUROS CELULARES</v>
          </cell>
        </row>
        <row r="190">
          <cell r="B190" t="str">
            <v>2-05-09-03-00</v>
          </cell>
          <cell r="C190" t="str">
            <v>OTROS SERVICIOS COMERCIALES Y FINANCIEROS N.C PROYECTO FORTALECIMIENTO ORG. ESTU</v>
          </cell>
        </row>
        <row r="191">
          <cell r="B191" t="str">
            <v>2-06-00-00-00</v>
          </cell>
          <cell r="C191" t="str">
            <v>PASAJES, VIATICOS (26000-00)</v>
          </cell>
        </row>
        <row r="192">
          <cell r="B192" t="str">
            <v>2-06-01-00-00</v>
          </cell>
          <cell r="C192" t="str">
            <v>PASAJES (26100-00)</v>
          </cell>
        </row>
        <row r="193">
          <cell r="B193" t="str">
            <v>2-06-02-00-00</v>
          </cell>
          <cell r="C193" t="str">
            <v>VIATICOS (26200-00)</v>
          </cell>
        </row>
        <row r="194">
          <cell r="B194" t="str">
            <v>2-07-00-00-00</v>
          </cell>
          <cell r="C194" t="str">
            <v>MULTAS Y RECARGOS Y GASTOS JUDICIALES (27000-00)</v>
          </cell>
        </row>
        <row r="195">
          <cell r="B195" t="str">
            <v>2-07-01-00-00</v>
          </cell>
          <cell r="C195" t="str">
            <v>IMPUESTOS (27100-00)</v>
          </cell>
        </row>
        <row r="196">
          <cell r="B196" t="str">
            <v>2-07-01-01-00</v>
          </cell>
          <cell r="C196" t="str">
            <v>IMPUESTOS NACIONALES</v>
          </cell>
        </row>
        <row r="197">
          <cell r="B197" t="str">
            <v>2-07-02-00-00</v>
          </cell>
          <cell r="C197" t="str">
            <v>DERECHOS Y TASAS</v>
          </cell>
        </row>
        <row r="198">
          <cell r="B198" t="str">
            <v>2-07-03-00-00</v>
          </cell>
          <cell r="C198" t="str">
            <v>MULTAS Y RECARGOS</v>
          </cell>
        </row>
        <row r="199">
          <cell r="B199" t="str">
            <v>2-07-04-00-00</v>
          </cell>
          <cell r="C199" t="str">
            <v>CANONES Y REGALIAS</v>
          </cell>
        </row>
        <row r="200">
          <cell r="B200" t="str">
            <v>2-07-05-00-00</v>
          </cell>
          <cell r="C200" t="str">
            <v>GASTOS JUDICIALES</v>
          </cell>
        </row>
        <row r="201">
          <cell r="B201" t="str">
            <v>2-09-00-00-00</v>
          </cell>
          <cell r="C201" t="str">
            <v>OTROS SERVICIOS NO PERSONALES (29000-00)</v>
          </cell>
        </row>
        <row r="202">
          <cell r="B202" t="str">
            <v>2-09-01-00-00</v>
          </cell>
          <cell r="C202" t="str">
            <v>SERVICIOS DE CEREMONIAL Y PROTOCOLO (29100-00)</v>
          </cell>
        </row>
        <row r="203">
          <cell r="B203" t="str">
            <v>2-09-01-01-00</v>
          </cell>
          <cell r="C203" t="str">
            <v>SERVICIOS CEREMONIAL Y PROTOCOLO</v>
          </cell>
        </row>
        <row r="204">
          <cell r="B204" t="str">
            <v>2-09-01-02-00</v>
          </cell>
          <cell r="C204" t="str">
            <v>REUNIONES Y EVENTOS ESPECIALES</v>
          </cell>
        </row>
        <row r="205">
          <cell r="B205" t="str">
            <v>2-09-01-03-00</v>
          </cell>
          <cell r="C205" t="str">
            <v>CEREMONIAL Y PROTOCOLO PROYECTO VINCULACION UNAH SOCIEDAD</v>
          </cell>
        </row>
        <row r="206">
          <cell r="B206" t="str">
            <v>2-09-02-00-00</v>
          </cell>
          <cell r="C206" t="str">
            <v>SERVICIOS DE VIGILANCIA</v>
          </cell>
        </row>
        <row r="207">
          <cell r="B207" t="str">
            <v>2-09-03-00-00</v>
          </cell>
          <cell r="C207" t="str">
            <v>ACTUACIONES DEPORTIVAS</v>
          </cell>
        </row>
        <row r="208">
          <cell r="B208" t="str">
            <v>2-09-04-00-00</v>
          </cell>
          <cell r="C208" t="str">
            <v>ACTUACIONES ARTISTICAS</v>
          </cell>
        </row>
        <row r="209">
          <cell r="B209" t="str">
            <v>2-06-00-00-00</v>
          </cell>
          <cell r="C209" t="str">
            <v>PASAJES, VIATICOS (26000-00)</v>
          </cell>
        </row>
        <row r="210">
          <cell r="B210" t="str">
            <v>2-06-01-00-00</v>
          </cell>
          <cell r="C210" t="str">
            <v>PASAJES (26100-00)</v>
          </cell>
        </row>
        <row r="211">
          <cell r="B211" t="str">
            <v>2-06-01-01-00</v>
          </cell>
          <cell r="C211" t="str">
            <v>PASAJES NACIONALES (26110-00)</v>
          </cell>
        </row>
        <row r="212">
          <cell r="B212" t="str">
            <v>2-06-01-01-01</v>
          </cell>
          <cell r="C212" t="str">
            <v>PASAJES NACIONALES</v>
          </cell>
        </row>
        <row r="213">
          <cell r="B213" t="str">
            <v>2-06-01-01-02</v>
          </cell>
          <cell r="C213" t="str">
            <v>PASAJES NACIONALES PROYECTO VINCULACION UNAH SOCIEDAD</v>
          </cell>
        </row>
        <row r="214">
          <cell r="B214" t="str">
            <v>2-06-01-01-03</v>
          </cell>
          <cell r="C214" t="str">
            <v>PASAJES NACIONALES ASESORIA LEGAL</v>
          </cell>
        </row>
        <row r="215">
          <cell r="B215" t="str">
            <v>2-06-01-02-00</v>
          </cell>
          <cell r="C215" t="str">
            <v>PASAJES AL EXTERIOR</v>
          </cell>
        </row>
        <row r="216">
          <cell r="B216" t="str">
            <v>2-06-01-03-00</v>
          </cell>
          <cell r="C216" t="str">
            <v>PASAJES AL EXTERIOR MAESTRIA EN DERECHO MARITIMO</v>
          </cell>
        </row>
        <row r="217">
          <cell r="B217" t="str">
            <v>2-06-01-04-00</v>
          </cell>
          <cell r="C217" t="str">
            <v>OTROS GASTOS DE PASAJES</v>
          </cell>
        </row>
        <row r="218">
          <cell r="B218" t="str">
            <v>2-06-02-00-00</v>
          </cell>
          <cell r="C218" t="str">
            <v>VIATICOS (26200-00)</v>
          </cell>
        </row>
        <row r="219">
          <cell r="B219" t="str">
            <v>2-06-02-01-00</v>
          </cell>
          <cell r="C219" t="str">
            <v>VIATICOS NACIONALES Y OTROS GASTOS DE VIAJE PROYECTO FORTALECIMIENTO ORG. ESTUDI (26200-72)</v>
          </cell>
        </row>
        <row r="220">
          <cell r="B220" t="str">
            <v>2-06-02-01-01</v>
          </cell>
          <cell r="C220" t="str">
            <v>VIATICOS NACIONALES</v>
          </cell>
        </row>
        <row r="221">
          <cell r="B221" t="str">
            <v>2-06-02-01-02</v>
          </cell>
          <cell r="C221" t="str">
            <v>VIATICOS NACIONALES</v>
          </cell>
        </row>
        <row r="222">
          <cell r="B222" t="str">
            <v>2-06-02-01-03</v>
          </cell>
          <cell r="C222" t="str">
            <v>VIATICOS NACIONALES PROYECTO VINCULACION UNAH SOCIEDAD</v>
          </cell>
        </row>
        <row r="223">
          <cell r="B223" t="str">
            <v>2-06-02-02-00</v>
          </cell>
          <cell r="C223" t="str">
            <v>VIATICOS AL EXTERIOR</v>
          </cell>
        </row>
        <row r="224">
          <cell r="B224" t="str">
            <v>2-06-02-02-01</v>
          </cell>
          <cell r="C224" t="str">
            <v>VIATICOS AL EXTERIOR</v>
          </cell>
        </row>
        <row r="225">
          <cell r="B225" t="str">
            <v>2-06-02-02-02</v>
          </cell>
          <cell r="C225" t="str">
            <v>TRANSPORTE Y OTROS GASTOS DE VIAJE</v>
          </cell>
        </row>
        <row r="226">
          <cell r="B226" t="str">
            <v>3-00-00-00-00</v>
          </cell>
          <cell r="C226" t="str">
            <v>MATERIALES Y SUMINISTROS (30000-00)</v>
          </cell>
        </row>
        <row r="227">
          <cell r="B227" t="str">
            <v>3-01-00-00-00</v>
          </cell>
          <cell r="C227" t="str">
            <v>PRODUCTOS ALIMENTICIOS AGROPECUARIOS Y FORESTALES (31000-00)</v>
          </cell>
        </row>
        <row r="228">
          <cell r="B228" t="str">
            <v>3-01-01-00-00</v>
          </cell>
          <cell r="C228" t="str">
            <v>ALIMENTOS Y BEBIDAS PARA PERSONAS (31100-00)</v>
          </cell>
        </row>
        <row r="229">
          <cell r="B229" t="str">
            <v>3-01-01-01-00</v>
          </cell>
          <cell r="C229" t="str">
            <v>ALIMENTOS B EBIDAS PARA PERSONAS</v>
          </cell>
        </row>
        <row r="230">
          <cell r="B230" t="str">
            <v>3-01-01-02-00</v>
          </cell>
          <cell r="C230" t="str">
            <v>ALIMENTOS B EBIDAS PARA PERSONAS PROYECTO FORTALECIMIENTO ORG. ESTUDIANTILES</v>
          </cell>
        </row>
        <row r="231">
          <cell r="B231" t="str">
            <v>3-01-02-00-00</v>
          </cell>
          <cell r="C231" t="str">
            <v>ALIMENTOS PARA ANIMALES</v>
          </cell>
        </row>
        <row r="232">
          <cell r="B232" t="str">
            <v>3-01-03-00-00</v>
          </cell>
          <cell r="C232" t="str">
            <v>PRODUCTOS PECUARIOS</v>
          </cell>
        </row>
        <row r="233">
          <cell r="B233" t="str">
            <v>3-01-04-00-00</v>
          </cell>
          <cell r="C233" t="str">
            <v>PRODUCTOS AGROFORESTALES</v>
          </cell>
        </row>
        <row r="234">
          <cell r="B234" t="str">
            <v>3-01-04-01-00</v>
          </cell>
          <cell r="C234" t="str">
            <v>PRODUCTOS AGROPECUARIOS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3-01-00-00-00</v>
          </cell>
          <cell r="C327" t="str">
            <v>PRODUCTOS ALIMENTICIOS AGROPECUARIOS Y FORESTALES (31000-00)</v>
          </cell>
        </row>
        <row r="328">
          <cell r="B328" t="str">
            <v>3-01-04-00-00</v>
          </cell>
          <cell r="C328" t="str">
            <v>PRODUCTOS AGROFORESTALES (31400-01)</v>
          </cell>
        </row>
        <row r="329">
          <cell r="B329" t="str">
            <v>3-01-04-02-00</v>
          </cell>
          <cell r="C329" t="str">
            <v>PRODUCTOS FORESTALES (31420-00)</v>
          </cell>
        </row>
        <row r="330">
          <cell r="B330" t="str">
            <v>3-01-04-02-01</v>
          </cell>
          <cell r="C330" t="str">
            <v>PRODUCTOS FORESTALES</v>
          </cell>
        </row>
        <row r="331">
          <cell r="B331" t="str">
            <v>3-01-04-03-00</v>
          </cell>
          <cell r="C331" t="str">
            <v>OTROS PRODUCTOS ALIMENTICIOS AGROFORESTALES</v>
          </cell>
        </row>
        <row r="332">
          <cell r="B332" t="str">
            <v>3-01-05-00-00</v>
          </cell>
          <cell r="C332" t="str">
            <v>MADERA CORCHO Y SUS MANUFACTURAS</v>
          </cell>
        </row>
        <row r="333">
          <cell r="B333" t="str">
            <v>4-00-00-00-00</v>
          </cell>
          <cell r="C333" t="str">
            <v>BIENES CAPITALIZABLES (40000-00)</v>
          </cell>
        </row>
        <row r="334">
          <cell r="B334" t="str">
            <v>4-01-00-00-00</v>
          </cell>
          <cell r="C334" t="str">
            <v>BIENES PREEXISTENTES (41000-00)</v>
          </cell>
        </row>
        <row r="335">
          <cell r="B335" t="str">
            <v>4-01-01-00-00</v>
          </cell>
          <cell r="C335" t="str">
            <v>TIERRAS Y TERRENOS (41100-00)</v>
          </cell>
        </row>
        <row r="336">
          <cell r="B336" t="str">
            <v>4-01-02-00-00</v>
          </cell>
          <cell r="C336" t="str">
            <v>EDIFICIOS E INSTALACIONES (41210-00)</v>
          </cell>
        </row>
        <row r="337">
          <cell r="B337" t="str">
            <v>4-02-00-00-00</v>
          </cell>
          <cell r="C337" t="str">
            <v>MAQUINARIA Y EQUIPO (42000-00)</v>
          </cell>
        </row>
        <row r="338">
          <cell r="B338" t="str">
            <v>4-02-01-00-00</v>
          </cell>
          <cell r="C338" t="str">
            <v>EQUIPOS DE OFICINA Y MUEBLES (42140-00)</v>
          </cell>
        </row>
        <row r="339">
          <cell r="B339" t="str">
            <v>4-02-01-01-00</v>
          </cell>
          <cell r="C339" t="str">
            <v>MUEBLES VARIOS DE OFICINA</v>
          </cell>
        </row>
        <row r="340">
          <cell r="B340" t="str">
            <v>4-02-01-01-01</v>
          </cell>
          <cell r="C340" t="str">
            <v>MUEBLES VARIOS DE OFICINA</v>
          </cell>
        </row>
        <row r="341">
          <cell r="B341" t="str">
            <v>4-02-01-02-00</v>
          </cell>
          <cell r="C341" t="str">
            <v>EQUIPOS VARIOS DE OFICINA</v>
          </cell>
        </row>
        <row r="342">
          <cell r="B342" t="str">
            <v>4-02-01-02-01</v>
          </cell>
          <cell r="C342" t="str">
            <v>EQUIPOS VARIOS DE OFICINA</v>
          </cell>
        </row>
        <row r="343">
          <cell r="B343" t="str">
            <v>4-02-01-02-02</v>
          </cell>
          <cell r="C343" t="str">
            <v>EQUPOS DE OFICINA (RELOJES DIGITALES)</v>
          </cell>
        </row>
        <row r="344">
          <cell r="B344" t="str">
            <v>4-02-01-02-03</v>
          </cell>
          <cell r="C344" t="str">
            <v>EQUIPOS VARIOS DE OFICINA PROYECTO FORTALECIMIENTO ORG. ESTUDIANTILES</v>
          </cell>
        </row>
        <row r="345">
          <cell r="B345" t="str">
            <v>4-02-01-04-00</v>
          </cell>
          <cell r="C345" t="str">
            <v>ELECTRODOMESTICOS</v>
          </cell>
        </row>
        <row r="346">
          <cell r="B346" t="str">
            <v>4-02-01-10-00</v>
          </cell>
          <cell r="C346" t="str">
            <v>OTROS</v>
          </cell>
        </row>
        <row r="347">
          <cell r="B347" t="str">
            <v>4-02-02-00-00</v>
          </cell>
          <cell r="C347" t="str">
            <v>MAQUINARIA Y EQUIPO DE PRODUCCION</v>
          </cell>
        </row>
        <row r="348">
          <cell r="B348" t="str">
            <v>4-02-03-00-00</v>
          </cell>
          <cell r="C348" t="str">
            <v>EQUIPO DE TRANSPORTE TRACCION Y ELEVACION</v>
          </cell>
        </row>
        <row r="349">
          <cell r="B349" t="str">
            <v>4-02-03-01-00</v>
          </cell>
          <cell r="C349" t="str">
            <v>EQUIPO DE TRANSPORTE TRACCION Y ELEVACION</v>
          </cell>
        </row>
        <row r="350">
          <cell r="B350" t="str">
            <v>4-02-03-02-00</v>
          </cell>
          <cell r="C350" t="str">
            <v>EQUIPO DE TRANSPORTE TRACCION Y ELEVACION PROY. EDUC. SUPERIOR</v>
          </cell>
        </row>
        <row r="351">
          <cell r="B351" t="str">
            <v>4-02-04-00-00</v>
          </cell>
          <cell r="C351" t="str">
            <v>EQUIPO MEDICO Y LABORATORIO</v>
          </cell>
        </row>
        <row r="352">
          <cell r="B352" t="str">
            <v>4-02-05-00-00</v>
          </cell>
          <cell r="C352" t="str">
            <v>EQUIPO DE COMUNICACIàN Y SE¥ALAMIENTO</v>
          </cell>
        </row>
        <row r="353">
          <cell r="B353" t="str">
            <v>4-02-05-01-00</v>
          </cell>
          <cell r="C353" t="str">
            <v>EQUIPO DE COMUNICACIàN Y SE¥ALAMIENTO</v>
          </cell>
        </row>
        <row r="354">
          <cell r="B354" t="str">
            <v>4-02-05-02-00</v>
          </cell>
          <cell r="C354" t="str">
            <v>EQUIPO DE COMUNICACIàN Y SE¥ALAMIENTO PROY. EDUC. SUPERIOR</v>
          </cell>
        </row>
        <row r="355">
          <cell r="B355" t="str">
            <v>4-02-05-03-00</v>
          </cell>
          <cell r="C355" t="str">
            <v>EQUIPO DE COMUNICACIàN Y SE¥ALAMIENTO PROYECTO VINCULACION UNAH SOCIEDAD</v>
          </cell>
        </row>
        <row r="356">
          <cell r="B356" t="str">
            <v>4-02-05-04-00</v>
          </cell>
          <cell r="C356" t="str">
            <v>EQUIPO DE COMUNICACIàN Y SE¥ALAMIENTO PROYECTO FORTALECIMIENTO ORG. ESTUDIANTILE</v>
          </cell>
        </row>
        <row r="357">
          <cell r="B357" t="str">
            <v>4-02-06-00-00</v>
          </cell>
          <cell r="C357" t="str">
            <v>EQUIPOS PARA COMPUTACION</v>
          </cell>
        </row>
        <row r="358">
          <cell r="B358" t="str">
            <v>4-02-06-01-00</v>
          </cell>
          <cell r="C358" t="str">
            <v>EQUIPO DE COMPUTACION</v>
          </cell>
        </row>
        <row r="359">
          <cell r="B359" t="str">
            <v>4-02-06-02-00</v>
          </cell>
          <cell r="C359" t="str">
            <v>EQUIPO DE COMPUTACIàN PROY. EDUCACION SUPERIOR</v>
          </cell>
        </row>
        <row r="360">
          <cell r="B360" t="str">
            <v>4-02-06-03-00</v>
          </cell>
          <cell r="C360" t="str">
            <v>EQUIPO PARA COMPUTACION PROYECTO VINCULACION UNAH SOCIEDAD</v>
          </cell>
        </row>
        <row r="361">
          <cell r="B361" t="str">
            <v>4-02-06-04-00</v>
          </cell>
          <cell r="C361" t="str">
            <v>EQUIPO DE COMPUTACIàN PROYECTO FORTALECIMIENTO ORG. ESTUDIANTILES</v>
          </cell>
        </row>
        <row r="362">
          <cell r="B362" t="str">
            <v>4-02-07-00-00</v>
          </cell>
          <cell r="C362" t="str">
            <v>MUEBLES Y EQUIPO EDUCACIONALES</v>
          </cell>
        </row>
        <row r="363">
          <cell r="B363" t="str">
            <v>4-02-07-01-00</v>
          </cell>
          <cell r="C363" t="str">
            <v>MUEBLES Y EQUIPO EDUCACIONAL</v>
          </cell>
        </row>
        <row r="364">
          <cell r="B364" t="str">
            <v>4-02-07-02-00</v>
          </cell>
          <cell r="C364" t="str">
            <v>EQUIPO EDUCACIONAL Y RECREATIVO</v>
          </cell>
        </row>
        <row r="365">
          <cell r="B365" t="str">
            <v>4-02-07-03-00</v>
          </cell>
          <cell r="C365" t="str">
            <v>EQUIPO RECREATIVOS Y DEPORTIVOS</v>
          </cell>
        </row>
        <row r="366">
          <cell r="B366" t="str">
            <v>4-02-08-00-00</v>
          </cell>
          <cell r="C366" t="str">
            <v>HERRAMIENTAS Y REPUESTOS MAYORES</v>
          </cell>
        </row>
        <row r="367">
          <cell r="B367" t="str">
            <v>4-03-00-00-00</v>
          </cell>
          <cell r="C367" t="str">
            <v>LIBROS,REVISTAS</v>
          </cell>
        </row>
        <row r="368">
          <cell r="B368" t="str">
            <v>4-03-01-00-00</v>
          </cell>
          <cell r="C368" t="str">
            <v>LIBROS, REVISTAS Y OTROS ELEMENTOS COLECCIONABLES</v>
          </cell>
        </row>
        <row r="369">
          <cell r="B369" t="str">
            <v>4-03-02-00-00</v>
          </cell>
          <cell r="C369" t="str">
            <v>DISCOS Y OTRAS UNIDADES DE SONIDO</v>
          </cell>
        </row>
        <row r="370">
          <cell r="B370" t="str">
            <v>4-03-03-00-00</v>
          </cell>
          <cell r="C370" t="str">
            <v>PELICULAS Y OTRAS UNIDADES DE IMAGEN Y SONIDO</v>
          </cell>
        </row>
        <row r="371">
          <cell r="B371" t="str">
            <v>4-03-04-00-00</v>
          </cell>
          <cell r="C371" t="str">
            <v>OBRAS DE ARTE PLASTICA</v>
          </cell>
        </row>
        <row r="372">
          <cell r="B372" t="str">
            <v>4-03-05-00-00</v>
          </cell>
          <cell r="C372" t="str">
            <v>OTROS ELEMENTOS COLECCIONABLES</v>
          </cell>
        </row>
        <row r="373">
          <cell r="B373" t="str">
            <v>4-03-09-00-00</v>
          </cell>
          <cell r="C373" t="str">
            <v>OTROS ELEMENTOS COLECCIONABLES</v>
          </cell>
        </row>
        <row r="374">
          <cell r="B374" t="str">
            <v>4-04-00-00-00</v>
          </cell>
          <cell r="C374" t="str">
            <v>SEMOVIENTES</v>
          </cell>
        </row>
        <row r="375">
          <cell r="B375" t="str">
            <v>4-05-00-00-00</v>
          </cell>
          <cell r="C375" t="str">
            <v>ACTIVOS INTANGIBLES (45000-00)</v>
          </cell>
        </row>
        <row r="376">
          <cell r="B376" t="str">
            <v>4-05-01-00-00</v>
          </cell>
          <cell r="C376" t="str">
            <v>APLICACIONES INFORMATICAS (45100-00)</v>
          </cell>
        </row>
        <row r="377">
          <cell r="B377" t="str">
            <v>4-05-01-01-00</v>
          </cell>
          <cell r="C377" t="str">
            <v>APLICACIONES INFORMATICAS</v>
          </cell>
        </row>
        <row r="378">
          <cell r="B378" t="str">
            <v>4-05-01-02-00</v>
          </cell>
          <cell r="C378" t="str">
            <v>APLICACIONES INFORMATICAS PROYECTO VINCULACION UNAH SOCIEDAD</v>
          </cell>
        </row>
        <row r="379">
          <cell r="B379" t="str">
            <v>4-06-00-00-00</v>
          </cell>
          <cell r="C379" t="str">
            <v>EQUIPO MILITAR Y DE SEGURIDAD</v>
          </cell>
        </row>
        <row r="380">
          <cell r="B380" t="str">
            <v>4-06-01-00-00</v>
          </cell>
          <cell r="C380" t="str">
            <v>EQUIPO MILITAR Y DE SEGURIDAD</v>
          </cell>
        </row>
        <row r="381">
          <cell r="B381" t="str">
            <v>4-07-00-00-00</v>
          </cell>
          <cell r="C381" t="str">
            <v>CONSTRUCCIONES (47000-00)</v>
          </cell>
        </row>
        <row r="382">
          <cell r="B382" t="str">
            <v>4-07-01-00-00</v>
          </cell>
          <cell r="C382" t="str">
            <v>CONSTRUCCIONES ADICIONES Y MEJORA DE EDIF (47100-00)</v>
          </cell>
        </row>
        <row r="383">
          <cell r="B383" t="str">
            <v>4-07-01-01-00</v>
          </cell>
          <cell r="C383" t="str">
            <v>CONSTRUCCIONES Y MEJORAS DE BIENES NACIONALES EN DOMINIO PRIVADO</v>
          </cell>
        </row>
        <row r="384">
          <cell r="B384" t="str">
            <v>4-07-02-00-00</v>
          </cell>
          <cell r="C384" t="str">
            <v>CONSTRUCCIONES Y MEJORAS DE BIENES NACIONALES EN DOMINIO PUBLICO (NUEVA)</v>
          </cell>
        </row>
        <row r="385">
          <cell r="B385" t="str">
            <v>4-07-02-01-00</v>
          </cell>
          <cell r="C385" t="str">
            <v>CONSTRUCCIONES Y MEJORAS DE BIENES EN DOMINIO PUBLICO</v>
          </cell>
        </row>
        <row r="386">
          <cell r="B386" t="str">
            <v>4-07-02-02-00</v>
          </cell>
          <cell r="C386" t="str">
            <v>SUPERVISION DE CONSTRUCCIONES Y MEJORAS EN BIENES EN DOMINIO PUBLICO</v>
          </cell>
        </row>
        <row r="387">
          <cell r="B387" t="str">
            <v>4-07-03-00-00</v>
          </cell>
          <cell r="C387" t="str">
            <v>CONSOLIDACION Y MEJORAS EN BIENES CULTURALES (NUEVA)</v>
          </cell>
        </row>
        <row r="388">
          <cell r="B388" t="str">
            <v>4-07-03-01-00</v>
          </cell>
          <cell r="C388" t="str">
            <v>CONSOLIDACION Y MEJORAS EN BIENES CULTURALES</v>
          </cell>
        </row>
        <row r="389">
          <cell r="B389" t="str">
            <v>4-07-03-02-00</v>
          </cell>
          <cell r="C389" t="str">
            <v>SUPERVISION DE CONSOLIDACION Y MEJORAS EN BIENES CULTURALES</v>
          </cell>
        </row>
        <row r="390">
          <cell r="B390" t="str">
            <v>4-01-00-00-00</v>
          </cell>
          <cell r="C390" t="str">
            <v>BIENES PREEXISTENTES (41000-00)</v>
          </cell>
        </row>
        <row r="391">
          <cell r="B391" t="str">
            <v>4-01-01-00-00</v>
          </cell>
          <cell r="C391" t="str">
            <v>TIERRAS Y TERRENOS (41100-00)</v>
          </cell>
        </row>
        <row r="392">
          <cell r="B392" t="str">
            <v>4-01-01-01-00</v>
          </cell>
          <cell r="C392" t="str">
            <v>PARA CONSTRUCCION DE BIENES EN DOMINIO PRIVADO (41110-00)</v>
          </cell>
        </row>
        <row r="393">
          <cell r="B393" t="str">
            <v>4-01-01-01-01</v>
          </cell>
          <cell r="C393" t="str">
            <v>PARA CONSTRUCCION DE BIENES EN DOMINIO PRIVADO</v>
          </cell>
        </row>
        <row r="394">
          <cell r="B394" t="str">
            <v>4-01-01-01-02</v>
          </cell>
          <cell r="C394" t="str">
            <v>CONSTR.DE MEJ. DOM.EDIFICIO AULAS No.5 v.s.</v>
          </cell>
        </row>
        <row r="395">
          <cell r="B395" t="str">
            <v>4-01-01-01-03</v>
          </cell>
          <cell r="C395" t="str">
            <v>CONSTR.DE MEJ.DOM LABOR. DE INGENIERIA V.S.</v>
          </cell>
        </row>
        <row r="396">
          <cell r="B396" t="str">
            <v>4-01-01-01-04</v>
          </cell>
          <cell r="C396" t="str">
            <v>CONSTR.DE MEJ.DOM SALA DE JUICIO V.S.</v>
          </cell>
        </row>
        <row r="397">
          <cell r="B397" t="str">
            <v>4-01-01-02-00</v>
          </cell>
          <cell r="C397" t="str">
            <v>PARA CONSTRUCCION DE BIENES DE DOMINIO PUBLICOS (41120-00)</v>
          </cell>
        </row>
        <row r="398">
          <cell r="B398" t="str">
            <v>4-01-01-02-01</v>
          </cell>
          <cell r="C398" t="str">
            <v>CONSTRUCCION DE BIENES DE DOMINIO PUBLICO</v>
          </cell>
        </row>
        <row r="399">
          <cell r="B399" t="str">
            <v>4-01-01-03-00</v>
          </cell>
          <cell r="C399" t="str">
            <v>TIERRA PREDIOS Y SOLARES (41130-00)</v>
          </cell>
        </row>
        <row r="400">
          <cell r="B400" t="str">
            <v>4-01-01-03-01</v>
          </cell>
          <cell r="C400" t="str">
            <v>TIERRA PREDIOS Y SOLARES (COMPRA DE TERRENO EN CRUNO)</v>
          </cell>
        </row>
        <row r="401">
          <cell r="B401" t="str">
            <v>4-01-02-00-00</v>
          </cell>
          <cell r="C401" t="str">
            <v>EDIFICIOS E INSTALACIONES (41210-00)</v>
          </cell>
        </row>
        <row r="402">
          <cell r="B402" t="str">
            <v>4-01-02-01-00</v>
          </cell>
          <cell r="C402" t="str">
            <v>EDIFICIOS Y LOCALES</v>
          </cell>
        </row>
        <row r="403">
          <cell r="B403" t="str">
            <v>4-01-02-04-00</v>
          </cell>
          <cell r="C403" t="str">
            <v>INSTALACIONES VARIAS (41240-00)</v>
          </cell>
        </row>
        <row r="404">
          <cell r="B404" t="str">
            <v>4-01-02-00-00</v>
          </cell>
          <cell r="C404" t="str">
            <v>EDIFICIOS E INSTALACIONES (41210-00)</v>
          </cell>
        </row>
        <row r="405">
          <cell r="B405" t="str">
            <v>4-01-02-04-00</v>
          </cell>
          <cell r="C405" t="str">
            <v>INSTALACIONES VARIAS (41240-00)</v>
          </cell>
        </row>
        <row r="406">
          <cell r="B406" t="str">
            <v>4-01-02-04-01</v>
          </cell>
          <cell r="C406" t="str">
            <v>INSTALACIONES VARIAS</v>
          </cell>
        </row>
        <row r="407">
          <cell r="B407" t="str">
            <v>4-01-02-04-02</v>
          </cell>
          <cell r="C407" t="str">
            <v>INSTALACIONES VARIAS EDIFICIO DE QUIMICA Y FARMACIA</v>
          </cell>
        </row>
        <row r="408">
          <cell r="B408" t="str">
            <v>4-01-02-04-03</v>
          </cell>
          <cell r="C408" t="str">
            <v>INSTALACIONES VARIAS AULAS NO. 6 (41240-05)</v>
          </cell>
        </row>
        <row r="409">
          <cell r="B409" t="str">
            <v>5-00-00-00-00</v>
          </cell>
          <cell r="C409" t="str">
            <v>TRANSFERENCIAS (50000-00)</v>
          </cell>
        </row>
        <row r="410">
          <cell r="B410" t="str">
            <v>5-01-00-00-00</v>
          </cell>
          <cell r="C410" t="str">
            <v>TRANSFERENCIAS CORRIENTES AL SECTOR PRIVADO (51000-00)</v>
          </cell>
        </row>
        <row r="411">
          <cell r="B411" t="str">
            <v>5-01-01-00-00</v>
          </cell>
          <cell r="C411" t="str">
            <v>PRESTACIONES DE LA SEGURIDAD SOCIAL (NUEVA)</v>
          </cell>
        </row>
        <row r="412">
          <cell r="B412" t="str">
            <v>5-01-01-01-00</v>
          </cell>
          <cell r="C412" t="str">
            <v>JUBILACIONES Y RETIROS</v>
          </cell>
        </row>
        <row r="413">
          <cell r="B413" t="str">
            <v>5-01-01-02-00</v>
          </cell>
          <cell r="C413" t="str">
            <v>PENSIONES</v>
          </cell>
        </row>
        <row r="414">
          <cell r="B414" t="str">
            <v>5-01-02-00-00</v>
          </cell>
          <cell r="C414" t="str">
            <v>PRESTACIONES DE ASISTENCIA SOCIAL (51200-00)</v>
          </cell>
        </row>
        <row r="415">
          <cell r="B415" t="str">
            <v>5-01-03-00-00</v>
          </cell>
          <cell r="C415" t="str">
            <v>DONACIONES A INSTITUCIONES PRIVADAS SIN FINES DE LUCRO (51300-00)</v>
          </cell>
        </row>
        <row r="416">
          <cell r="B416" t="str">
            <v>5-01-03-01-00</v>
          </cell>
          <cell r="C416" t="str">
            <v>DONACIONES IHADFA</v>
          </cell>
        </row>
        <row r="417">
          <cell r="B417" t="str">
            <v>5-01-03-02-00</v>
          </cell>
          <cell r="C417" t="str">
            <v>ASIG.EQUIPO DE FUTBALL CURNO (LIGA LUCAS MENDEZ)</v>
          </cell>
        </row>
        <row r="418">
          <cell r="B418" t="str">
            <v>5-01-03-03-00</v>
          </cell>
          <cell r="C418" t="str">
            <v>ASIG.EQUIPO DE FUTBALL LIGA DIONICIO HERRERA</v>
          </cell>
        </row>
        <row r="419">
          <cell r="B419" t="str">
            <v>5-01-03-04-00</v>
          </cell>
          <cell r="C419" t="str">
            <v>DONACIONES INJUVEN</v>
          </cell>
        </row>
        <row r="420">
          <cell r="B420" t="str">
            <v>5-01-04-00-00</v>
          </cell>
          <cell r="C420" t="str">
            <v>SUBSIDIOS A EMPRESAS PRIVADAS</v>
          </cell>
        </row>
        <row r="421">
          <cell r="B421" t="str">
            <v>5-02-00-00-00</v>
          </cell>
          <cell r="C421" t="str">
            <v>TRANSFERENCIAS CORRIENTES UNIDADES DEL SECTOR PUBLICO (NUEVA)</v>
          </cell>
        </row>
        <row r="422">
          <cell r="B422" t="str">
            <v>5-02-01-00-00</v>
          </cell>
          <cell r="C422" t="str">
            <v>DONACIONES A UNIDADES DEL GOBIERNO CENTRAL (NUEVA)</v>
          </cell>
        </row>
        <row r="423">
          <cell r="B423" t="str">
            <v>5-02-01-01-00</v>
          </cell>
          <cell r="C423" t="str">
            <v>DONACIONES A INSTITUCIONES DE LA ADMINISTRACION CENTRAL</v>
          </cell>
        </row>
        <row r="424">
          <cell r="B424" t="str">
            <v>5-02-01-02-00</v>
          </cell>
          <cell r="C424" t="str">
            <v>DONACIONES A INSTITUCIONES DESCENTRALIZADAS</v>
          </cell>
        </row>
        <row r="425">
          <cell r="B425" t="str">
            <v>5-02-01-03-00</v>
          </cell>
          <cell r="C425" t="str">
            <v>DONACIONES A INSTITUCIONES DE LA SEGURIDAD SOCIAL</v>
          </cell>
        </row>
        <row r="426">
          <cell r="B426" t="str">
            <v>5-02-02-00-00</v>
          </cell>
          <cell r="C426" t="str">
            <v>DONACIONES A GOBIERNOS LOCALES</v>
          </cell>
        </row>
        <row r="427">
          <cell r="B427" t="str">
            <v>5-02-03-00-00</v>
          </cell>
          <cell r="C427" t="str">
            <v>DONACIONES A OTRAS INSTITUCIONES PUBLICAS FINANCIERAS NO EMPRESARIALES</v>
          </cell>
        </row>
        <row r="428">
          <cell r="B428" t="str">
            <v>5-02-04-00-00</v>
          </cell>
          <cell r="C428" t="str">
            <v>SUBSIDIOS A EMPRESAS PUBLICAS</v>
          </cell>
        </row>
        <row r="429">
          <cell r="B429" t="str">
            <v>5-03-00-00-00</v>
          </cell>
          <cell r="C429" t="str">
            <v>TRANSFERENCIAS CORRIENTES SECTOR EXTERNO (53000-00)</v>
          </cell>
        </row>
        <row r="430">
          <cell r="B430" t="str">
            <v>5-03-01-00-00</v>
          </cell>
          <cell r="C430" t="str">
            <v>DONACIONES A GOBIERNOS EXTRANJEROS</v>
          </cell>
        </row>
        <row r="431">
          <cell r="B431" t="str">
            <v>5-03-02-00-00</v>
          </cell>
          <cell r="C431" t="str">
            <v>TRANSFERENCIAS CORR. SECTOR EXTERNO (53200-00)</v>
          </cell>
        </row>
        <row r="432">
          <cell r="B432" t="str">
            <v>5-04-00-00-00</v>
          </cell>
          <cell r="C432" t="str">
            <v>TRANSFERENCIAS DE CAPITAL AL SECTOR PRIVADO (NUEVA)</v>
          </cell>
        </row>
        <row r="433">
          <cell r="B433" t="str">
            <v>5-04-01-00-00</v>
          </cell>
          <cell r="C433" t="str">
            <v>PRESTACIONES DE ASISTENCIA SOCIAL (NUEVA)</v>
          </cell>
        </row>
        <row r="434">
          <cell r="B434" t="str">
            <v>5-04-01-01-00</v>
          </cell>
          <cell r="C434" t="str">
            <v>AYUDA SOCIAL A PERSONAS</v>
          </cell>
        </row>
        <row r="435">
          <cell r="B435" t="str">
            <v>5-04-02-00-00</v>
          </cell>
          <cell r="C435" t="str">
            <v>DONACIONES A ASOCIACIONES CIVILES SIN FINES DE LUCRO</v>
          </cell>
        </row>
        <row r="436">
          <cell r="B436" t="str">
            <v>5-05-00-00-00</v>
          </cell>
          <cell r="C436" t="str">
            <v>TRANSFERENCIAS DE CAPITAL A UNIDADES DEL SECTOR PUBLICO (NUEVA)</v>
          </cell>
        </row>
        <row r="437">
          <cell r="B437" t="str">
            <v>5-05-01-00-00</v>
          </cell>
          <cell r="C437" t="str">
            <v>DONACIONES A UNIDADES DEL GOBIERNO CENTRAL (NUEVA)</v>
          </cell>
        </row>
        <row r="438">
          <cell r="B438" t="str">
            <v>5-05-01-01-00</v>
          </cell>
          <cell r="C438" t="str">
            <v>DONACIONES A INSTITUCIONES DE LA ADMINISTRACION CENTRAL</v>
          </cell>
        </row>
        <row r="439">
          <cell r="B439" t="str">
            <v>5-05-01-02-00</v>
          </cell>
          <cell r="C439" t="str">
            <v>DONACIONES A INSTITUCIONES DESCENTRALIZADAS</v>
          </cell>
        </row>
        <row r="440">
          <cell r="B440" t="str">
            <v>5-05-02-00-00</v>
          </cell>
          <cell r="C440" t="str">
            <v>DONACIONES A GOBIERNOS LOCALES</v>
          </cell>
        </row>
        <row r="441">
          <cell r="B441" t="str">
            <v>5-05-03-00-00</v>
          </cell>
          <cell r="C441" t="str">
            <v>DONACIONES A OTRAS INSTITUCIONES PUBLICAS FINANCIERAS</v>
          </cell>
        </row>
        <row r="442">
          <cell r="B442" t="str">
            <v>5-05-04-00-00</v>
          </cell>
          <cell r="C442" t="str">
            <v>SUBSIDIOS A EMPRESAS PUBLICAS</v>
          </cell>
        </row>
        <row r="443">
          <cell r="B443" t="str">
            <v>5-06-00-00-00</v>
          </cell>
          <cell r="C443" t="str">
            <v>TRANSFERENCIAS DE CAPITAL AL SECTOR EXTERNO</v>
          </cell>
        </row>
        <row r="444">
          <cell r="B444" t="str">
            <v>5-06-01-00-00</v>
          </cell>
          <cell r="C444" t="str">
            <v>DONACIONES A GOBIERNOS EXTRANJEROS</v>
          </cell>
        </row>
        <row r="445">
          <cell r="B445" t="str">
            <v>5-06-02-00-00</v>
          </cell>
          <cell r="C445" t="str">
            <v>DONACIONES A ORGANISMOS INTERNACIONALES</v>
          </cell>
        </row>
        <row r="446">
          <cell r="B446" t="str">
            <v>5-01-00-00-00</v>
          </cell>
          <cell r="C446" t="str">
            <v>TRANSFERENCIAS CORRIENTES AL SECTOR PRIVADO (51000-00)</v>
          </cell>
        </row>
        <row r="447">
          <cell r="B447" t="str">
            <v>5-01-02-00-00</v>
          </cell>
          <cell r="C447" t="str">
            <v>PRESTACIONES DE ASISTENCIA SOCIAL (51200-00)</v>
          </cell>
        </row>
        <row r="448">
          <cell r="B448" t="str">
            <v>5-01-02-01-00</v>
          </cell>
          <cell r="C448" t="str">
            <v>BECAS (51210-00)</v>
          </cell>
        </row>
        <row r="449">
          <cell r="B449" t="str">
            <v>5-01-02-01-01</v>
          </cell>
          <cell r="C449" t="str">
            <v>BECAS</v>
          </cell>
        </row>
        <row r="450">
          <cell r="B450" t="str">
            <v>5-01-02-01-02</v>
          </cell>
          <cell r="C450" t="str">
            <v>BECAS ESTUDIANTES DE PREGRADO (PLAN REFORMA)</v>
          </cell>
        </row>
        <row r="451">
          <cell r="B451" t="str">
            <v>5-01-02-01-03</v>
          </cell>
          <cell r="C451" t="str">
            <v>BECAS CONVENIO MINISTERIO SALUD -IHSS-UNAH</v>
          </cell>
        </row>
        <row r="452">
          <cell r="B452" t="str">
            <v>5-01-02-01-04</v>
          </cell>
          <cell r="C452" t="str">
            <v>BECAS DE ACTUALIZACION Y CAPACITACION DOCENTE</v>
          </cell>
        </row>
        <row r="453">
          <cell r="B453" t="str">
            <v>5-01-02-01-05</v>
          </cell>
          <cell r="C453" t="str">
            <v>BECAS EXCELENCIA ACADEMICA</v>
          </cell>
        </row>
        <row r="454">
          <cell r="B454" t="str">
            <v>5-01-02-01-06</v>
          </cell>
          <cell r="C454" t="str">
            <v>BECAS PARA HIJOS DE LOS TRABAJADORES</v>
          </cell>
        </row>
        <row r="455">
          <cell r="B455" t="str">
            <v>5-01-02-01-07</v>
          </cell>
          <cell r="C455" t="str">
            <v>BECAS POST GRADO ECONOMIA</v>
          </cell>
        </row>
        <row r="456">
          <cell r="B456" t="str">
            <v>5-01-02-01-08</v>
          </cell>
          <cell r="C456" t="str">
            <v>BECAS POST-GRADO DE TRABAJO SOCIAL</v>
          </cell>
        </row>
        <row r="457">
          <cell r="B457" t="str">
            <v>5-01-02-01-09</v>
          </cell>
          <cell r="C457" t="str">
            <v>BECAS PROFESIONALIZANTES DOCENTE (PLAN DE REFORMA)</v>
          </cell>
        </row>
        <row r="458">
          <cell r="B458" t="str">
            <v>5-01-02-01-10</v>
          </cell>
          <cell r="C458" t="str">
            <v>PRESTAMOS A ESTUDIANTES</v>
          </cell>
        </row>
        <row r="459">
          <cell r="B459" t="str">
            <v>5-01-02-01-11</v>
          </cell>
          <cell r="C459" t="str">
            <v>BECAS TALLERES EMPLEADOS A ESTUDIANTES</v>
          </cell>
        </row>
        <row r="460">
          <cell r="B460" t="str">
            <v>5-01-02-01-12</v>
          </cell>
          <cell r="C460" t="str">
            <v>BECAS EXTERNAS DE INVESTIGACION</v>
          </cell>
        </row>
        <row r="461">
          <cell r="B461" t="str">
            <v>5-01-02-01-13</v>
          </cell>
          <cell r="C461" t="str">
            <v>BECAS SUSTANTIVAS DE INVESTIGACIÓN</v>
          </cell>
        </row>
        <row r="462">
          <cell r="B462" t="str">
            <v>5-01-02-01-14</v>
          </cell>
          <cell r="C462" t="str">
            <v>BECAS DE INVEST, PARA ESTUD. DE PREGRADO</v>
          </cell>
        </row>
        <row r="463">
          <cell r="B463" t="str">
            <v>5-01-02-01-15</v>
          </cell>
          <cell r="C463" t="str">
            <v>BECAS DE INVEST. PARA DOC.DE POST-GRADO</v>
          </cell>
        </row>
        <row r="464">
          <cell r="B464" t="str">
            <v>5-01-02-01-16</v>
          </cell>
          <cell r="C464" t="str">
            <v>BECAS BÁSICAS DE INVESTIGACIÓN</v>
          </cell>
        </row>
        <row r="465">
          <cell r="B465" t="str">
            <v>5-01-02-01-17</v>
          </cell>
          <cell r="C465" t="str">
            <v>BECAS RELEVO GENERACIONAL</v>
          </cell>
        </row>
        <row r="466">
          <cell r="B466" t="str">
            <v>5-01-02-01-18</v>
          </cell>
          <cell r="C466" t="str">
            <v>BECAS DE EQUIDAD</v>
          </cell>
        </row>
        <row r="467">
          <cell r="B467" t="str">
            <v>5-01-02-01-19</v>
          </cell>
          <cell r="C467" t="str">
            <v>PREMIOS AL INVESTIGADOR</v>
          </cell>
        </row>
        <row r="468">
          <cell r="B468" t="str">
            <v>5-01-02-01-20</v>
          </cell>
          <cell r="C468" t="str">
            <v>BECAS DE INV. PARA ESTUDIANTES DE POSTGRADO</v>
          </cell>
        </row>
        <row r="469">
          <cell r="B469" t="str">
            <v>5-01-02-01-21</v>
          </cell>
          <cell r="C469" t="str">
            <v>Becas Especiales de Investigación</v>
          </cell>
        </row>
        <row r="470">
          <cell r="B470" t="str">
            <v>5-01-02-01-22</v>
          </cell>
          <cell r="C470" t="str">
            <v>Préstamos Educativos</v>
          </cell>
        </row>
        <row r="471">
          <cell r="B471" t="str">
            <v>5-01-02-02-00</v>
          </cell>
          <cell r="C471" t="str">
            <v>AYUDA SOCIALES A PERSONAS</v>
          </cell>
        </row>
        <row r="472">
          <cell r="B472" t="str">
            <v>5-01-02-02-01</v>
          </cell>
          <cell r="C472" t="str">
            <v>PREMIO INVESTIGADOR LARGA TRAYECTORIA</v>
          </cell>
        </row>
        <row r="473">
          <cell r="B473" t="str">
            <v>5-01-02-02-02</v>
          </cell>
          <cell r="C473" t="str">
            <v>PREMIOS AL INVESTIGADOR</v>
          </cell>
        </row>
        <row r="474">
          <cell r="B474" t="str">
            <v>5-01-02-02-03</v>
          </cell>
          <cell r="C474" t="str">
            <v>PREMIOS A ESTUDIANTES DE SECUNDARIA</v>
          </cell>
        </row>
        <row r="475">
          <cell r="B475" t="str">
            <v>5-01-02-02-04</v>
          </cell>
          <cell r="C475" t="str">
            <v>SUBSIDIOS CORO DE LA UNAH</v>
          </cell>
        </row>
        <row r="476">
          <cell r="B476" t="str">
            <v>5-01-02-02-05</v>
          </cell>
          <cell r="C476" t="str">
            <v>SUBSIDIOS ESCUELA RAMON AMAYA AMADOR</v>
          </cell>
        </row>
        <row r="477">
          <cell r="B477" t="str">
            <v>5-01-02-02-06</v>
          </cell>
          <cell r="C477" t="str">
            <v>SUBVENCION A EMPLEADOS</v>
          </cell>
        </row>
        <row r="478">
          <cell r="B478" t="str">
            <v>5-01-02-02-07</v>
          </cell>
          <cell r="C478" t="str">
            <v>SUBVENCION AL SINDICATO</v>
          </cell>
        </row>
        <row r="479">
          <cell r="B479" t="str">
            <v>5-01-02-02-08</v>
          </cell>
          <cell r="C479" t="str">
            <v>SUBVENCION DEPORTIVA</v>
          </cell>
        </row>
        <row r="480">
          <cell r="B480" t="str">
            <v>5-01-02-02-09</v>
          </cell>
          <cell r="C480" t="str">
            <v>GRATIFICACIONES A PARTICULARES</v>
          </cell>
        </row>
        <row r="481">
          <cell r="B481" t="str">
            <v>5-01-02-02-10</v>
          </cell>
          <cell r="C481" t="str">
            <v>GRATIFIC.PARTICULAR (PREMIOS ARTES)</v>
          </cell>
        </row>
        <row r="482">
          <cell r="B482" t="str">
            <v>5-01-02-02-11</v>
          </cell>
          <cell r="C482" t="str">
            <v>AYUDAS SOCIALES A PERSONAS</v>
          </cell>
        </row>
        <row r="483">
          <cell r="B483" t="str">
            <v>5-01-02-02-12</v>
          </cell>
          <cell r="C483" t="str">
            <v>GRATIFICACIOENS A PARTIC.(PREMIOS AL FESTIVAL</v>
          </cell>
        </row>
        <row r="484">
          <cell r="B484" t="str">
            <v>5-01-02-02-13</v>
          </cell>
          <cell r="C484" t="str">
            <v>PREMIO IDEAS SOBRE TECNOLOGIAS E INNOVACION</v>
          </cell>
        </row>
        <row r="485">
          <cell r="B485" t="str">
            <v>5-01-02-02-14</v>
          </cell>
          <cell r="C485" t="str">
            <v>Premio Ciencia y Tecnología</v>
          </cell>
        </row>
        <row r="486">
          <cell r="B486" t="str">
            <v>5-01-02-02-15</v>
          </cell>
          <cell r="C486" t="str">
            <v>Premio Mejoramiento y Calidad de Vida</v>
          </cell>
        </row>
        <row r="487">
          <cell r="B487" t="str">
            <v>5-01-02-02-16</v>
          </cell>
          <cell r="C487" t="str">
            <v>Larga Trayectoria</v>
          </cell>
        </row>
        <row r="488">
          <cell r="B488" t="str">
            <v>5-01-02-02-17</v>
          </cell>
          <cell r="C488" t="str">
            <v>Investigador en Consolidación</v>
          </cell>
        </row>
        <row r="489">
          <cell r="B489" t="str">
            <v>5-01-02-02-18</v>
          </cell>
          <cell r="C489" t="str">
            <v>Investigador en Formación Profesor</v>
          </cell>
        </row>
        <row r="490">
          <cell r="B490" t="str">
            <v>5-01-02-02-19</v>
          </cell>
          <cell r="C490" t="str">
            <v>Investigador en Formación Estudiante</v>
          </cell>
        </row>
        <row r="491">
          <cell r="B491" t="str">
            <v>5-01-02-02-20</v>
          </cell>
          <cell r="C491" t="str">
            <v>Profesor Investigador</v>
          </cell>
        </row>
        <row r="492">
          <cell r="B492" t="str">
            <v>5-01-02-02-21</v>
          </cell>
          <cell r="C492" t="str">
            <v>Estudiante Investigador</v>
          </cell>
        </row>
        <row r="493">
          <cell r="B493" t="str">
            <v>5-01-02-02-22</v>
          </cell>
          <cell r="C493" t="str">
            <v>Premio Ensayo Sobre Investigación, Transferencia Tecnológica</v>
          </cell>
        </row>
        <row r="494">
          <cell r="B494" t="str">
            <v>5-01-02-02-23</v>
          </cell>
          <cell r="C494" t="str">
            <v>Premio a la Innovación en la Gestión de la Investigación.</v>
          </cell>
        </row>
        <row r="495">
          <cell r="B495" t="str">
            <v>5-01-02-02-24</v>
          </cell>
          <cell r="C495" t="str">
            <v>AYUDA SOCIALES A PERSONAS (MAESTRIA FIL. Y LETRAS)</v>
          </cell>
        </row>
        <row r="496">
          <cell r="B496" t="str">
            <v>5-01-02-02-25</v>
          </cell>
          <cell r="C496" t="str">
            <v>AYUDA SOCIALES A PERSONAS (MAESTRIA CIEN. POL. Y CINE)</v>
          </cell>
        </row>
        <row r="497">
          <cell r="B497" t="str">
            <v>5-01-02-03-00</v>
          </cell>
          <cell r="C497" t="str">
            <v>PRESTAMO A ESTUDIANTES</v>
          </cell>
        </row>
        <row r="498">
          <cell r="B498" t="str">
            <v>5-03-00-00-00</v>
          </cell>
          <cell r="C498" t="str">
            <v>TRANSFERENCIAS CORRIENTES SECTOR EXTERNO (53000-00)</v>
          </cell>
        </row>
        <row r="499">
          <cell r="B499" t="str">
            <v>5-03-02-00-00</v>
          </cell>
          <cell r="C499" t="str">
            <v>TRANSFERENCIAS CORR. SECTOR EXTERNO (53200-00)</v>
          </cell>
        </row>
        <row r="500">
          <cell r="B500" t="str">
            <v>5-03-02-01-00</v>
          </cell>
          <cell r="C500" t="str">
            <v>DONACIONES A ORG. INTERNAC. CUOTAS ORDINARIAS (53210-00)</v>
          </cell>
        </row>
        <row r="501">
          <cell r="B501" t="str">
            <v>5-03-02-01-01</v>
          </cell>
          <cell r="C501" t="str">
            <v>UNION DE UNIVERSIDADES DE LA UDUAL</v>
          </cell>
        </row>
        <row r="502">
          <cell r="B502" t="str">
            <v>5-03-02-01-02</v>
          </cell>
          <cell r="C502" t="str">
            <v>CONS. UNAH INTER-AMERICANA DES. ECONOMICO SOC.</v>
          </cell>
        </row>
        <row r="503">
          <cell r="B503" t="str">
            <v>5-03-02-01-03</v>
          </cell>
          <cell r="C503" t="str">
            <v>MEMBRESIA ASOC. PANAM. DE CREDITO EDUC.</v>
          </cell>
        </row>
        <row r="504">
          <cell r="B504" t="str">
            <v>5-03-02-01-04</v>
          </cell>
          <cell r="C504" t="str">
            <v>SECRETARIA GENERAL CSUCA</v>
          </cell>
        </row>
        <row r="505">
          <cell r="B505" t="str">
            <v>5-03-02-01-05</v>
          </cell>
          <cell r="C505" t="str">
            <v>ANCIAMIENTO GASTOS CORRIENTES (FLACSO)</v>
          </cell>
        </row>
        <row r="506">
          <cell r="B506" t="str">
            <v>5-03-02-01-06</v>
          </cell>
          <cell r="C506" t="str">
            <v>CONT. PARA ORG. DE LA CEDE C.A. DE ACREDIT. DE POST-GRADOS</v>
          </cell>
        </row>
        <row r="507">
          <cell r="B507" t="str">
            <v>5-03-02-01-07</v>
          </cell>
          <cell r="C507" t="str">
            <v>APORTES A LA FUNDACION PRO ARTE Y CULTURA (FUNDARTE)</v>
          </cell>
        </row>
        <row r="508">
          <cell r="B508" t="str">
            <v>5-03-02-01-11</v>
          </cell>
          <cell r="C508" t="str">
            <v>ASOCIACION DE T.V. IBEROAMERICANA EDUCATIVA</v>
          </cell>
        </row>
        <row r="509">
          <cell r="B509" t="str">
            <v>5-03-02-01-12</v>
          </cell>
          <cell r="C509" t="str">
            <v>MEMBRECIA DE LA RLB</v>
          </cell>
        </row>
        <row r="510">
          <cell r="B510" t="str">
            <v>5-03-02-01-13</v>
          </cell>
          <cell r="C510" t="str">
            <v>ORGANISMOS DE DEFENSA DE LOS DERECHOS HUMANOS</v>
          </cell>
        </row>
        <row r="511">
          <cell r="B511" t="str">
            <v>5-03-02-01-14</v>
          </cell>
          <cell r="C511" t="str">
            <v>MEMBRECIA HINARI</v>
          </cell>
        </row>
        <row r="512">
          <cell r="B512" t="str">
            <v>5-03-02-01-15</v>
          </cell>
          <cell r="C512" t="str">
            <v>AGENCIA DE ACREDITACION CA DE POSTGRADO</v>
          </cell>
        </row>
        <row r="513">
          <cell r="B513" t="str">
            <v>5-03-02-01-16</v>
          </cell>
          <cell r="C513" t="str">
            <v>MEMBRECIA (RED INCA)</v>
          </cell>
        </row>
        <row r="514">
          <cell r="B514" t="str">
            <v>5-03-02-01-17</v>
          </cell>
          <cell r="C514" t="str">
            <v>MEMBRECIA (RED PILA)</v>
          </cell>
        </row>
        <row r="515">
          <cell r="B515" t="str">
            <v>6-00-00-00-00</v>
          </cell>
          <cell r="C515" t="str">
            <v>ACTIVOS FINANCIEROS (60000-00)</v>
          </cell>
        </row>
        <row r="516">
          <cell r="B516" t="str">
            <v>6-01-00-00-00</v>
          </cell>
          <cell r="C516" t="str">
            <v>PARTICIPACION DE CAPITAL Y COMPRA DE ACCIONES (NUEVA)</v>
          </cell>
        </row>
        <row r="517">
          <cell r="B517" t="str">
            <v>6-01-01-00-00</v>
          </cell>
          <cell r="C517" t="str">
            <v>APORTES DE CAPITAL A EMPRESAS PRIVADAS (NUEVA)</v>
          </cell>
        </row>
        <row r="518">
          <cell r="B518" t="str">
            <v>6-01-01-01-00</v>
          </cell>
          <cell r="C518" t="str">
            <v>APORTES DE CAPITAL A EMPRESA PRIVADA NO FINANCIERA</v>
          </cell>
        </row>
        <row r="519">
          <cell r="B519" t="str">
            <v>6-01-01-02-00</v>
          </cell>
          <cell r="C519" t="str">
            <v>APORTES DE CAPITAL A EMPRESAS PRIVADAS FINANCIERAS</v>
          </cell>
        </row>
        <row r="520">
          <cell r="B520" t="str">
            <v>6-01-02-00-00</v>
          </cell>
          <cell r="C520" t="str">
            <v>APORTES DE CAPITAL A EMPRESAS PUBLICAS NACIONALES (NUEVA)</v>
          </cell>
        </row>
        <row r="521">
          <cell r="B521" t="str">
            <v>6-01-02-01-00</v>
          </cell>
          <cell r="C521" t="str">
            <v>APORTES DE CAPITAL A EMPRESAS PUBLICAS NO FINANCIERAS</v>
          </cell>
        </row>
        <row r="522">
          <cell r="B522" t="str">
            <v>6-01-02-02-00</v>
          </cell>
          <cell r="C522" t="str">
            <v>APORTES DE CAPITAL A EMPRESAS PUBLICAS FINANCIERAS</v>
          </cell>
        </row>
        <row r="523">
          <cell r="B523" t="str">
            <v>6-01-03-00-00</v>
          </cell>
          <cell r="C523" t="str">
            <v>APORTES DE CAPITAL A ORGANISMOS INTERNACIONALES</v>
          </cell>
        </row>
        <row r="524">
          <cell r="B524" t="str">
            <v>6-01-04-00-00</v>
          </cell>
          <cell r="C524" t="str">
            <v>APOTES DE CAPITAL A OTROAS ORGANIZACIONES DE SECTOR EXTERNO</v>
          </cell>
        </row>
        <row r="525">
          <cell r="B525" t="str">
            <v>6-02-00-00-00</v>
          </cell>
          <cell r="C525" t="str">
            <v>PRESTAMOS A CORTO PLAZO (NUEVA)</v>
          </cell>
        </row>
        <row r="526">
          <cell r="B526" t="str">
            <v>6-02-01-00-00</v>
          </cell>
          <cell r="C526" t="str">
            <v>PRESTAMOS A CORTO PLAZO AL SECTOR PRIVADO (NUEVA)</v>
          </cell>
        </row>
        <row r="527">
          <cell r="B527" t="str">
            <v>6-02-01-01-00</v>
          </cell>
          <cell r="C527" t="str">
            <v>PRESTAMOS A CORTO PLAZO A PERSONAS</v>
          </cell>
        </row>
        <row r="528">
          <cell r="B528" t="str">
            <v>6-02-01-02-00</v>
          </cell>
          <cell r="C528" t="str">
            <v>PRESTAMOS A CORTO PLAZO A INSITUCIONES PRIVADAS SIN FINES DE LUCRO</v>
          </cell>
        </row>
        <row r="529">
          <cell r="B529" t="str">
            <v>6-02-02-00-00</v>
          </cell>
          <cell r="C529" t="str">
            <v>PRESTAMOS A CORTO PLAZO A GOBIERNO CENTRAL</v>
          </cell>
        </row>
        <row r="530">
          <cell r="B530" t="str">
            <v>6-02-03-00-00</v>
          </cell>
          <cell r="C530" t="str">
            <v>PRESTAMOS A CORTO PLAZO A GOBIERNOS LOCALES</v>
          </cell>
        </row>
        <row r="531">
          <cell r="B531" t="str">
            <v>6-02-04-00-00</v>
          </cell>
          <cell r="C531" t="str">
            <v>PRESTAMOS A CORTO PLAZO A OTRAS INSTITUCIONES PUBLICAS FINANCIERAS</v>
          </cell>
        </row>
        <row r="532">
          <cell r="B532" t="str">
            <v>6-02-05-00-00</v>
          </cell>
          <cell r="C532" t="str">
            <v>PRESTAMOS A CORTO PLAZO A EMPRESAS PUBLICAS NO FINANCIERAS</v>
          </cell>
        </row>
        <row r="533">
          <cell r="B533" t="str">
            <v>6-02-06-00-00</v>
          </cell>
          <cell r="C533" t="str">
            <v>PRESTAMOS A CORTO PLAZO AL SECTOR EXTERNO</v>
          </cell>
        </row>
        <row r="534">
          <cell r="B534" t="str">
            <v>6-03-00-00-00</v>
          </cell>
          <cell r="C534" t="str">
            <v>PRESTAMOS A LARGO PLAZO</v>
          </cell>
        </row>
        <row r="535">
          <cell r="B535" t="str">
            <v>6-03-01-00-00</v>
          </cell>
          <cell r="C535" t="str">
            <v>PRESTAMOS A LARGO PLAZO AL SECTOR PRIVADO</v>
          </cell>
        </row>
        <row r="536">
          <cell r="B536" t="str">
            <v>6-03-02-00-00</v>
          </cell>
          <cell r="C536" t="str">
            <v>PRESTAMOS A LARGO PLAZO AL GOBIERNO CENTRAL</v>
          </cell>
        </row>
        <row r="537">
          <cell r="B537" t="str">
            <v>6-03-03-00-00</v>
          </cell>
          <cell r="C537" t="str">
            <v>PRESTAMOS A LARGO PLAZO A GOBIERNOS LOCALES</v>
          </cell>
        </row>
        <row r="538">
          <cell r="B538" t="str">
            <v>6-03-04-00-00</v>
          </cell>
          <cell r="C538" t="str">
            <v>PRESTAMOS A LARGO PLAZO A OTRAS INSTITUCIONES PUBLICAS FINANCIERAS</v>
          </cell>
        </row>
        <row r="539">
          <cell r="B539" t="str">
            <v>6-03-05-00-00</v>
          </cell>
          <cell r="C539" t="str">
            <v>PRESTAMOS A LARGO PLAZO A EMPRESAS PUBLICAS</v>
          </cell>
        </row>
        <row r="540">
          <cell r="B540" t="str">
            <v>6-04-00-00-00</v>
          </cell>
          <cell r="C540" t="str">
            <v>TITULOS Y VALORES</v>
          </cell>
        </row>
        <row r="541">
          <cell r="B541" t="str">
            <v>6-04-02-00-00</v>
          </cell>
          <cell r="C541" t="str">
            <v>TIT. Y VAL. A LARGO PLAZO (RESERVA 10% DIFERENCIAL VTA. DE BONOS)</v>
          </cell>
        </row>
        <row r="542">
          <cell r="B542" t="str">
            <v>7-00-00-00-00</v>
          </cell>
          <cell r="C542" t="str">
            <v>DEUDA Y OTROS PASIVOS (70000-00)</v>
          </cell>
        </row>
        <row r="543">
          <cell r="B543" t="str">
            <v>7-01-00-00-00</v>
          </cell>
          <cell r="C543" t="str">
            <v>SERVICIO DE LA DEUDA PUBLICA A INTERNA A CORTO PLAZO (71000-00)</v>
          </cell>
        </row>
        <row r="544">
          <cell r="B544" t="str">
            <v>7-01-01-00-00</v>
          </cell>
          <cell r="C544" t="str">
            <v>AMORTIZACION DE LA DEUDA PUBLICA CORTO PLAZO (71100-00)</v>
          </cell>
        </row>
        <row r="545">
          <cell r="B545" t="str">
            <v>7-01-01-01-00</v>
          </cell>
          <cell r="C545" t="str">
            <v>GTOS DEVENG. Y NO PAGADOS CORRES.AL EJERC.ANTERIOR</v>
          </cell>
        </row>
        <row r="546">
          <cell r="B546" t="str">
            <v>7-01-01-02-00</v>
          </cell>
          <cell r="C546" t="str">
            <v>DEUDA EMPELADOS UNAH</v>
          </cell>
        </row>
        <row r="547">
          <cell r="B547" t="str">
            <v>7-01-01-03-00</v>
          </cell>
          <cell r="C547" t="str">
            <v>DEFICI ACTUARIAL INPREUNAH</v>
          </cell>
        </row>
        <row r="548">
          <cell r="B548" t="str">
            <v>7-01-01-04-00</v>
          </cell>
          <cell r="C548" t="str">
            <v>DEUDA IMPREUNAH A¥OS ANTERIORES.</v>
          </cell>
        </row>
        <row r="549">
          <cell r="B549" t="str">
            <v>7-01-01-05-00</v>
          </cell>
          <cell r="C549" t="str">
            <v>AMORTIZACIÓN PRÉSTAMOS A LARGO PLAZO</v>
          </cell>
        </row>
        <row r="550">
          <cell r="B550" t="str">
            <v>7-01-02-00-00</v>
          </cell>
          <cell r="C550" t="str">
            <v>INTERESES DE LA DEUDA PUBLICA INTERNA A CORTO PLAZO (NUEVA)</v>
          </cell>
        </row>
        <row r="551">
          <cell r="B551" t="str">
            <v>7-01-02-01-00</v>
          </cell>
          <cell r="C551" t="str">
            <v>INTERESES DE TITULOS Y VALORES</v>
          </cell>
        </row>
        <row r="552">
          <cell r="B552" t="str">
            <v>7-01-02-02-00</v>
          </cell>
          <cell r="C552" t="str">
            <v>INTERESES POR PRESTAMOS DEL SECTOR PRIVADO</v>
          </cell>
        </row>
        <row r="553">
          <cell r="B553" t="str">
            <v>7-01-02-06-00</v>
          </cell>
          <cell r="C553" t="str">
            <v>INTERESES POR PRESTAMOS DE GOBIERNOS LOCALES</v>
          </cell>
        </row>
        <row r="554">
          <cell r="B554" t="str">
            <v>7-01-02-09-00</v>
          </cell>
          <cell r="C554" t="str">
            <v>INTERESES OTRAS DEUDAS A CORTO PLAZO</v>
          </cell>
        </row>
        <row r="555">
          <cell r="B555" t="str">
            <v>7-01-03-00-00</v>
          </cell>
          <cell r="C555" t="str">
            <v>COMISIONES Y OTROS GASTOS DE LA DEUDA PUBLICA INTERNA A CORTO PLAZO</v>
          </cell>
        </row>
        <row r="556">
          <cell r="B556" t="str">
            <v>7-01-04-00-00</v>
          </cell>
          <cell r="C556" t="str">
            <v>INTERESES POR MORA Y MULTAS DE LA DEUDA PUBLICA INTERNA A CORTO PLAZO</v>
          </cell>
        </row>
        <row r="557">
          <cell r="B557" t="str">
            <v>7-02-00-00-00</v>
          </cell>
          <cell r="C557" t="str">
            <v>SERVICIO DE LA DEUDA PUBLICA A INTERNA A LARGO PLAZO (72000-00)</v>
          </cell>
        </row>
        <row r="558">
          <cell r="B558" t="str">
            <v>7-02-01-00-00</v>
          </cell>
          <cell r="C558" t="str">
            <v>AMORTIZACION PRESTAMOS DEL SECTOR PRIVADO (72100-00)</v>
          </cell>
        </row>
        <row r="559">
          <cell r="B559" t="str">
            <v>7-02-00-00-00</v>
          </cell>
          <cell r="C559" t="str">
            <v>SERVICIO DE LA DEUDA PUBLICA A INTERNA A LARGO PLAZO (72000-00)</v>
          </cell>
        </row>
        <row r="560">
          <cell r="B560" t="str">
            <v>7-02-01-00-00</v>
          </cell>
          <cell r="C560" t="str">
            <v>AMORTIZACION PRESTAMOS DEL SECTOR PRIVADO (72100-00)</v>
          </cell>
        </row>
        <row r="561">
          <cell r="B561" t="str">
            <v>7-02-01-01-00</v>
          </cell>
          <cell r="C561" t="str">
            <v>ATENCION DEUDAS SALARIALES (AJUSTES SAL.MINIMO) (72110-00)</v>
          </cell>
        </row>
        <row r="562">
          <cell r="B562" t="str">
            <v>7-02-01-01-01</v>
          </cell>
          <cell r="C562" t="str">
            <v>ATENCIONES DEUDAS SALARIALES</v>
          </cell>
        </row>
        <row r="563">
          <cell r="B563" t="str">
            <v>7-02-01-02-00</v>
          </cell>
          <cell r="C563" t="str">
            <v>NEGOCIACION CONTRATO COLECTIVO</v>
          </cell>
        </row>
        <row r="564">
          <cell r="B564" t="str">
            <v>7-02-01-03-00</v>
          </cell>
          <cell r="C564" t="str">
            <v>DEUDA PERSONAL DOCENTE</v>
          </cell>
        </row>
        <row r="565">
          <cell r="B565" t="str">
            <v>7-02-01-04-00</v>
          </cell>
          <cell r="C565" t="str">
            <v>RECLASIFICACION PERSONAL DOCENTE Y ADMON</v>
          </cell>
        </row>
        <row r="566">
          <cell r="B566" t="str">
            <v>7-03-00-00-00</v>
          </cell>
          <cell r="C566" t="str">
            <v>SERVICIO DE LA DEUDA PUBLICA A EXTERNA A CORTO PLAZO</v>
          </cell>
        </row>
        <row r="567">
          <cell r="B567" t="str">
            <v>7-03-01-00-00</v>
          </cell>
          <cell r="C567" t="str">
            <v>AMORTIZACION DE LA DEUDA PUBLICA EXTERNA A CORTO PLAZO</v>
          </cell>
        </row>
        <row r="568">
          <cell r="B568" t="str">
            <v>7-03-02-00-00</v>
          </cell>
          <cell r="C568" t="str">
            <v>INTERESES DE LA DEUDA PUBLICA EXTERNA A CORTO PLAZO</v>
          </cell>
        </row>
        <row r="569">
          <cell r="B569" t="str">
            <v>7-03-03-00-00</v>
          </cell>
          <cell r="C569" t="str">
            <v>COMISIONES Y OTROS GASTOS DE LA DEUDA PUBLICA EXTERNA A CORTO PLAZO</v>
          </cell>
        </row>
        <row r="570">
          <cell r="B570" t="str">
            <v>7-04-00-00-00</v>
          </cell>
          <cell r="C570" t="str">
            <v>SERVICIO DE LA DEUDA PUBLICA A EXTERNA A LARGO PLAZO</v>
          </cell>
        </row>
        <row r="571">
          <cell r="B571" t="str">
            <v>7-04-01-00-00</v>
          </cell>
          <cell r="C571" t="str">
            <v>AMORTIZACION DE LA DEUDA PUBLICA EXTERNA A LARGO PLAZO</v>
          </cell>
        </row>
        <row r="572">
          <cell r="B572" t="str">
            <v>7-04-02-00-00</v>
          </cell>
          <cell r="C572" t="str">
            <v>INTERESES DE LA DEUDA PUBLICA EXTERNA A LARGO PLAZO</v>
          </cell>
        </row>
        <row r="573">
          <cell r="B573" t="str">
            <v>7-04-03-00-00</v>
          </cell>
          <cell r="C573" t="str">
            <v>COMISIONES Y OTROS GASTOS DE LA DEUDA PUBLICA EXTERNA A LARGO PLAZO</v>
          </cell>
        </row>
        <row r="574">
          <cell r="B574" t="str">
            <v>7-05-00-00-00</v>
          </cell>
          <cell r="C574" t="str">
            <v>OTRAS OBLIGACIONES A CARGO DEL TESORO</v>
          </cell>
        </row>
        <row r="575">
          <cell r="B575" t="str">
            <v>7-05-01-00-00</v>
          </cell>
          <cell r="C575" t="str">
            <v>AMORTIZACIONES</v>
          </cell>
        </row>
        <row r="576">
          <cell r="B576" t="str">
            <v>7-05-02-00-00</v>
          </cell>
          <cell r="C576" t="str">
            <v>INTERESES</v>
          </cell>
        </row>
        <row r="577">
          <cell r="B577" t="str">
            <v>7-05-03-00-00</v>
          </cell>
          <cell r="C577" t="str">
            <v>COMISIONES</v>
          </cell>
        </row>
        <row r="578">
          <cell r="B578" t="str">
            <v>9-00-00-00-00</v>
          </cell>
          <cell r="C578" t="str">
            <v>OTROS GASTOS</v>
          </cell>
        </row>
        <row r="579">
          <cell r="B579" t="str">
            <v>9-01-00-00-00</v>
          </cell>
          <cell r="C579" t="str">
            <v>INTERESES DE INSTITUCIONES PUBLICAS FINANCIERAS</v>
          </cell>
        </row>
        <row r="580">
          <cell r="B580" t="str">
            <v>9-01-01-00-00</v>
          </cell>
          <cell r="C580" t="str">
            <v>INTERESES POR DEPOSITOS EN CAJA DE AHORRO</v>
          </cell>
        </row>
        <row r="581">
          <cell r="B581" t="str">
            <v>9-01-02-00-00</v>
          </cell>
          <cell r="C581" t="str">
            <v>INTERESES POR DEPOSITOS A PLAZO FIJO</v>
          </cell>
        </row>
        <row r="582">
          <cell r="B582" t="str">
            <v>9-01-03-00-00</v>
          </cell>
          <cell r="C582" t="str">
            <v>INTERESES POR FONDOS COMUNES DE INVERSION</v>
          </cell>
        </row>
        <row r="583">
          <cell r="B583" t="str">
            <v>9-01-04-00-00</v>
          </cell>
          <cell r="C583" t="str">
            <v>OTROS INTERESES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Desarrollo e Innov. Curricular"/>
      <sheetName val="Investigación Científica"/>
      <sheetName val="Vinculación Univ. Sociedad"/>
      <sheetName val="Docencia y Profesorado Universi"/>
      <sheetName val="Estudiantes y Graduados"/>
      <sheetName val="Gestión del Conocimiento"/>
      <sheetName val="Lo Esencial de la Reforma Univ."/>
      <sheetName val="Aseguramiento de la Calidad"/>
      <sheetName val="Cultura de Innovación Insti..."/>
      <sheetName val="Posgrado"/>
      <sheetName val="Gestion Administrativa"/>
      <sheetName val="Gestión del Talento Humano"/>
      <sheetName val="Gestión Académica"/>
      <sheetName val="Internacionalización de la E.S."/>
      <sheetName val="Gobernabilidad y Procesos..."/>
    </sheetNames>
    <sheetDataSet>
      <sheetData sheetId="0"/>
      <sheetData sheetId="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ables/table1.xml><?xml version="1.0" encoding="utf-8"?>
<table xmlns="http://schemas.openxmlformats.org/spreadsheetml/2006/main" id="1" name="Tabla17" displayName="Tabla17" ref="B3:C15" totalsRowShown="0" headerRowDxfId="24" dataDxfId="23">
  <autoFilter ref="B3:C15"/>
  <tableColumns count="2">
    <tableColumn id="1" name="Descripción" dataDxfId="22"/>
    <tableColumn id="2" name="Monto" dataDxfId="21"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7:D55" totalsRowShown="0" headerRowDxfId="20" dataDxfId="19">
  <autoFilter ref="B37:D55"/>
  <tableColumns count="3">
    <tableColumn id="1" name="Descripción" dataDxfId="18"/>
    <tableColumn id="2" name="Cantidad" dataDxfId="17" dataCellStyle="Millares"/>
    <tableColumn id="3" name="Montos" dataDxfId="16">
      <calculatedColumnFormula>SUMIF('2. CONTRATACION DE PERSONAL'!C:C,'2. CONTRATACION DE PERSONAL'!$C$17,'2.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6:D78" totalsRowShown="0" headerRowDxfId="15" dataDxfId="14">
  <autoFilter ref="B66:D78"/>
  <tableColumns count="3">
    <tableColumn id="1" name="Descripción" dataDxfId="13"/>
    <tableColumn id="2" name="Cantidad" dataDxfId="12" dataCellStyle="Millares"/>
    <tableColumn id="3" name="Montos" dataDxfId="11">
      <calculatedColumnFormula>SUMIF('3. EQUIPO DE OFICINA'!$C:$C,'Cuadro resumen'!$B$67:$B$76,'3.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83:D101" totalsRowShown="0" headerRowDxfId="10">
  <autoFilter ref="B83:D101"/>
  <tableColumns count="3">
    <tableColumn id="1" name="Descripción " dataDxfId="9"/>
    <tableColumn id="2" name="Cantidad" dataDxfId="8" dataCellStyle="Millares"/>
    <tableColumn id="3" name="Montos" dataDxfId="7">
      <calculatedColumnFormula>SUMIF('4. EQUIPO TECNOLÓGICOS'!$C:$C,'Cuadro resumen'!$B$84:$B$100,'4.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workbookViewId="0"/>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572"/>
      <c r="U2" s="572"/>
      <c r="V2" s="572"/>
      <c r="W2" s="572"/>
      <c r="X2" s="572"/>
      <c r="Y2" s="572"/>
      <c r="Z2" s="572"/>
      <c r="AA2" s="572"/>
      <c r="AB2" s="572"/>
      <c r="AC2" s="572" t="s">
        <v>25</v>
      </c>
      <c r="AD2" s="572"/>
      <c r="AE2" s="572"/>
      <c r="AF2" s="572"/>
      <c r="AG2" s="572"/>
      <c r="AH2" s="572"/>
      <c r="AI2" s="572"/>
      <c r="AJ2" s="572"/>
    </row>
    <row r="3" spans="2:36" ht="16.5" customHeight="1" x14ac:dyDescent="0.25">
      <c r="B3" s="33" t="s">
        <v>7</v>
      </c>
      <c r="C3" s="33"/>
      <c r="D3" s="33"/>
      <c r="E3" s="33"/>
      <c r="F3" s="33"/>
      <c r="G3" s="33"/>
      <c r="H3" s="33"/>
      <c r="I3" s="33"/>
      <c r="J3" s="33"/>
      <c r="K3" s="33"/>
      <c r="L3" s="33"/>
      <c r="M3" s="33"/>
      <c r="N3" s="33"/>
      <c r="O3" s="33"/>
      <c r="P3" s="33"/>
      <c r="Q3" s="33"/>
      <c r="R3" s="33"/>
      <c r="S3" s="33"/>
      <c r="T3" s="572"/>
      <c r="U3" s="572"/>
      <c r="V3" s="572"/>
      <c r="W3" s="572"/>
      <c r="X3" s="572"/>
      <c r="Y3" s="572"/>
      <c r="Z3" s="572"/>
      <c r="AA3" s="572"/>
      <c r="AB3" s="572"/>
      <c r="AC3" s="572" t="s">
        <v>7</v>
      </c>
      <c r="AD3" s="572"/>
      <c r="AE3" s="572"/>
      <c r="AF3" s="572"/>
      <c r="AG3" s="572"/>
      <c r="AH3" s="572"/>
      <c r="AI3" s="572"/>
      <c r="AJ3" s="572"/>
    </row>
    <row r="4" spans="2:36" ht="12.75" customHeight="1" x14ac:dyDescent="0.25">
      <c r="B4" s="33" t="s">
        <v>36</v>
      </c>
      <c r="C4" s="33"/>
      <c r="D4" s="33"/>
      <c r="E4" s="33"/>
      <c r="F4" s="33"/>
      <c r="G4" s="33"/>
      <c r="H4" s="33"/>
      <c r="I4" s="33"/>
      <c r="J4" s="33"/>
      <c r="K4" s="33"/>
      <c r="L4" s="33"/>
      <c r="M4" s="33"/>
      <c r="N4" s="33"/>
      <c r="O4" s="33"/>
      <c r="P4" s="33"/>
      <c r="Q4" s="33"/>
      <c r="R4" s="33"/>
      <c r="S4" s="33"/>
      <c r="T4" s="572"/>
      <c r="U4" s="572"/>
      <c r="V4" s="572"/>
      <c r="W4" s="572"/>
      <c r="X4" s="572"/>
      <c r="Y4" s="572"/>
      <c r="Z4" s="572"/>
      <c r="AA4" s="572"/>
      <c r="AB4" s="572"/>
      <c r="AC4" s="572" t="s">
        <v>36</v>
      </c>
      <c r="AD4" s="572"/>
      <c r="AE4" s="572"/>
      <c r="AF4" s="572"/>
      <c r="AG4" s="572"/>
      <c r="AH4" s="572"/>
      <c r="AI4" s="572"/>
      <c r="AJ4" s="572"/>
    </row>
    <row r="5" spans="2:36" ht="15.75" x14ac:dyDescent="0.25">
      <c r="B5" s="2"/>
      <c r="C5" s="2"/>
      <c r="D5" s="2"/>
    </row>
    <row r="6" spans="2:36" ht="16.5" thickBot="1" x14ac:dyDescent="0.3">
      <c r="B6" s="2"/>
      <c r="C6" s="2"/>
      <c r="D6" s="2"/>
    </row>
    <row r="7" spans="2:36" ht="75.75" customHeight="1" x14ac:dyDescent="0.25">
      <c r="B7" s="569" t="s">
        <v>20</v>
      </c>
      <c r="C7" s="569" t="s">
        <v>38</v>
      </c>
      <c r="D7" s="569" t="s">
        <v>39</v>
      </c>
      <c r="E7" s="578" t="s">
        <v>40</v>
      </c>
      <c r="F7" s="569" t="s">
        <v>37</v>
      </c>
      <c r="G7" s="578" t="s">
        <v>9</v>
      </c>
      <c r="H7" s="567" t="s">
        <v>0</v>
      </c>
      <c r="I7" s="567" t="s">
        <v>8</v>
      </c>
      <c r="J7" s="567" t="s">
        <v>16</v>
      </c>
      <c r="K7" s="567"/>
      <c r="L7" s="567" t="s">
        <v>13</v>
      </c>
      <c r="M7" s="567"/>
      <c r="N7" s="567"/>
      <c r="O7" s="567"/>
      <c r="P7" s="567"/>
      <c r="Q7" s="567"/>
      <c r="R7" s="567"/>
      <c r="S7" s="567"/>
      <c r="T7" s="569" t="s">
        <v>14</v>
      </c>
      <c r="U7" s="567" t="s">
        <v>18</v>
      </c>
      <c r="V7" s="567" t="s">
        <v>26</v>
      </c>
      <c r="W7" s="567"/>
      <c r="X7" s="567" t="s">
        <v>15</v>
      </c>
      <c r="Y7" s="567" t="s">
        <v>17</v>
      </c>
      <c r="Z7" s="567"/>
      <c r="AA7" s="567" t="s">
        <v>22</v>
      </c>
      <c r="AB7" s="567" t="s">
        <v>32</v>
      </c>
      <c r="AC7" s="573" t="s">
        <v>31</v>
      </c>
      <c r="AD7" s="573"/>
      <c r="AE7" s="573"/>
      <c r="AF7" s="573"/>
      <c r="AG7" s="567" t="s">
        <v>28</v>
      </c>
      <c r="AH7" s="567" t="s">
        <v>29</v>
      </c>
      <c r="AI7" s="567" t="s">
        <v>1</v>
      </c>
      <c r="AJ7" s="567" t="s">
        <v>2</v>
      </c>
    </row>
    <row r="8" spans="2:36" ht="15.75" customHeight="1" x14ac:dyDescent="0.25">
      <c r="B8" s="570"/>
      <c r="C8" s="570"/>
      <c r="D8" s="570"/>
      <c r="E8" s="579"/>
      <c r="F8" s="570"/>
      <c r="G8" s="579"/>
      <c r="H8" s="568"/>
      <c r="I8" s="568"/>
      <c r="J8" s="568" t="s">
        <v>33</v>
      </c>
      <c r="K8" s="568" t="s">
        <v>19</v>
      </c>
      <c r="L8" s="571" t="s">
        <v>3</v>
      </c>
      <c r="M8" s="571"/>
      <c r="N8" s="571" t="s">
        <v>4</v>
      </c>
      <c r="O8" s="571"/>
      <c r="P8" s="571" t="s">
        <v>5</v>
      </c>
      <c r="Q8" s="571"/>
      <c r="R8" s="571" t="s">
        <v>6</v>
      </c>
      <c r="S8" s="571"/>
      <c r="T8" s="570"/>
      <c r="U8" s="568"/>
      <c r="V8" s="568" t="s">
        <v>23</v>
      </c>
      <c r="W8" s="568" t="s">
        <v>21</v>
      </c>
      <c r="X8" s="568"/>
      <c r="Y8" s="568" t="s">
        <v>23</v>
      </c>
      <c r="Z8" s="568" t="s">
        <v>21</v>
      </c>
      <c r="AA8" s="568"/>
      <c r="AB8" s="568"/>
      <c r="AC8" s="14" t="s">
        <v>3</v>
      </c>
      <c r="AD8" s="14" t="s">
        <v>4</v>
      </c>
      <c r="AE8" s="14" t="s">
        <v>5</v>
      </c>
      <c r="AF8" s="14" t="s">
        <v>6</v>
      </c>
      <c r="AG8" s="568"/>
      <c r="AH8" s="568"/>
      <c r="AI8" s="568"/>
      <c r="AJ8" s="568"/>
    </row>
    <row r="9" spans="2:36" ht="78.75" x14ac:dyDescent="0.25">
      <c r="B9" s="570"/>
      <c r="C9" s="570"/>
      <c r="D9" s="570"/>
      <c r="E9" s="579"/>
      <c r="F9" s="570"/>
      <c r="G9" s="579"/>
      <c r="H9" s="568"/>
      <c r="I9" s="568"/>
      <c r="J9" s="568"/>
      <c r="K9" s="568"/>
      <c r="L9" s="32" t="s">
        <v>11</v>
      </c>
      <c r="M9" s="32" t="s">
        <v>12</v>
      </c>
      <c r="N9" s="32" t="s">
        <v>11</v>
      </c>
      <c r="O9" s="32" t="s">
        <v>12</v>
      </c>
      <c r="P9" s="32" t="s">
        <v>11</v>
      </c>
      <c r="Q9" s="32" t="s">
        <v>12</v>
      </c>
      <c r="R9" s="32" t="s">
        <v>11</v>
      </c>
      <c r="S9" s="32" t="s">
        <v>12</v>
      </c>
      <c r="T9" s="570"/>
      <c r="U9" s="568"/>
      <c r="V9" s="568"/>
      <c r="W9" s="568"/>
      <c r="X9" s="568"/>
      <c r="Y9" s="568"/>
      <c r="Z9" s="568"/>
      <c r="AA9" s="568"/>
      <c r="AB9" s="568"/>
      <c r="AC9" s="14" t="s">
        <v>24</v>
      </c>
      <c r="AD9" s="14" t="s">
        <v>24</v>
      </c>
      <c r="AE9" s="14" t="s">
        <v>24</v>
      </c>
      <c r="AF9" s="14" t="s">
        <v>24</v>
      </c>
      <c r="AG9" s="568"/>
      <c r="AH9" s="568"/>
      <c r="AI9" s="568"/>
      <c r="AJ9" s="568"/>
    </row>
    <row r="10" spans="2:36" ht="136.5" customHeight="1" x14ac:dyDescent="0.25">
      <c r="B10" s="39"/>
      <c r="C10" s="39"/>
      <c r="D10" s="39"/>
      <c r="E10" s="40"/>
      <c r="F10" s="41" t="s">
        <v>91</v>
      </c>
      <c r="G10" s="40" t="s">
        <v>100</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93</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94</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94</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94</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95</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95</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95</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96</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97</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97</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576" t="s">
        <v>10</v>
      </c>
      <c r="K31" s="577"/>
      <c r="L31" s="574"/>
      <c r="M31" s="575"/>
      <c r="N31" s="574"/>
      <c r="O31" s="575"/>
      <c r="P31" s="574"/>
      <c r="Q31" s="575"/>
      <c r="R31" s="574"/>
      <c r="S31" s="575"/>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L7:S7"/>
    <mergeCell ref="L8:M8"/>
    <mergeCell ref="N8:O8"/>
    <mergeCell ref="P8:Q8"/>
    <mergeCell ref="R8:S8"/>
    <mergeCell ref="AB7:AB9"/>
    <mergeCell ref="AA7:AA9"/>
    <mergeCell ref="T7:T9"/>
    <mergeCell ref="Y7:Z7"/>
    <mergeCell ref="Z8:Z9"/>
    <mergeCell ref="Y8:Y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43"/>
  <sheetViews>
    <sheetView tabSelected="1" topLeftCell="C1" workbookViewId="0">
      <selection activeCell="F15" sqref="F15"/>
    </sheetView>
  </sheetViews>
  <sheetFormatPr baseColWidth="10" defaultColWidth="11.5703125" defaultRowHeight="15" x14ac:dyDescent="0.25"/>
  <cols>
    <col min="1" max="1" width="7.85546875" style="87" customWidth="1"/>
    <col min="2" max="2" width="35" style="87" customWidth="1"/>
    <col min="3" max="3" width="21.5703125" style="87" customWidth="1"/>
    <col min="4" max="4" width="18.42578125" style="87" customWidth="1"/>
    <col min="5" max="5" width="14.85546875" style="87" customWidth="1"/>
    <col min="6" max="6" width="16.7109375" style="562" customWidth="1"/>
    <col min="7" max="7" width="11.5703125" style="87"/>
    <col min="8" max="8" width="50.85546875" style="87" customWidth="1"/>
    <col min="9" max="9" width="17.85546875" style="199" bestFit="1" customWidth="1"/>
    <col min="10" max="10" width="15.85546875" style="87" bestFit="1" customWidth="1"/>
    <col min="11" max="16384" width="11.5703125" style="87"/>
  </cols>
  <sheetData>
    <row r="2" spans="2:9" ht="16.5" thickBot="1" x14ac:dyDescent="0.3">
      <c r="H2" s="580" t="s">
        <v>1376</v>
      </c>
      <c r="I2" s="580"/>
    </row>
    <row r="3" spans="2:9" ht="19.5" thickBot="1" x14ac:dyDescent="0.3">
      <c r="B3" s="82" t="s">
        <v>21</v>
      </c>
      <c r="C3" s="82" t="s">
        <v>395</v>
      </c>
      <c r="H3" s="354" t="s">
        <v>394</v>
      </c>
      <c r="I3" s="355" t="s">
        <v>395</v>
      </c>
    </row>
    <row r="4" spans="2:9" ht="18.75" x14ac:dyDescent="0.25">
      <c r="B4" s="83" t="s">
        <v>125</v>
      </c>
      <c r="C4" s="203">
        <f>'1. TALLERES SEMINARIOS'!D5</f>
        <v>117590</v>
      </c>
      <c r="H4" s="420" t="s">
        <v>1364</v>
      </c>
      <c r="I4" s="356">
        <f>'Desarrollo e Innov. Curricular'!P30</f>
        <v>36480</v>
      </c>
    </row>
    <row r="5" spans="2:9" ht="18.75" x14ac:dyDescent="0.25">
      <c r="B5" s="83" t="s">
        <v>421</v>
      </c>
      <c r="C5" s="203">
        <f>'2. CONTRATACION DE PERSONAL'!D5</f>
        <v>4271756.9399999995</v>
      </c>
      <c r="H5" s="421" t="s">
        <v>1366</v>
      </c>
      <c r="I5" s="357">
        <f>'Investigación Científica'!P16</f>
        <v>69605</v>
      </c>
    </row>
    <row r="6" spans="2:9" ht="18.75" x14ac:dyDescent="0.25">
      <c r="B6" s="83" t="s">
        <v>129</v>
      </c>
      <c r="C6" s="203">
        <f>'3. EQUIPO DE OFICINA'!D5</f>
        <v>0</v>
      </c>
      <c r="H6" s="421" t="s">
        <v>477</v>
      </c>
      <c r="I6" s="357">
        <f>'Vinculación Univ. Sociedad'!P39</f>
        <v>105900</v>
      </c>
    </row>
    <row r="7" spans="2:9" ht="18.75" x14ac:dyDescent="0.25">
      <c r="B7" s="83" t="s">
        <v>422</v>
      </c>
      <c r="C7" s="203">
        <f>'4. EQUIPO TECNOLÓGICOS'!D5</f>
        <v>0</v>
      </c>
      <c r="H7" s="421" t="s">
        <v>1365</v>
      </c>
      <c r="I7" s="357">
        <f>'Docencia y Profesorado Universi'!P18</f>
        <v>23600</v>
      </c>
    </row>
    <row r="8" spans="2:9" ht="18.75" x14ac:dyDescent="0.25">
      <c r="B8" s="83" t="s">
        <v>130</v>
      </c>
      <c r="C8" s="203">
        <f>'5. ACTIVIDADES ESPECIALES'!D5</f>
        <v>2502389.88</v>
      </c>
      <c r="E8" s="564" t="str">
        <f>+Presupuesto!D11</f>
        <v>Recurrente</v>
      </c>
      <c r="F8" s="565">
        <f>+Presupuesto!D566</f>
        <v>11635320.82</v>
      </c>
      <c r="H8" s="421" t="s">
        <v>1367</v>
      </c>
      <c r="I8" s="357">
        <f>'Estudiantes y Graduados'!P22</f>
        <v>59925</v>
      </c>
    </row>
    <row r="9" spans="2:9" ht="18.75" x14ac:dyDescent="0.25">
      <c r="B9" s="94" t="s">
        <v>390</v>
      </c>
      <c r="C9" s="84">
        <f>'6. Becas'!D5</f>
        <v>0</v>
      </c>
      <c r="E9" s="564" t="str">
        <f>+Presupuesto!E11</f>
        <v>POA 2015</v>
      </c>
      <c r="F9" s="565">
        <f>+Presupuesto!E566</f>
        <v>601416</v>
      </c>
      <c r="H9" s="421" t="s">
        <v>478</v>
      </c>
      <c r="I9" s="357">
        <f>'Gestión del Conocimiento'!P17</f>
        <v>17400</v>
      </c>
    </row>
    <row r="10" spans="2:9" ht="18.75" x14ac:dyDescent="0.25">
      <c r="B10" s="94" t="s">
        <v>391</v>
      </c>
      <c r="C10" s="84">
        <f>'7. Infraestructura'!D5</f>
        <v>5345000</v>
      </c>
      <c r="E10" s="184" t="s">
        <v>122</v>
      </c>
      <c r="F10" s="563">
        <f>Presupuesto!F566</f>
        <v>12236736.82</v>
      </c>
      <c r="G10" s="113"/>
      <c r="H10" s="421" t="s">
        <v>1368</v>
      </c>
      <c r="I10" s="358">
        <f>'Lo Esencial de la Reforma Univ.'!P21</f>
        <v>98940</v>
      </c>
    </row>
    <row r="11" spans="2:9" ht="18.75" x14ac:dyDescent="0.25">
      <c r="B11" s="83" t="s">
        <v>424</v>
      </c>
      <c r="C11" s="84">
        <f>'8. Venta de Servicios'!D5</f>
        <v>0</v>
      </c>
      <c r="F11" s="566"/>
      <c r="G11" s="113"/>
      <c r="H11" s="421" t="s">
        <v>1369</v>
      </c>
      <c r="I11" s="358">
        <f>'Aseguramiento de la Calidad'!P10</f>
        <v>1500</v>
      </c>
    </row>
    <row r="12" spans="2:9" ht="18.75" x14ac:dyDescent="0.25">
      <c r="B12" s="94"/>
      <c r="C12" s="84"/>
      <c r="F12" s="566"/>
      <c r="G12" s="113"/>
      <c r="H12" s="421" t="s">
        <v>1370</v>
      </c>
      <c r="I12" s="358">
        <f>'Cultura de Innovación Insti...'!P12</f>
        <v>5280</v>
      </c>
    </row>
    <row r="13" spans="2:9" ht="19.5" thickBot="1" x14ac:dyDescent="0.3">
      <c r="B13" s="94"/>
      <c r="C13" s="84"/>
      <c r="F13" s="566"/>
      <c r="G13" s="113"/>
      <c r="H13" s="422" t="s">
        <v>1466</v>
      </c>
      <c r="I13" s="423">
        <f>Posgrado!P14</f>
        <v>0</v>
      </c>
    </row>
    <row r="14" spans="2:9" ht="24" thickBot="1" x14ac:dyDescent="0.3">
      <c r="B14" s="85"/>
      <c r="C14" s="86"/>
      <c r="F14" s="566"/>
      <c r="G14" s="113"/>
      <c r="H14" s="424" t="s">
        <v>128</v>
      </c>
      <c r="I14" s="359">
        <f>SUM(I4:I13)</f>
        <v>418630</v>
      </c>
    </row>
    <row r="15" spans="2:9" ht="27" thickBot="1" x14ac:dyDescent="0.3">
      <c r="B15" s="204" t="s">
        <v>128</v>
      </c>
      <c r="C15" s="205">
        <f>SUM(C4:C14)</f>
        <v>12236736.82</v>
      </c>
      <c r="F15" s="566"/>
      <c r="G15" s="113"/>
      <c r="H15" s="581"/>
      <c r="I15" s="581"/>
    </row>
    <row r="16" spans="2:9" ht="16.5" thickBot="1" x14ac:dyDescent="0.3">
      <c r="F16" s="566"/>
      <c r="G16" s="113"/>
      <c r="H16" s="581" t="s">
        <v>1378</v>
      </c>
      <c r="I16" s="581"/>
    </row>
    <row r="17" spans="2:15" ht="15.75" thickBot="1" x14ac:dyDescent="0.3">
      <c r="F17" s="566">
        <f>F10-I25</f>
        <v>0</v>
      </c>
      <c r="G17" s="113"/>
      <c r="H17" s="353" t="s">
        <v>394</v>
      </c>
      <c r="I17" s="360" t="s">
        <v>395</v>
      </c>
      <c r="J17" s="199"/>
    </row>
    <row r="18" spans="2:15" x14ac:dyDescent="0.25">
      <c r="H18" s="350" t="s">
        <v>1371</v>
      </c>
      <c r="I18" s="364">
        <f>'Gestion Administrativa'!P18</f>
        <v>7527049.8799999999</v>
      </c>
      <c r="J18" s="199"/>
    </row>
    <row r="19" spans="2:15" x14ac:dyDescent="0.25">
      <c r="H19" s="351" t="s">
        <v>1372</v>
      </c>
      <c r="I19" s="361">
        <f>'Gestión del Talento Humano'!P13</f>
        <v>4271756.9399999995</v>
      </c>
      <c r="J19" s="199"/>
    </row>
    <row r="20" spans="2:15" x14ac:dyDescent="0.25">
      <c r="H20" s="351" t="s">
        <v>1373</v>
      </c>
      <c r="I20" s="361">
        <f>'Gestión Académica'!P13</f>
        <v>7200</v>
      </c>
      <c r="J20" s="199"/>
    </row>
    <row r="21" spans="2:15" x14ac:dyDescent="0.25">
      <c r="H21" s="351" t="s">
        <v>1374</v>
      </c>
      <c r="I21" s="361">
        <f>'Internacionalización de la E.S.'!P13</f>
        <v>12100</v>
      </c>
      <c r="J21" s="199"/>
    </row>
    <row r="22" spans="2:15" ht="15.75" thickBot="1" x14ac:dyDescent="0.3">
      <c r="H22" s="352" t="s">
        <v>1375</v>
      </c>
      <c r="I22" s="365">
        <f>'Gobernabilidad y Procesos...'!P12</f>
        <v>0</v>
      </c>
      <c r="J22" s="199"/>
    </row>
    <row r="23" spans="2:15" ht="15.75" thickBot="1" x14ac:dyDescent="0.3">
      <c r="H23" s="362" t="s">
        <v>128</v>
      </c>
      <c r="I23" s="363">
        <f>SUM(I18:I22)</f>
        <v>11818106.82</v>
      </c>
    </row>
    <row r="24" spans="2:15" ht="15.75" thickBot="1" x14ac:dyDescent="0.3"/>
    <row r="25" spans="2:15" ht="15.75" thickBot="1" x14ac:dyDescent="0.3">
      <c r="H25" s="366" t="s">
        <v>1377</v>
      </c>
      <c r="I25" s="367">
        <f>I14+I23</f>
        <v>12236736.82</v>
      </c>
    </row>
    <row r="26" spans="2:15" x14ac:dyDescent="0.25">
      <c r="H26" s="388"/>
      <c r="I26" s="389"/>
    </row>
    <row r="27" spans="2:15" x14ac:dyDescent="0.25">
      <c r="H27" s="388"/>
      <c r="I27" s="389"/>
    </row>
    <row r="28" spans="2:15" x14ac:dyDescent="0.25">
      <c r="H28" s="199"/>
    </row>
    <row r="29" spans="2:15" x14ac:dyDescent="0.25">
      <c r="B29" s="87" t="s">
        <v>489</v>
      </c>
      <c r="C29" s="87" t="s">
        <v>490</v>
      </c>
      <c r="D29" s="87" t="s">
        <v>491</v>
      </c>
      <c r="E29" s="87" t="s">
        <v>492</v>
      </c>
      <c r="F29" s="562" t="s">
        <v>493</v>
      </c>
      <c r="G29" s="87" t="s">
        <v>494</v>
      </c>
      <c r="H29" s="87" t="s">
        <v>495</v>
      </c>
      <c r="I29" s="199" t="s">
        <v>496</v>
      </c>
      <c r="J29" s="87" t="s">
        <v>497</v>
      </c>
      <c r="K29" s="87" t="s">
        <v>498</v>
      </c>
      <c r="L29" s="87" t="s">
        <v>499</v>
      </c>
      <c r="M29" s="87" t="s">
        <v>500</v>
      </c>
      <c r="N29" s="87" t="s">
        <v>501</v>
      </c>
      <c r="O29" s="87" t="s">
        <v>502</v>
      </c>
    </row>
    <row r="31" spans="2:15" x14ac:dyDescent="0.25">
      <c r="H31" s="158"/>
    </row>
    <row r="33" spans="2:4" ht="18.75" x14ac:dyDescent="0.25">
      <c r="B33" s="83"/>
      <c r="C33" s="84"/>
    </row>
    <row r="34" spans="2:4" ht="18.75" x14ac:dyDescent="0.25">
      <c r="B34" s="83"/>
      <c r="C34" s="84"/>
    </row>
    <row r="35" spans="2:4" x14ac:dyDescent="0.25">
      <c r="B35" s="200" t="s">
        <v>417</v>
      </c>
    </row>
    <row r="37" spans="2:4" ht="18.75" x14ac:dyDescent="0.25">
      <c r="B37" s="82" t="s">
        <v>21</v>
      </c>
      <c r="C37" s="82" t="s">
        <v>55</v>
      </c>
      <c r="D37" s="244" t="s">
        <v>481</v>
      </c>
    </row>
    <row r="38" spans="2:4" ht="18.75" x14ac:dyDescent="0.25">
      <c r="B38" s="87" t="s">
        <v>489</v>
      </c>
      <c r="C38" s="169">
        <f>SUMIF('2. CONTRATACION DE PERSONAL'!C:C,'Cuadro resumen'!$B$38:$B$54,'2. CONTRATACION DE PERSONAL'!D:D)</f>
        <v>0</v>
      </c>
      <c r="D38" s="245">
        <f>SUMIF('2. CONTRATACION DE PERSONAL'!$C:$C,'Cuadro resumen'!$B$38:$B$54,'2. CONTRATACION DE PERSONAL'!$G:$G)</f>
        <v>0</v>
      </c>
    </row>
    <row r="39" spans="2:4" ht="18.75" x14ac:dyDescent="0.25">
      <c r="B39" s="87" t="s">
        <v>490</v>
      </c>
      <c r="C39" s="169">
        <f>SUMIF('2. CONTRATACION DE PERSONAL'!C:C,'Cuadro resumen'!$B$38:$B$54,'2. CONTRATACION DE PERSONAL'!D:D)</f>
        <v>0</v>
      </c>
      <c r="D39" s="245">
        <f>SUMIF('2. CONTRATACION DE PERSONAL'!$C:$C,'Cuadro resumen'!$B$38:$B$54,'2. CONTRATACION DE PERSONAL'!$G:$G)</f>
        <v>0</v>
      </c>
    </row>
    <row r="40" spans="2:4" ht="18.75" x14ac:dyDescent="0.25">
      <c r="B40" s="87" t="s">
        <v>491</v>
      </c>
      <c r="C40" s="169">
        <f>SUMIF('2. CONTRATACION DE PERSONAL'!C:C,'Cuadro resumen'!$B$38:$B$54,'2. CONTRATACION DE PERSONAL'!D:D)</f>
        <v>0</v>
      </c>
      <c r="D40" s="245">
        <f>SUMIF('2. CONTRATACION DE PERSONAL'!$C:$C,'Cuadro resumen'!$B$38:$B$54,'2. CONTRATACION DE PERSONAL'!$G:$G)</f>
        <v>0</v>
      </c>
    </row>
    <row r="41" spans="2:4" ht="18.75" x14ac:dyDescent="0.25">
      <c r="B41" s="87" t="s">
        <v>492</v>
      </c>
      <c r="C41" s="169">
        <f>SUMIF('2. CONTRATACION DE PERSONAL'!C:C,'Cuadro resumen'!$B$38:$B$54,'2. CONTRATACION DE PERSONAL'!D:D)</f>
        <v>0</v>
      </c>
      <c r="D41" s="245">
        <f>SUMIF('2. CONTRATACION DE PERSONAL'!$C:$C,'Cuadro resumen'!$B$38:$B$54,'2. CONTRATACION DE PERSONAL'!$G:$G)</f>
        <v>0</v>
      </c>
    </row>
    <row r="42" spans="2:4" ht="18.75" x14ac:dyDescent="0.25">
      <c r="B42" s="87" t="s">
        <v>493</v>
      </c>
      <c r="C42" s="169">
        <f>SUMIF('2. CONTRATACION DE PERSONAL'!C:C,'Cuadro resumen'!$B$38:$B$54,'2. CONTRATACION DE PERSONAL'!D:D)</f>
        <v>0</v>
      </c>
      <c r="D42" s="245">
        <f>SUMIF('2. CONTRATACION DE PERSONAL'!$C:$C,'Cuadro resumen'!$B$38:$B$54,'2. CONTRATACION DE PERSONAL'!$G:$G)</f>
        <v>0</v>
      </c>
    </row>
    <row r="43" spans="2:4" ht="18.75" x14ac:dyDescent="0.25">
      <c r="B43" s="87" t="s">
        <v>494</v>
      </c>
      <c r="C43" s="169">
        <f>SUMIF('2. CONTRATACION DE PERSONAL'!C:C,'Cuadro resumen'!$B$38:$B$54,'2. CONTRATACION DE PERSONAL'!D:D)</f>
        <v>12</v>
      </c>
      <c r="D43" s="245">
        <f>SUMIF('2. CONTRATACION DE PERSONAL'!$C:$C,'Cuadro resumen'!$B$38:$B$54,'2. CONTRATACION DE PERSONAL'!$G:$G)</f>
        <v>3797117.28</v>
      </c>
    </row>
    <row r="44" spans="2:4" ht="18.75" x14ac:dyDescent="0.25">
      <c r="B44" s="87" t="s">
        <v>495</v>
      </c>
      <c r="C44" s="169">
        <f>SUMIF('2. CONTRATACION DE PERSONAL'!C:C,'Cuadro resumen'!$B$38:$B$54,'2. CONTRATACION DE PERSONAL'!D:D)</f>
        <v>0</v>
      </c>
      <c r="D44" s="245">
        <f>SUMIF('2. CONTRATACION DE PERSONAL'!$C:$C,'Cuadro resumen'!$B$38:$B$54,'2. CONTRATACION DE PERSONAL'!$G:$G)</f>
        <v>0</v>
      </c>
    </row>
    <row r="45" spans="2:4" ht="18.75" x14ac:dyDescent="0.25">
      <c r="B45" s="87" t="s">
        <v>496</v>
      </c>
      <c r="C45" s="169">
        <f>SUMIF('2. CONTRATACION DE PERSONAL'!C:C,'Cuadro resumen'!$B$38:$B$54,'2. CONTRATACION DE PERSONAL'!D:D)</f>
        <v>0</v>
      </c>
      <c r="D45" s="245">
        <f>SUMIF('2. CONTRATACION DE PERSONAL'!$C:$C,'Cuadro resumen'!$B$38:$B$54,'2. CONTRATACION DE PERSONAL'!$G:$G)</f>
        <v>0</v>
      </c>
    </row>
    <row r="46" spans="2:4" ht="18.75" x14ac:dyDescent="0.25">
      <c r="B46" s="87" t="s">
        <v>497</v>
      </c>
      <c r="C46" s="169">
        <f>SUMIF('2. CONTRATACION DE PERSONAL'!C:C,'Cuadro resumen'!$B$38:$B$54,'2. CONTRATACION DE PERSONAL'!D:D)</f>
        <v>0</v>
      </c>
      <c r="D46" s="245">
        <f>SUMIF('2. CONTRATACION DE PERSONAL'!$C:$C,'Cuadro resumen'!$B$38:$B$54,'2. CONTRATACION DE PERSONAL'!$G:$G)</f>
        <v>0</v>
      </c>
    </row>
    <row r="47" spans="2:4" ht="18.75" x14ac:dyDescent="0.25">
      <c r="B47" s="87" t="s">
        <v>498</v>
      </c>
      <c r="C47" s="169">
        <f>SUMIF('2. CONTRATACION DE PERSONAL'!C:C,'Cuadro resumen'!$B$38:$B$54,'2. CONTRATACION DE PERSONAL'!D:D)</f>
        <v>0</v>
      </c>
      <c r="D47" s="245">
        <f>SUMIF('2. CONTRATACION DE PERSONAL'!$C:$C,'Cuadro resumen'!$B$38:$B$54,'2. CONTRATACION DE PERSONAL'!$G:$G)</f>
        <v>0</v>
      </c>
    </row>
    <row r="48" spans="2:4" ht="18.75" x14ac:dyDescent="0.25">
      <c r="B48" s="87" t="s">
        <v>499</v>
      </c>
      <c r="C48" s="169">
        <f>SUMIF('2. CONTRATACION DE PERSONAL'!C:C,'Cuadro resumen'!$B$38:$B$54,'2. CONTRATACION DE PERSONAL'!D:D)</f>
        <v>0</v>
      </c>
      <c r="D48" s="245">
        <f>SUMIF('2. CONTRATACION DE PERSONAL'!$C:$C,'Cuadro resumen'!$B$38:$B$54,'2. CONTRATACION DE PERSONAL'!$G:$G)</f>
        <v>0</v>
      </c>
    </row>
    <row r="49" spans="2:4" ht="18.75" x14ac:dyDescent="0.25">
      <c r="B49" s="87" t="s">
        <v>500</v>
      </c>
      <c r="C49" s="169">
        <f>SUMIF('2. CONTRATACION DE PERSONAL'!C:C,'Cuadro resumen'!$B$38:$B$54,'2. CONTRATACION DE PERSONAL'!D:D)</f>
        <v>0</v>
      </c>
      <c r="D49" s="245">
        <f>SUMIF('2. CONTRATACION DE PERSONAL'!$C:$C,'Cuadro resumen'!$B$38:$B$54,'2. CONTRATACION DE PERSONAL'!$G:$G)</f>
        <v>0</v>
      </c>
    </row>
    <row r="50" spans="2:4" ht="18.75" x14ac:dyDescent="0.25">
      <c r="B50" s="87" t="s">
        <v>501</v>
      </c>
      <c r="C50" s="169">
        <f>SUMIF('2. CONTRATACION DE PERSONAL'!C:C,'Cuadro resumen'!$B$38:$B$54,'2. CONTRATACION DE PERSONAL'!D:D)</f>
        <v>0</v>
      </c>
      <c r="D50" s="245">
        <f>SUMIF('2. CONTRATACION DE PERSONAL'!$C:$C,'Cuadro resumen'!$B$38:$B$54,'2. CONTRATACION DE PERSONAL'!$G:$G)</f>
        <v>0</v>
      </c>
    </row>
    <row r="51" spans="2:4" ht="18.75" x14ac:dyDescent="0.25">
      <c r="B51" s="87" t="s">
        <v>502</v>
      </c>
      <c r="C51" s="169">
        <f>SUMIF('2. CONTRATACION DE PERSONAL'!C:C,'Cuadro resumen'!$B$38:$B$54,'2. CONTRATACION DE PERSONAL'!D:D)</f>
        <v>0</v>
      </c>
      <c r="D51" s="245">
        <f>SUMIF('2. CONTRATACION DE PERSONAL'!$C:$C,'Cuadro resumen'!$B$38:$B$54,'2. CONTRATACION DE PERSONAL'!$G:$G)</f>
        <v>0</v>
      </c>
    </row>
    <row r="52" spans="2:4" ht="18.75" x14ac:dyDescent="0.25">
      <c r="B52" s="83" t="s">
        <v>84</v>
      </c>
      <c r="C52" s="169">
        <f>SUMIF('2. CONTRATACION DE PERSONAL'!C:C,'Cuadro resumen'!$B$38:$B$54,'2. CONTRATACION DE PERSONAL'!D:D)</f>
        <v>0</v>
      </c>
      <c r="D52" s="245">
        <f>SUMIF('2. CONTRATACION DE PERSONAL'!$C:$C,'Cuadro resumen'!$B$38:$B$54,'2. CONTRATACION DE PERSONAL'!$G:$G)</f>
        <v>0</v>
      </c>
    </row>
    <row r="53" spans="2:4" ht="18.75" x14ac:dyDescent="0.25">
      <c r="B53" s="83" t="s">
        <v>60</v>
      </c>
      <c r="C53" s="169">
        <f>SUMIF('2. CONTRATACION DE PERSONAL'!C:C,'Cuadro resumen'!$B$38:$B$54,'2. CONTRATACION DE PERSONAL'!D:D)</f>
        <v>0</v>
      </c>
      <c r="D53" s="245">
        <f>SUMIF('2. CONTRATACION DE PERSONAL'!$C:$C,'Cuadro resumen'!$B$38:$B$54,'2. CONTRATACION DE PERSONAL'!$G:$G)</f>
        <v>0</v>
      </c>
    </row>
    <row r="54" spans="2:4" ht="18.75" x14ac:dyDescent="0.25">
      <c r="B54" s="83" t="s">
        <v>61</v>
      </c>
      <c r="C54" s="169">
        <f>SUMIF('2. CONTRATACION DE PERSONAL'!C:C,'Cuadro resumen'!$B$38:$B$54,'2. CONTRATACION DE PERSONAL'!D:D)</f>
        <v>0</v>
      </c>
      <c r="D54" s="245">
        <f>SUMIF('2. CONTRATACION DE PERSONAL'!$C:$C,'Cuadro resumen'!$B$38:$B$54,'2. CONTRATACION DE PERSONAL'!$G:$G)</f>
        <v>0</v>
      </c>
    </row>
    <row r="55" spans="2:4" ht="23.25" x14ac:dyDescent="0.25">
      <c r="B55" s="85" t="s">
        <v>128</v>
      </c>
      <c r="C55" s="170">
        <f>SUBTOTAL(109,C38:C54)</f>
        <v>12</v>
      </c>
      <c r="D55" s="245">
        <f>SUM(D38:D54)</f>
        <v>3797117.28</v>
      </c>
    </row>
    <row r="64" spans="2:4" x14ac:dyDescent="0.25">
      <c r="B64" s="200" t="s">
        <v>384</v>
      </c>
    </row>
    <row r="66" spans="2:4" ht="18.75" x14ac:dyDescent="0.25">
      <c r="B66" s="82" t="s">
        <v>21</v>
      </c>
      <c r="C66" s="82" t="s">
        <v>55</v>
      </c>
      <c r="D66" s="244" t="s">
        <v>481</v>
      </c>
    </row>
    <row r="67" spans="2:4" ht="18.75" x14ac:dyDescent="0.25">
      <c r="B67" s="83" t="s">
        <v>63</v>
      </c>
      <c r="C67" s="84">
        <f>SUMIF('3. EQUIPO DE OFICINA'!C:C,'Cuadro resumen'!$B$67:$B$76,'3. EQUIPO DE OFICINA'!D:D)</f>
        <v>0</v>
      </c>
      <c r="D67" s="246">
        <f>SUMIF('3. EQUIPO DE OFICINA'!$C:$C,'Cuadro resumen'!$B$67:$B$76,'3. EQUIPO DE OFICINA'!$F:$F)</f>
        <v>0</v>
      </c>
    </row>
    <row r="68" spans="2:4" ht="18.75" x14ac:dyDescent="0.25">
      <c r="B68" s="94" t="s">
        <v>64</v>
      </c>
      <c r="C68" s="84">
        <f>SUMIF('3. EQUIPO DE OFICINA'!C:C,'Cuadro resumen'!$B$67:$B$76,'3. EQUIPO DE OFICINA'!D:D)</f>
        <v>0</v>
      </c>
      <c r="D68" s="246">
        <f>SUMIF('3. EQUIPO DE OFICINA'!$C:$C,'Cuadro resumen'!$B$67:$B$76,'3. EQUIPO DE OFICINA'!$F:$F)</f>
        <v>0</v>
      </c>
    </row>
    <row r="69" spans="2:4" ht="18.75" x14ac:dyDescent="0.25">
      <c r="B69" s="94" t="s">
        <v>65</v>
      </c>
      <c r="C69" s="84">
        <f>SUMIF('3. EQUIPO DE OFICINA'!C:C,'Cuadro resumen'!$B$67:$B$76,'3. EQUIPO DE OFICINA'!D:D)</f>
        <v>0</v>
      </c>
      <c r="D69" s="246">
        <f>SUMIF('3. EQUIPO DE OFICINA'!$C:$C,'Cuadro resumen'!$B$67:$B$76,'3. EQUIPO DE OFICINA'!$F:$F)</f>
        <v>0</v>
      </c>
    </row>
    <row r="70" spans="2:4" ht="18.75" x14ac:dyDescent="0.25">
      <c r="B70" s="94" t="s">
        <v>66</v>
      </c>
      <c r="C70" s="84">
        <f>SUMIF('3. EQUIPO DE OFICINA'!C:C,'Cuadro resumen'!$B$67:$B$76,'3. EQUIPO DE OFICINA'!D:D)</f>
        <v>0</v>
      </c>
      <c r="D70" s="246">
        <f>SUMIF('3. EQUIPO DE OFICINA'!$C:$C,'Cuadro resumen'!$B$67:$B$76,'3. EQUIPO DE OFICINA'!$F:$F)</f>
        <v>0</v>
      </c>
    </row>
    <row r="71" spans="2:4" ht="18.75" x14ac:dyDescent="0.25">
      <c r="B71" s="94" t="s">
        <v>67</v>
      </c>
      <c r="C71" s="84">
        <f>SUMIF('3. EQUIPO DE OFICINA'!C:C,'Cuadro resumen'!$B$67:$B$76,'3. EQUIPO DE OFICINA'!D:D)</f>
        <v>0</v>
      </c>
      <c r="D71" s="246">
        <f>SUMIF('3. EQUIPO DE OFICINA'!$C:$C,'Cuadro resumen'!$B$67:$B$76,'3. EQUIPO DE OFICINA'!$F:$F)</f>
        <v>0</v>
      </c>
    </row>
    <row r="72" spans="2:4" ht="18.75" x14ac:dyDescent="0.25">
      <c r="B72" s="94" t="s">
        <v>68</v>
      </c>
      <c r="C72" s="84">
        <f>SUMIF('3. EQUIPO DE OFICINA'!C:C,'Cuadro resumen'!$B$67:$B$76,'3. EQUIPO DE OFICINA'!D:D)</f>
        <v>0</v>
      </c>
      <c r="D72" s="246">
        <f>SUMIF('3. EQUIPO DE OFICINA'!$C:$C,'Cuadro resumen'!$B$67:$B$76,'3. EQUIPO DE OFICINA'!$F:$F)</f>
        <v>0</v>
      </c>
    </row>
    <row r="73" spans="2:4" ht="18.75" x14ac:dyDescent="0.25">
      <c r="B73" s="94" t="s">
        <v>69</v>
      </c>
      <c r="C73" s="84">
        <f>SUMIF('3. EQUIPO DE OFICINA'!C:C,'Cuadro resumen'!$B$67:$B$76,'3. EQUIPO DE OFICINA'!D:D)</f>
        <v>0</v>
      </c>
      <c r="D73" s="246">
        <f>SUMIF('3. EQUIPO DE OFICINA'!$C:$C,'Cuadro resumen'!$B$67:$B$76,'3. EQUIPO DE OFICINA'!$F:$F)</f>
        <v>0</v>
      </c>
    </row>
    <row r="74" spans="2:4" ht="18.75" x14ac:dyDescent="0.25">
      <c r="B74" s="83" t="s">
        <v>70</v>
      </c>
      <c r="C74" s="84">
        <f>SUMIF('3. EQUIPO DE OFICINA'!C:C,'Cuadro resumen'!$B$67:$B$76,'3. EQUIPO DE OFICINA'!D:D)</f>
        <v>0</v>
      </c>
      <c r="D74" s="246">
        <f>SUMIF('3. EQUIPO DE OFICINA'!$C:$C,'Cuadro resumen'!$B$67:$B$76,'3. EQUIPO DE OFICINA'!$F:$F)</f>
        <v>0</v>
      </c>
    </row>
    <row r="75" spans="2:4" ht="18.75" x14ac:dyDescent="0.25">
      <c r="B75" s="83" t="s">
        <v>71</v>
      </c>
      <c r="C75" s="84">
        <f>SUMIF('3. EQUIPO DE OFICINA'!C:C,'Cuadro resumen'!$B$67:$B$76,'3. EQUIPO DE OFICINA'!D:D)</f>
        <v>0</v>
      </c>
      <c r="D75" s="246">
        <f>SUMIF('3. EQUIPO DE OFICINA'!$C:$C,'Cuadro resumen'!$B$67:$B$76,'3. EQUIPO DE OFICINA'!$F:$F)</f>
        <v>0</v>
      </c>
    </row>
    <row r="76" spans="2:4" ht="18.75" x14ac:dyDescent="0.25">
      <c r="B76" s="83" t="s">
        <v>72</v>
      </c>
      <c r="C76" s="84">
        <f>SUMIF('3. EQUIPO DE OFICINA'!C:C,'Cuadro resumen'!$B$67:$B$76,'3. EQUIPO DE OFICINA'!D:D)</f>
        <v>0</v>
      </c>
      <c r="D76" s="246">
        <f>SUMIF('3. EQUIPO DE OFICINA'!$C:$C,'Cuadro resumen'!$B$67:$B$76,'3. EQUIPO DE OFICINA'!$F:$F)</f>
        <v>0</v>
      </c>
    </row>
    <row r="77" spans="2:4" ht="18.75" x14ac:dyDescent="0.25">
      <c r="B77" s="83"/>
      <c r="C77" s="84">
        <f>SUMIF('3. EQUIPO DE OFICINA'!C:C,'Cuadro resumen'!$B$67:$B$76,'3. EQUIPO DE OFICINA'!D:D)</f>
        <v>0</v>
      </c>
      <c r="D77" s="246">
        <f>SUMIF('3. EQUIPO DE OFICINA'!$C:$C,'Cuadro resumen'!$B$67:$B$76,'3. EQUIPO DE OFICINA'!$F:$F)</f>
        <v>0</v>
      </c>
    </row>
    <row r="78" spans="2:4" ht="23.25" x14ac:dyDescent="0.25">
      <c r="B78" s="85" t="s">
        <v>128</v>
      </c>
      <c r="C78" s="86">
        <f>SUM(C67:C77)</f>
        <v>0</v>
      </c>
      <c r="D78" s="247">
        <f>SUM(D67:D77)</f>
        <v>0</v>
      </c>
    </row>
    <row r="81" spans="2:4" x14ac:dyDescent="0.25">
      <c r="B81" s="200" t="s">
        <v>385</v>
      </c>
    </row>
    <row r="83" spans="2:4" ht="18.75" x14ac:dyDescent="0.25">
      <c r="B83" s="82" t="s">
        <v>386</v>
      </c>
      <c r="C83" s="82" t="s">
        <v>55</v>
      </c>
      <c r="D83" s="244" t="s">
        <v>481</v>
      </c>
    </row>
    <row r="84" spans="2:4" ht="37.5" x14ac:dyDescent="0.25">
      <c r="B84" s="319" t="s">
        <v>1344</v>
      </c>
      <c r="C84" s="84">
        <f>SUMIF('4. EQUIPO TECNOLÓGICOS'!C:C,'Cuadro resumen'!$B$84:$B$100,'4. EQUIPO TECNOLÓGICOS'!D:D)</f>
        <v>0</v>
      </c>
      <c r="D84" s="84">
        <f>SUMIF('4. EQUIPO TECNOLÓGICOS'!$C:$C,'Cuadro resumen'!$B$84:$B$100,'4. EQUIPO TECNOLÓGICOS'!F:F)</f>
        <v>0</v>
      </c>
    </row>
    <row r="85" spans="2:4" ht="18.75" x14ac:dyDescent="0.25">
      <c r="B85" s="319" t="s">
        <v>1345</v>
      </c>
      <c r="C85" s="84">
        <f>SUMIF('4. EQUIPO TECNOLÓGICOS'!C:C,'Cuadro resumen'!$B$84:$B$100,'4. EQUIPO TECNOLÓGICOS'!D:D)</f>
        <v>0</v>
      </c>
      <c r="D85" s="84">
        <f>SUMIF('4. EQUIPO TECNOLÓGICOS'!$C:$C,'Cuadro resumen'!$B$84:$B$100,'4. EQUIPO TECNOLÓGICOS'!F:F)</f>
        <v>0</v>
      </c>
    </row>
    <row r="86" spans="2:4" ht="37.5" x14ac:dyDescent="0.25">
      <c r="B86" s="319" t="s">
        <v>1343</v>
      </c>
      <c r="C86" s="84">
        <f>SUMIF('4. EQUIPO TECNOLÓGICOS'!C:C,'Cuadro resumen'!$B$84:$B$100,'4. EQUIPO TECNOLÓGICOS'!D:D)</f>
        <v>0</v>
      </c>
      <c r="D86" s="84">
        <f>SUMIF('4. EQUIPO TECNOLÓGICOS'!$C:$C,'Cuadro resumen'!$B$84:$B$100,'4. EQUIPO TECNOLÓGICOS'!F:F)</f>
        <v>0</v>
      </c>
    </row>
    <row r="87" spans="2:4" ht="37.5" x14ac:dyDescent="0.25">
      <c r="B87" s="319" t="s">
        <v>1346</v>
      </c>
      <c r="C87" s="84">
        <f>SUMIF('4. EQUIPO TECNOLÓGICOS'!C:C,'Cuadro resumen'!$B$84:$B$100,'4. EQUIPO TECNOLÓGICOS'!D:D)</f>
        <v>0</v>
      </c>
      <c r="D87" s="84">
        <f>SUMIF('4. EQUIPO TECNOLÓGICOS'!$C:$C,'Cuadro resumen'!$B$84:$B$100,'4. EQUIPO TECNOLÓGICOS'!F:F)</f>
        <v>0</v>
      </c>
    </row>
    <row r="88" spans="2:4" ht="18.75" x14ac:dyDescent="0.25">
      <c r="B88" s="83" t="s">
        <v>418</v>
      </c>
      <c r="C88" s="84">
        <f>SUMIF('4. EQUIPO TECNOLÓGICOS'!C:C,'Cuadro resumen'!$B$84:$B$100,'4. EQUIPO TECNOLÓGICOS'!D:D)</f>
        <v>0</v>
      </c>
      <c r="D88" s="84">
        <f>SUMIF('4. EQUIPO TECNOLÓGICOS'!$C:$C,'Cuadro resumen'!$B$84:$B$100,'4. EQUIPO TECNOLÓGICOS'!F:F)</f>
        <v>0</v>
      </c>
    </row>
    <row r="89" spans="2:4" ht="18.75" x14ac:dyDescent="0.25">
      <c r="B89" s="94" t="s">
        <v>73</v>
      </c>
      <c r="C89" s="84">
        <f>SUMIF('4. EQUIPO TECNOLÓGICOS'!C:C,'Cuadro resumen'!$B$84:$B$100,'4. EQUIPO TECNOLÓGICOS'!D:D)</f>
        <v>0</v>
      </c>
      <c r="D89" s="84">
        <f>SUMIF('4. EQUIPO TECNOLÓGICOS'!$C:$C,'Cuadro resumen'!$B$84:$B$100,'4. EQUIPO TECNOLÓGICOS'!F:F)</f>
        <v>0</v>
      </c>
    </row>
    <row r="90" spans="2:4" ht="18.75" x14ac:dyDescent="0.25">
      <c r="B90" s="94" t="s">
        <v>74</v>
      </c>
      <c r="C90" s="84">
        <f>SUMIF('4. EQUIPO TECNOLÓGICOS'!C:C,'Cuadro resumen'!$B$84:$B$100,'4. EQUIPO TECNOLÓGICOS'!D:D)</f>
        <v>0</v>
      </c>
      <c r="D90" s="84">
        <f>SUMIF('4. EQUIPO TECNOLÓGICOS'!$C:$C,'Cuadro resumen'!$B$84:$B$100,'4. EQUIPO TECNOLÓGICOS'!F:F)</f>
        <v>0</v>
      </c>
    </row>
    <row r="91" spans="2:4" ht="18.75" x14ac:dyDescent="0.25">
      <c r="B91" s="94" t="s">
        <v>75</v>
      </c>
      <c r="C91" s="84">
        <f>SUMIF('4. EQUIPO TECNOLÓGICOS'!C:C,'Cuadro resumen'!$B$84:$B$100,'4. EQUIPO TECNOLÓGICOS'!D:D)</f>
        <v>0</v>
      </c>
      <c r="D91" s="84">
        <f>SUMIF('4. EQUIPO TECNOLÓGICOS'!$C:$C,'Cuadro resumen'!$B$84:$B$100,'4. EQUIPO TECNOLÓGICOS'!F:F)</f>
        <v>0</v>
      </c>
    </row>
    <row r="92" spans="2:4" ht="18.75" x14ac:dyDescent="0.25">
      <c r="B92" s="83" t="s">
        <v>419</v>
      </c>
      <c r="C92" s="84">
        <f>SUMIF('4. EQUIPO TECNOLÓGICOS'!C:C,'Cuadro resumen'!$B$84:$B$100,'4. EQUIPO TECNOLÓGICOS'!D:D)</f>
        <v>0</v>
      </c>
      <c r="D92" s="84">
        <f>SUMIF('4. EQUIPO TECNOLÓGICOS'!$C:$C,'Cuadro resumen'!$B$84:$B$100,'4. EQUIPO TECNOLÓGICOS'!F:F)</f>
        <v>0</v>
      </c>
    </row>
    <row r="93" spans="2:4" ht="18.75" x14ac:dyDescent="0.25">
      <c r="B93" s="94" t="s">
        <v>76</v>
      </c>
      <c r="C93" s="84">
        <f>SUMIF('4. EQUIPO TECNOLÓGICOS'!C:C,'Cuadro resumen'!$B$84:$B$100,'4. EQUIPO TECNOLÓGICOS'!D:D)</f>
        <v>0</v>
      </c>
      <c r="D93" s="84">
        <f>SUMIF('4. EQUIPO TECNOLÓGICOS'!$C:$C,'Cuadro resumen'!$B$84:$B$100,'4. EQUIPO TECNOLÓGICOS'!F:F)</f>
        <v>0</v>
      </c>
    </row>
    <row r="94" spans="2:4" ht="18.75" x14ac:dyDescent="0.25">
      <c r="B94" s="83" t="s">
        <v>77</v>
      </c>
      <c r="C94" s="84">
        <f>SUMIF('4. EQUIPO TECNOLÓGICOS'!C:C,'Cuadro resumen'!$B$84:$B$100,'4. EQUIPO TECNOLÓGICOS'!D:D)</f>
        <v>0</v>
      </c>
      <c r="D94" s="84">
        <f>SUMIF('4. EQUIPO TECNOLÓGICOS'!$C:$C,'Cuadro resumen'!$B$84:$B$100,'4. EQUIPO TECNOLÓGICOS'!F:F)</f>
        <v>0</v>
      </c>
    </row>
    <row r="95" spans="2:4" ht="18.75" x14ac:dyDescent="0.25">
      <c r="B95" s="94" t="s">
        <v>78</v>
      </c>
      <c r="C95" s="84">
        <f>SUMIF('4. EQUIPO TECNOLÓGICOS'!C:C,'Cuadro resumen'!$B$84:$B$100,'4. EQUIPO TECNOLÓGICOS'!D:D)</f>
        <v>0</v>
      </c>
      <c r="D95" s="84">
        <f>SUMIF('4. EQUIPO TECNOLÓGICOS'!$C:$C,'Cuadro resumen'!$B$84:$B$100,'4. EQUIPO TECNOLÓGICOS'!F:F)</f>
        <v>0</v>
      </c>
    </row>
    <row r="96" spans="2:4" ht="18.75" x14ac:dyDescent="0.25">
      <c r="B96" s="94" t="s">
        <v>79</v>
      </c>
      <c r="C96" s="84">
        <f>SUMIF('4. EQUIPO TECNOLÓGICOS'!C:C,'Cuadro resumen'!$B$84:$B$100,'4. EQUIPO TECNOLÓGICOS'!D:D)</f>
        <v>0</v>
      </c>
      <c r="D96" s="84">
        <f>SUMIF('4. EQUIPO TECNOLÓGICOS'!$C:$C,'Cuadro resumen'!$B$84:$B$100,'4. EQUIPO TECNOLÓGICOS'!F:F)</f>
        <v>0</v>
      </c>
    </row>
    <row r="97" spans="2:4" ht="18.75" x14ac:dyDescent="0.25">
      <c r="B97" s="83" t="s">
        <v>420</v>
      </c>
      <c r="C97" s="84">
        <f>SUMIF('4. EQUIPO TECNOLÓGICOS'!C:C,'Cuadro resumen'!$B$84:$B$100,'4. EQUIPO TECNOLÓGICOS'!D:D)</f>
        <v>0</v>
      </c>
      <c r="D97" s="84">
        <f>SUMIF('4. EQUIPO TECNOLÓGICOS'!$C:$C,'Cuadro resumen'!$B$84:$B$100,'4. EQUIPO TECNOLÓGICOS'!F:F)</f>
        <v>0</v>
      </c>
    </row>
    <row r="98" spans="2:4" ht="18.75" x14ac:dyDescent="0.25">
      <c r="B98" s="94" t="s">
        <v>81</v>
      </c>
      <c r="C98" s="84">
        <f>SUMIF('4. EQUIPO TECNOLÓGICOS'!C:C,'Cuadro resumen'!$B$84:$B$100,'4. EQUIPO TECNOLÓGICOS'!D:D)</f>
        <v>0</v>
      </c>
      <c r="D98" s="84">
        <f>SUMIF('4. EQUIPO TECNOLÓGICOS'!$C:$C,'Cuadro resumen'!$B$84:$B$100,'4. EQUIPO TECNOLÓGICOS'!F:F)</f>
        <v>0</v>
      </c>
    </row>
    <row r="99" spans="2:4" ht="18.75" x14ac:dyDescent="0.25">
      <c r="B99" s="94" t="s">
        <v>82</v>
      </c>
      <c r="C99" s="84">
        <f>SUMIF('4. EQUIPO TECNOLÓGICOS'!C:C,'Cuadro resumen'!$B$84:$B$100,'4. EQUIPO TECNOLÓGICOS'!D:D)</f>
        <v>0</v>
      </c>
      <c r="D99" s="84">
        <f>SUMIF('4. EQUIPO TECNOLÓGICOS'!$C:$C,'Cuadro resumen'!$B$84:$B$100,'4. EQUIPO TECNOLÓGICOS'!F:F)</f>
        <v>0</v>
      </c>
    </row>
    <row r="100" spans="2:4" ht="18.75" x14ac:dyDescent="0.25">
      <c r="B100" s="94" t="s">
        <v>83</v>
      </c>
      <c r="C100" s="84">
        <f>SUMIF('4. EQUIPO TECNOLÓGICOS'!C:C,'Cuadro resumen'!$B$84:$B$100,'4. EQUIPO TECNOLÓGICOS'!D:D)</f>
        <v>0</v>
      </c>
      <c r="D100" s="84">
        <f>SUMIF('4. EQUIPO TECNOLÓGICOS'!$C:$C,'Cuadro resumen'!$B$84:$B$100,'4. EQUIPO TECNOLÓGICOS'!F:F)</f>
        <v>0</v>
      </c>
    </row>
    <row r="101" spans="2:4" ht="23.25" x14ac:dyDescent="0.25">
      <c r="B101" s="85" t="s">
        <v>128</v>
      </c>
      <c r="C101" s="86">
        <f>SUM(C84:C100)</f>
        <v>0</v>
      </c>
      <c r="D101" s="86">
        <f>SUM(D84:D100)</f>
        <v>0</v>
      </c>
    </row>
    <row r="105" spans="2:4" x14ac:dyDescent="0.25">
      <c r="B105" s="200" t="s">
        <v>479</v>
      </c>
    </row>
    <row r="126" spans="2:4" x14ac:dyDescent="0.25">
      <c r="B126" s="200" t="s">
        <v>480</v>
      </c>
    </row>
    <row r="127" spans="2:4" x14ac:dyDescent="0.25">
      <c r="B127" s="87" t="s">
        <v>123</v>
      </c>
      <c r="C127" s="87" t="s">
        <v>55</v>
      </c>
      <c r="D127" s="87" t="s">
        <v>481</v>
      </c>
    </row>
    <row r="128" spans="2:4" x14ac:dyDescent="0.25">
      <c r="B128" s="87" t="s">
        <v>482</v>
      </c>
    </row>
    <row r="129" spans="2:2" x14ac:dyDescent="0.25">
      <c r="B129" s="87" t="s">
        <v>472</v>
      </c>
    </row>
    <row r="130" spans="2:2" x14ac:dyDescent="0.25">
      <c r="B130" s="87" t="s">
        <v>487</v>
      </c>
    </row>
    <row r="143" spans="2:2" x14ac:dyDescent="0.25">
      <c r="B143" s="200" t="s">
        <v>488</v>
      </c>
    </row>
  </sheetData>
  <mergeCells count="3">
    <mergeCell ref="H2:I2"/>
    <mergeCell ref="H15:I15"/>
    <mergeCell ref="H16:I16"/>
  </mergeCells>
  <pageMargins left="0.7" right="0.7" top="0.75" bottom="0.75" header="0.3" footer="0.3"/>
  <pageSetup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W570"/>
  <sheetViews>
    <sheetView topLeftCell="C1" zoomScaleNormal="100" workbookViewId="0">
      <pane ySplit="11" topLeftCell="A555" activePane="bottomLeft" state="frozen"/>
      <selection activeCell="A11" sqref="A11"/>
      <selection pane="bottomLeft" activeCell="AP1" sqref="AF1:AP1048576"/>
    </sheetView>
  </sheetViews>
  <sheetFormatPr baseColWidth="10" defaultColWidth="11.5703125" defaultRowHeight="15" x14ac:dyDescent="0.25"/>
  <cols>
    <col min="1" max="1" width="4.5703125" style="87" customWidth="1"/>
    <col min="2" max="2" width="15.85546875" style="77" customWidth="1"/>
    <col min="3" max="3" width="89.42578125" style="87" bestFit="1" customWidth="1"/>
    <col min="4" max="24" width="32" style="178" customWidth="1"/>
    <col min="25" max="25" width="34.28515625" style="178" customWidth="1"/>
    <col min="26" max="28" width="17.85546875" style="178" customWidth="1"/>
    <col min="29" max="29" width="22" style="178" bestFit="1" customWidth="1"/>
    <col min="30" max="31" width="17.85546875" style="178" customWidth="1"/>
    <col min="32" max="32" width="16.28515625" style="178" bestFit="1" customWidth="1"/>
    <col min="33" max="33" width="22" style="178" bestFit="1" customWidth="1"/>
    <col min="34" max="34" width="14.42578125" style="178" bestFit="1" customWidth="1"/>
    <col min="35" max="35" width="18.28515625" style="178" bestFit="1" customWidth="1"/>
    <col min="36" max="36" width="23" style="178" bestFit="1" customWidth="1"/>
    <col min="37" max="37" width="22" style="178" bestFit="1" customWidth="1"/>
    <col min="38" max="38" width="19.85546875" style="178" bestFit="1" customWidth="1"/>
    <col min="39" max="39" width="22.42578125" style="178" bestFit="1" customWidth="1"/>
    <col min="40" max="40" width="20.7109375" style="178" bestFit="1" customWidth="1"/>
    <col min="41" max="41" width="22" style="178" bestFit="1" customWidth="1"/>
    <col min="42" max="42" width="21.42578125" style="178" bestFit="1" customWidth="1"/>
    <col min="43" max="16384" width="11.5703125" style="87"/>
  </cols>
  <sheetData>
    <row r="1" spans="1:569" ht="26.25" hidden="1" customHeight="1" x14ac:dyDescent="0.25">
      <c r="A1" s="190"/>
      <c r="B1" s="193"/>
      <c r="C1" s="190" t="s">
        <v>255</v>
      </c>
      <c r="D1" s="193" t="s">
        <v>256</v>
      </c>
      <c r="E1" s="184" t="s">
        <v>257</v>
      </c>
      <c r="F1" s="184" t="s">
        <v>503</v>
      </c>
      <c r="G1" s="184" t="s">
        <v>505</v>
      </c>
      <c r="H1" s="184" t="s">
        <v>507</v>
      </c>
      <c r="I1" s="184" t="s">
        <v>509</v>
      </c>
      <c r="J1" s="184" t="s">
        <v>511</v>
      </c>
      <c r="K1" s="184" t="s">
        <v>513</v>
      </c>
      <c r="L1" s="184" t="s">
        <v>258</v>
      </c>
      <c r="M1" s="184" t="s">
        <v>516</v>
      </c>
      <c r="N1" s="184" t="s">
        <v>259</v>
      </c>
      <c r="O1" s="184" t="s">
        <v>518</v>
      </c>
      <c r="P1" s="184" t="s">
        <v>520</v>
      </c>
      <c r="Q1" s="184" t="s">
        <v>522</v>
      </c>
      <c r="R1" s="184" t="s">
        <v>520</v>
      </c>
      <c r="S1" s="184" t="s">
        <v>522</v>
      </c>
      <c r="T1" s="184" t="s">
        <v>522</v>
      </c>
      <c r="U1" s="184" t="s">
        <v>260</v>
      </c>
      <c r="V1" s="184" t="s">
        <v>523</v>
      </c>
      <c r="W1" s="184" t="s">
        <v>526</v>
      </c>
      <c r="X1" s="184" t="s">
        <v>526</v>
      </c>
      <c r="Y1" s="184" t="s">
        <v>261</v>
      </c>
      <c r="Z1" s="184" t="s">
        <v>528</v>
      </c>
      <c r="AA1" s="184" t="s">
        <v>262</v>
      </c>
      <c r="AB1" s="184" t="s">
        <v>529</v>
      </c>
      <c r="AC1" s="184" t="s">
        <v>530</v>
      </c>
      <c r="AD1" s="184" t="s">
        <v>534</v>
      </c>
      <c r="AE1" s="184" t="s">
        <v>278</v>
      </c>
      <c r="AF1" s="184" t="s">
        <v>535</v>
      </c>
      <c r="AG1" s="184" t="s">
        <v>537</v>
      </c>
      <c r="AH1" s="184" t="s">
        <v>539</v>
      </c>
      <c r="AI1" s="184" t="s">
        <v>279</v>
      </c>
      <c r="AJ1" s="184" t="s">
        <v>541</v>
      </c>
      <c r="AK1" s="184" t="s">
        <v>543</v>
      </c>
      <c r="AL1" s="184" t="s">
        <v>545</v>
      </c>
      <c r="AM1" s="184" t="s">
        <v>547</v>
      </c>
      <c r="AN1" s="184" t="s">
        <v>254</v>
      </c>
      <c r="AO1" s="184" t="s">
        <v>549</v>
      </c>
      <c r="AP1" s="193" t="s">
        <v>263</v>
      </c>
      <c r="AQ1" s="184" t="s">
        <v>551</v>
      </c>
      <c r="AR1" s="184" t="s">
        <v>264</v>
      </c>
      <c r="AS1" s="184" t="s">
        <v>553</v>
      </c>
      <c r="AT1" s="184" t="s">
        <v>555</v>
      </c>
      <c r="AU1" s="184" t="s">
        <v>265</v>
      </c>
      <c r="AV1" s="184" t="s">
        <v>557</v>
      </c>
      <c r="AW1" s="184" t="s">
        <v>559</v>
      </c>
      <c r="AX1" s="184" t="s">
        <v>266</v>
      </c>
      <c r="AY1" s="184" t="s">
        <v>560</v>
      </c>
      <c r="AZ1" s="184" t="s">
        <v>562</v>
      </c>
      <c r="BA1" s="184" t="s">
        <v>563</v>
      </c>
      <c r="BB1" s="184" t="s">
        <v>564</v>
      </c>
      <c r="BC1" s="184" t="s">
        <v>566</v>
      </c>
      <c r="BD1" s="184" t="s">
        <v>568</v>
      </c>
      <c r="BE1" s="184" t="s">
        <v>569</v>
      </c>
      <c r="BF1" s="184" t="s">
        <v>267</v>
      </c>
      <c r="BG1" s="184" t="s">
        <v>571</v>
      </c>
      <c r="BH1" s="184" t="s">
        <v>573</v>
      </c>
      <c r="BI1" s="184" t="s">
        <v>575</v>
      </c>
      <c r="BJ1" s="184" t="s">
        <v>577</v>
      </c>
      <c r="BK1" s="184" t="s">
        <v>579</v>
      </c>
      <c r="BL1" s="184" t="s">
        <v>581</v>
      </c>
      <c r="BM1" s="184" t="s">
        <v>583</v>
      </c>
      <c r="BN1" s="184" t="s">
        <v>585</v>
      </c>
      <c r="BO1" s="184" t="s">
        <v>280</v>
      </c>
      <c r="BP1" s="184" t="s">
        <v>587</v>
      </c>
      <c r="BQ1" s="184" t="s">
        <v>589</v>
      </c>
      <c r="BR1" s="184" t="s">
        <v>591</v>
      </c>
      <c r="BS1" s="184" t="s">
        <v>593</v>
      </c>
      <c r="BT1" s="184" t="s">
        <v>595</v>
      </c>
      <c r="BU1" s="184" t="s">
        <v>597</v>
      </c>
      <c r="BV1" s="184" t="s">
        <v>599</v>
      </c>
      <c r="BW1" s="184" t="s">
        <v>601</v>
      </c>
      <c r="BX1" s="184" t="s">
        <v>603</v>
      </c>
      <c r="BY1" s="184" t="s">
        <v>605</v>
      </c>
      <c r="BZ1" s="193" t="s">
        <v>268</v>
      </c>
      <c r="CA1" s="184" t="s">
        <v>269</v>
      </c>
      <c r="CB1" s="184" t="s">
        <v>607</v>
      </c>
      <c r="CC1" s="184" t="s">
        <v>270</v>
      </c>
      <c r="CD1" s="184" t="s">
        <v>609</v>
      </c>
      <c r="CE1" s="184" t="s">
        <v>611</v>
      </c>
      <c r="CF1" s="193" t="s">
        <v>271</v>
      </c>
      <c r="CG1" s="184" t="s">
        <v>272</v>
      </c>
      <c r="CH1" s="184" t="s">
        <v>613</v>
      </c>
      <c r="CI1" s="184" t="s">
        <v>273</v>
      </c>
      <c r="CJ1" s="184" t="s">
        <v>615</v>
      </c>
      <c r="CK1" s="184" t="s">
        <v>617</v>
      </c>
      <c r="CL1" s="184" t="s">
        <v>619</v>
      </c>
      <c r="CM1" s="193" t="s">
        <v>274</v>
      </c>
      <c r="CN1" s="184" t="s">
        <v>625</v>
      </c>
      <c r="CO1" s="184" t="s">
        <v>627</v>
      </c>
      <c r="CP1" s="184" t="s">
        <v>275</v>
      </c>
      <c r="CQ1" s="184" t="s">
        <v>621</v>
      </c>
      <c r="CR1" s="184" t="s">
        <v>623</v>
      </c>
      <c r="CS1" s="184" t="s">
        <v>276</v>
      </c>
      <c r="CT1" s="184" t="s">
        <v>629</v>
      </c>
      <c r="CU1" s="184" t="s">
        <v>277</v>
      </c>
      <c r="CV1" s="184" t="s">
        <v>630</v>
      </c>
      <c r="CW1" s="181" t="s">
        <v>281</v>
      </c>
      <c r="CX1" s="193" t="s">
        <v>282</v>
      </c>
      <c r="CY1" s="184" t="s">
        <v>631</v>
      </c>
      <c r="CZ1" s="184" t="s">
        <v>632</v>
      </c>
      <c r="DA1" s="184" t="s">
        <v>634</v>
      </c>
      <c r="DB1" s="184" t="s">
        <v>283</v>
      </c>
      <c r="DC1" s="184" t="s">
        <v>636</v>
      </c>
      <c r="DD1" s="184" t="s">
        <v>638</v>
      </c>
      <c r="DE1" s="184" t="s">
        <v>640</v>
      </c>
      <c r="DF1" s="184" t="s">
        <v>642</v>
      </c>
      <c r="DG1" s="184" t="s">
        <v>644</v>
      </c>
      <c r="DH1" s="184" t="s">
        <v>646</v>
      </c>
      <c r="DI1" s="193" t="s">
        <v>284</v>
      </c>
      <c r="DJ1" s="184" t="s">
        <v>285</v>
      </c>
      <c r="DK1" s="184" t="s">
        <v>648</v>
      </c>
      <c r="DL1" s="184" t="s">
        <v>286</v>
      </c>
      <c r="DM1" s="184" t="s">
        <v>650</v>
      </c>
      <c r="DN1" s="184" t="s">
        <v>652</v>
      </c>
      <c r="DO1" s="184" t="s">
        <v>654</v>
      </c>
      <c r="DP1" s="184" t="s">
        <v>656</v>
      </c>
      <c r="DQ1" s="184" t="s">
        <v>658</v>
      </c>
      <c r="DR1" s="184" t="s">
        <v>660</v>
      </c>
      <c r="DS1" s="184" t="s">
        <v>662</v>
      </c>
      <c r="DT1" s="184" t="s">
        <v>287</v>
      </c>
      <c r="DU1" s="184" t="s">
        <v>664</v>
      </c>
      <c r="DV1" s="184" t="s">
        <v>666</v>
      </c>
      <c r="DW1" s="184" t="s">
        <v>668</v>
      </c>
      <c r="DX1" s="193" t="s">
        <v>288</v>
      </c>
      <c r="DY1" s="184" t="s">
        <v>670</v>
      </c>
      <c r="DZ1" s="184" t="s">
        <v>289</v>
      </c>
      <c r="EA1" s="184" t="s">
        <v>672</v>
      </c>
      <c r="EB1" s="184" t="s">
        <v>290</v>
      </c>
      <c r="EC1" s="184" t="s">
        <v>674</v>
      </c>
      <c r="ED1" s="184" t="s">
        <v>676</v>
      </c>
      <c r="EE1" s="184" t="s">
        <v>678</v>
      </c>
      <c r="EF1" s="184" t="s">
        <v>680</v>
      </c>
      <c r="EG1" s="184" t="s">
        <v>682</v>
      </c>
      <c r="EH1" s="184" t="s">
        <v>684</v>
      </c>
      <c r="EI1" s="184" t="s">
        <v>686</v>
      </c>
      <c r="EJ1" s="184" t="s">
        <v>688</v>
      </c>
      <c r="EK1" s="184" t="s">
        <v>690</v>
      </c>
      <c r="EL1" s="184" t="s">
        <v>692</v>
      </c>
      <c r="EM1" s="184" t="s">
        <v>694</v>
      </c>
      <c r="EN1" s="193" t="s">
        <v>291</v>
      </c>
      <c r="EO1" s="184" t="s">
        <v>696</v>
      </c>
      <c r="EP1" s="184" t="s">
        <v>292</v>
      </c>
      <c r="EQ1" s="184" t="s">
        <v>698</v>
      </c>
      <c r="ER1" s="184" t="s">
        <v>700</v>
      </c>
      <c r="ES1" s="184" t="s">
        <v>293</v>
      </c>
      <c r="ET1" s="184" t="s">
        <v>702</v>
      </c>
      <c r="EU1" s="184" t="s">
        <v>704</v>
      </c>
      <c r="EV1" s="184" t="s">
        <v>294</v>
      </c>
      <c r="EW1" s="184" t="s">
        <v>706</v>
      </c>
      <c r="EX1" s="184" t="s">
        <v>708</v>
      </c>
      <c r="EY1" s="184" t="s">
        <v>710</v>
      </c>
      <c r="EZ1" s="184" t="s">
        <v>295</v>
      </c>
      <c r="FA1" s="184" t="s">
        <v>712</v>
      </c>
      <c r="FB1" s="184" t="s">
        <v>714</v>
      </c>
      <c r="FC1" s="193" t="s">
        <v>296</v>
      </c>
      <c r="FD1" s="184" t="s">
        <v>297</v>
      </c>
      <c r="FE1" s="184" t="s">
        <v>716</v>
      </c>
      <c r="FF1" s="184" t="s">
        <v>718</v>
      </c>
      <c r="FG1" s="184" t="s">
        <v>720</v>
      </c>
      <c r="FH1" s="184" t="s">
        <v>722</v>
      </c>
      <c r="FI1" s="184" t="s">
        <v>298</v>
      </c>
      <c r="FJ1" s="184" t="s">
        <v>724</v>
      </c>
      <c r="FK1" s="184" t="s">
        <v>726</v>
      </c>
      <c r="FL1" s="184" t="s">
        <v>728</v>
      </c>
      <c r="FM1" s="184" t="s">
        <v>730</v>
      </c>
      <c r="FN1" s="184" t="s">
        <v>732</v>
      </c>
      <c r="FO1" s="184" t="s">
        <v>299</v>
      </c>
      <c r="FP1" s="184" t="s">
        <v>735</v>
      </c>
      <c r="FQ1" s="184" t="s">
        <v>300</v>
      </c>
      <c r="FR1" s="184" t="s">
        <v>738</v>
      </c>
      <c r="FS1" s="184" t="s">
        <v>739</v>
      </c>
      <c r="FT1" s="184" t="s">
        <v>741</v>
      </c>
      <c r="FU1" s="184" t="s">
        <v>301</v>
      </c>
      <c r="FV1" s="184" t="s">
        <v>744</v>
      </c>
      <c r="FW1" s="184" t="s">
        <v>745</v>
      </c>
      <c r="FX1" s="184" t="s">
        <v>747</v>
      </c>
      <c r="FY1" s="184" t="s">
        <v>302</v>
      </c>
      <c r="FZ1" s="184" t="s">
        <v>750</v>
      </c>
      <c r="GA1" s="184" t="s">
        <v>752</v>
      </c>
      <c r="GB1" s="184" t="s">
        <v>754</v>
      </c>
      <c r="GC1" s="193" t="s">
        <v>303</v>
      </c>
      <c r="GD1" s="193" t="s">
        <v>304</v>
      </c>
      <c r="GE1" s="184" t="s">
        <v>310</v>
      </c>
      <c r="GF1" s="184" t="s">
        <v>756</v>
      </c>
      <c r="GG1" s="184" t="s">
        <v>758</v>
      </c>
      <c r="GH1" s="184" t="s">
        <v>760</v>
      </c>
      <c r="GI1" s="184" t="s">
        <v>762</v>
      </c>
      <c r="GJ1" s="184" t="s">
        <v>764</v>
      </c>
      <c r="GK1" s="184" t="s">
        <v>766</v>
      </c>
      <c r="GL1" s="193" t="s">
        <v>305</v>
      </c>
      <c r="GM1" s="184" t="s">
        <v>311</v>
      </c>
      <c r="GN1" s="184" t="s">
        <v>768</v>
      </c>
      <c r="GO1" s="184" t="s">
        <v>770</v>
      </c>
      <c r="GP1" s="184" t="s">
        <v>771</v>
      </c>
      <c r="GQ1" s="184" t="s">
        <v>312</v>
      </c>
      <c r="GR1" s="184" t="s">
        <v>774</v>
      </c>
      <c r="GS1" s="184" t="s">
        <v>775</v>
      </c>
      <c r="GT1" s="193" t="s">
        <v>306</v>
      </c>
      <c r="GU1" s="184" t="s">
        <v>307</v>
      </c>
      <c r="GV1" s="184" t="s">
        <v>777</v>
      </c>
      <c r="GW1" s="184" t="s">
        <v>779</v>
      </c>
      <c r="GX1" s="184" t="s">
        <v>781</v>
      </c>
      <c r="GY1" s="184" t="s">
        <v>783</v>
      </c>
      <c r="GZ1" s="184" t="s">
        <v>785</v>
      </c>
      <c r="HA1" s="193" t="s">
        <v>308</v>
      </c>
      <c r="HB1" s="184" t="s">
        <v>309</v>
      </c>
      <c r="HC1" s="184" t="s">
        <v>787</v>
      </c>
      <c r="HD1" s="184" t="s">
        <v>789</v>
      </c>
      <c r="HE1" s="184" t="s">
        <v>791</v>
      </c>
      <c r="HF1" s="184" t="s">
        <v>793</v>
      </c>
      <c r="HG1" s="184" t="s">
        <v>795</v>
      </c>
      <c r="HH1" s="184" t="s">
        <v>797</v>
      </c>
      <c r="HI1" s="181" t="s">
        <v>313</v>
      </c>
      <c r="HJ1" s="193" t="s">
        <v>314</v>
      </c>
      <c r="HK1" s="184" t="s">
        <v>315</v>
      </c>
      <c r="HL1" s="184" t="s">
        <v>799</v>
      </c>
      <c r="HM1" s="184" t="s">
        <v>801</v>
      </c>
      <c r="HN1" s="184" t="s">
        <v>803</v>
      </c>
      <c r="HO1" s="184" t="s">
        <v>805</v>
      </c>
      <c r="HP1" s="184" t="s">
        <v>316</v>
      </c>
      <c r="HQ1" s="184" t="s">
        <v>808</v>
      </c>
      <c r="HR1" s="184" t="s">
        <v>333</v>
      </c>
      <c r="HS1" s="184" t="s">
        <v>846</v>
      </c>
      <c r="HT1" s="184" t="s">
        <v>848</v>
      </c>
      <c r="HU1" s="184" t="s">
        <v>850</v>
      </c>
      <c r="HV1" s="193" t="s">
        <v>317</v>
      </c>
      <c r="HW1" s="184" t="s">
        <v>810</v>
      </c>
      <c r="HX1" s="184" t="s">
        <v>812</v>
      </c>
      <c r="HY1" s="184" t="s">
        <v>318</v>
      </c>
      <c r="HZ1" s="184" t="s">
        <v>815</v>
      </c>
      <c r="IA1" s="184" t="s">
        <v>817</v>
      </c>
      <c r="IB1" s="184" t="s">
        <v>818</v>
      </c>
      <c r="IC1" s="184" t="s">
        <v>820</v>
      </c>
      <c r="ID1" s="193" t="s">
        <v>319</v>
      </c>
      <c r="IE1" s="184" t="s">
        <v>822</v>
      </c>
      <c r="IF1" s="184" t="s">
        <v>824</v>
      </c>
      <c r="IG1" s="184" t="s">
        <v>826</v>
      </c>
      <c r="IH1" s="184" t="s">
        <v>320</v>
      </c>
      <c r="II1" s="184" t="s">
        <v>828</v>
      </c>
      <c r="IJ1" s="184" t="s">
        <v>830</v>
      </c>
      <c r="IK1" s="184" t="s">
        <v>321</v>
      </c>
      <c r="IL1" s="184" t="s">
        <v>832</v>
      </c>
      <c r="IM1" s="184" t="s">
        <v>834</v>
      </c>
      <c r="IN1" s="184" t="s">
        <v>322</v>
      </c>
      <c r="IO1" s="184" t="s">
        <v>836</v>
      </c>
      <c r="IP1" s="184" t="s">
        <v>838</v>
      </c>
      <c r="IQ1" s="184" t="s">
        <v>840</v>
      </c>
      <c r="IR1" s="184" t="s">
        <v>842</v>
      </c>
      <c r="IS1" s="184" t="s">
        <v>323</v>
      </c>
      <c r="IT1" s="184" t="s">
        <v>844</v>
      </c>
      <c r="IU1" s="193" t="s">
        <v>324</v>
      </c>
      <c r="IV1" s="184" t="s">
        <v>852</v>
      </c>
      <c r="IW1" s="184" t="s">
        <v>854</v>
      </c>
      <c r="IX1" s="184" t="s">
        <v>325</v>
      </c>
      <c r="IY1" s="184" t="s">
        <v>856</v>
      </c>
      <c r="IZ1" s="184" t="s">
        <v>858</v>
      </c>
      <c r="JA1" s="184" t="s">
        <v>860</v>
      </c>
      <c r="JB1" s="193" t="s">
        <v>326</v>
      </c>
      <c r="JC1" s="184" t="s">
        <v>862</v>
      </c>
      <c r="JD1" s="184" t="s">
        <v>327</v>
      </c>
      <c r="JE1" s="184" t="s">
        <v>865</v>
      </c>
      <c r="JF1" s="184" t="s">
        <v>867</v>
      </c>
      <c r="JG1" s="184" t="s">
        <v>869</v>
      </c>
      <c r="JH1" s="184" t="s">
        <v>871</v>
      </c>
      <c r="JI1" s="184" t="s">
        <v>873</v>
      </c>
      <c r="JJ1" s="184" t="s">
        <v>875</v>
      </c>
      <c r="JK1" s="184" t="s">
        <v>328</v>
      </c>
      <c r="JL1" s="184" t="s">
        <v>878</v>
      </c>
      <c r="JM1" s="184" t="s">
        <v>880</v>
      </c>
      <c r="JN1" s="184" t="s">
        <v>882</v>
      </c>
      <c r="JO1" s="184" t="s">
        <v>884</v>
      </c>
      <c r="JP1" s="184" t="s">
        <v>886</v>
      </c>
      <c r="JQ1" s="184" t="s">
        <v>888</v>
      </c>
      <c r="JR1" s="184" t="s">
        <v>890</v>
      </c>
      <c r="JS1" s="184" t="s">
        <v>892</v>
      </c>
      <c r="JT1" s="184" t="s">
        <v>329</v>
      </c>
      <c r="JU1" s="184" t="s">
        <v>895</v>
      </c>
      <c r="JV1" s="184" t="s">
        <v>897</v>
      </c>
      <c r="JW1" s="184" t="s">
        <v>899</v>
      </c>
      <c r="JX1" s="184" t="s">
        <v>901</v>
      </c>
      <c r="JY1" s="184" t="s">
        <v>902</v>
      </c>
      <c r="JZ1" s="184" t="s">
        <v>904</v>
      </c>
      <c r="KA1" s="184" t="s">
        <v>906</v>
      </c>
      <c r="KB1" s="184" t="s">
        <v>908</v>
      </c>
      <c r="KC1" s="184" t="s">
        <v>910</v>
      </c>
      <c r="KD1" s="184" t="s">
        <v>912</v>
      </c>
      <c r="KE1" s="184" t="s">
        <v>914</v>
      </c>
      <c r="KF1" s="184" t="s">
        <v>916</v>
      </c>
      <c r="KG1" s="184" t="s">
        <v>918</v>
      </c>
      <c r="KH1" s="184" t="s">
        <v>920</v>
      </c>
      <c r="KI1" s="184" t="s">
        <v>922</v>
      </c>
      <c r="KJ1" s="184" t="s">
        <v>924</v>
      </c>
      <c r="KK1" s="184" t="s">
        <v>926</v>
      </c>
      <c r="KL1" s="184" t="s">
        <v>928</v>
      </c>
      <c r="KM1" s="184" t="s">
        <v>930</v>
      </c>
      <c r="KN1" s="184" t="s">
        <v>932</v>
      </c>
      <c r="KO1" s="184" t="s">
        <v>934</v>
      </c>
      <c r="KP1" s="184" t="s">
        <v>936</v>
      </c>
      <c r="KQ1" s="184" t="s">
        <v>938</v>
      </c>
      <c r="KR1" s="184" t="s">
        <v>940</v>
      </c>
      <c r="KS1" s="184" t="s">
        <v>942</v>
      </c>
      <c r="KT1" s="184" t="s">
        <v>944</v>
      </c>
      <c r="KU1" s="193" t="s">
        <v>330</v>
      </c>
      <c r="KV1" s="184" t="s">
        <v>946</v>
      </c>
      <c r="KW1" s="184" t="s">
        <v>331</v>
      </c>
      <c r="KX1" s="184" t="s">
        <v>949</v>
      </c>
      <c r="KY1" s="184" t="s">
        <v>951</v>
      </c>
      <c r="KZ1" s="184" t="s">
        <v>953</v>
      </c>
      <c r="LA1" s="184" t="s">
        <v>955</v>
      </c>
      <c r="LB1" s="184" t="s">
        <v>332</v>
      </c>
      <c r="LC1" s="184" t="s">
        <v>958</v>
      </c>
      <c r="LD1" s="184" t="s">
        <v>960</v>
      </c>
      <c r="LE1" s="184" t="s">
        <v>962</v>
      </c>
      <c r="LF1" s="184" t="s">
        <v>964</v>
      </c>
      <c r="LG1" s="184" t="s">
        <v>966</v>
      </c>
      <c r="LH1" s="184" t="s">
        <v>968</v>
      </c>
      <c r="LI1" s="184" t="s">
        <v>970</v>
      </c>
      <c r="LJ1" s="181" t="s">
        <v>334</v>
      </c>
      <c r="LK1" s="193" t="s">
        <v>335</v>
      </c>
      <c r="LL1" s="184" t="s">
        <v>336</v>
      </c>
      <c r="LM1" s="184" t="s">
        <v>337</v>
      </c>
      <c r="LN1" s="193" t="s">
        <v>338</v>
      </c>
      <c r="LO1" s="184" t="s">
        <v>339</v>
      </c>
      <c r="LP1" s="184" t="s">
        <v>990</v>
      </c>
      <c r="LQ1" s="184" t="s">
        <v>992</v>
      </c>
      <c r="LR1" s="184" t="s">
        <v>993</v>
      </c>
      <c r="LS1" s="184" t="s">
        <v>995</v>
      </c>
      <c r="LT1" s="184" t="s">
        <v>996</v>
      </c>
      <c r="LU1" s="184" t="s">
        <v>998</v>
      </c>
      <c r="LV1" s="184" t="s">
        <v>1000</v>
      </c>
      <c r="LW1" s="184" t="s">
        <v>1002</v>
      </c>
      <c r="LX1" s="184" t="s">
        <v>1004</v>
      </c>
      <c r="LY1" s="184" t="s">
        <v>340</v>
      </c>
      <c r="LZ1" s="184" t="s">
        <v>1007</v>
      </c>
      <c r="MA1" s="184" t="s">
        <v>1008</v>
      </c>
      <c r="MB1" s="184" t="s">
        <v>1010</v>
      </c>
      <c r="MC1" s="184" t="s">
        <v>341</v>
      </c>
      <c r="MD1" s="184" t="s">
        <v>1013</v>
      </c>
      <c r="ME1" s="184" t="s">
        <v>1014</v>
      </c>
      <c r="MF1" s="184" t="s">
        <v>1016</v>
      </c>
      <c r="MG1" s="184" t="s">
        <v>1018</v>
      </c>
      <c r="MH1" s="184" t="s">
        <v>342</v>
      </c>
      <c r="MI1" s="184" t="s">
        <v>1021</v>
      </c>
      <c r="MJ1" s="184" t="s">
        <v>1023</v>
      </c>
      <c r="MK1" s="184" t="s">
        <v>1025</v>
      </c>
      <c r="ML1" s="184" t="s">
        <v>1027</v>
      </c>
      <c r="MM1" s="184" t="s">
        <v>343</v>
      </c>
      <c r="MN1" s="184" t="s">
        <v>1030</v>
      </c>
      <c r="MO1" s="184" t="s">
        <v>1032</v>
      </c>
      <c r="MP1" s="184" t="s">
        <v>1034</v>
      </c>
      <c r="MQ1" s="184" t="s">
        <v>1036</v>
      </c>
      <c r="MR1" s="184" t="s">
        <v>1038</v>
      </c>
      <c r="MS1" s="184" t="s">
        <v>1040</v>
      </c>
      <c r="MT1" s="184" t="s">
        <v>1042</v>
      </c>
      <c r="MU1" s="184" t="s">
        <v>1044</v>
      </c>
      <c r="MV1" s="184" t="s">
        <v>1046</v>
      </c>
      <c r="MW1" s="184" t="s">
        <v>1048</v>
      </c>
      <c r="MX1" s="184" t="s">
        <v>1050</v>
      </c>
      <c r="MY1" s="184" t="s">
        <v>1051</v>
      </c>
      <c r="MZ1" s="193" t="s">
        <v>344</v>
      </c>
      <c r="NA1" s="184" t="s">
        <v>345</v>
      </c>
      <c r="NB1" s="184" t="s">
        <v>1053</v>
      </c>
      <c r="NC1" s="184" t="s">
        <v>1055</v>
      </c>
      <c r="ND1" s="184" t="s">
        <v>1057</v>
      </c>
      <c r="NE1" s="184" t="s">
        <v>1059</v>
      </c>
      <c r="NF1" s="193" t="s">
        <v>346</v>
      </c>
      <c r="NG1" s="184" t="s">
        <v>347</v>
      </c>
      <c r="NH1" s="184" t="s">
        <v>1060</v>
      </c>
      <c r="NI1" s="184" t="s">
        <v>348</v>
      </c>
      <c r="NJ1" s="184" t="s">
        <v>1062</v>
      </c>
      <c r="NK1" s="184" t="s">
        <v>1064</v>
      </c>
      <c r="NL1" s="184" t="s">
        <v>349</v>
      </c>
      <c r="NM1" s="184" t="s">
        <v>1066</v>
      </c>
      <c r="NN1" s="184" t="s">
        <v>1068</v>
      </c>
      <c r="NO1" s="181" t="s">
        <v>335</v>
      </c>
      <c r="NP1" s="193" t="s">
        <v>336</v>
      </c>
      <c r="NQ1" s="184" t="s">
        <v>350</v>
      </c>
      <c r="NR1" s="184" t="s">
        <v>972</v>
      </c>
      <c r="NS1" s="184" t="s">
        <v>974</v>
      </c>
      <c r="NT1" s="184" t="s">
        <v>976</v>
      </c>
      <c r="NU1" s="184" t="s">
        <v>978</v>
      </c>
      <c r="NV1" s="184" t="s">
        <v>351</v>
      </c>
      <c r="NW1" s="184" t="s">
        <v>980</v>
      </c>
      <c r="NX1" s="184" t="s">
        <v>352</v>
      </c>
      <c r="NY1" s="184" t="s">
        <v>982</v>
      </c>
      <c r="NZ1" s="193" t="s">
        <v>337</v>
      </c>
      <c r="OA1" s="184" t="s">
        <v>984</v>
      </c>
      <c r="OB1" s="184" t="s">
        <v>353</v>
      </c>
      <c r="OC1" s="181" t="s">
        <v>337</v>
      </c>
      <c r="OD1" s="193" t="s">
        <v>353</v>
      </c>
      <c r="OE1" s="184" t="s">
        <v>986</v>
      </c>
      <c r="OF1" s="184" t="s">
        <v>988</v>
      </c>
      <c r="OG1" s="184" t="s">
        <v>354</v>
      </c>
      <c r="OH1" s="181" t="s">
        <v>355</v>
      </c>
      <c r="OI1" s="193" t="s">
        <v>356</v>
      </c>
      <c r="OJ1" s="184" t="s">
        <v>357</v>
      </c>
      <c r="OK1" s="184" t="s">
        <v>1069</v>
      </c>
      <c r="OL1" s="184" t="s">
        <v>1071</v>
      </c>
      <c r="OM1" s="184" t="s">
        <v>358</v>
      </c>
      <c r="ON1" s="184" t="s">
        <v>368</v>
      </c>
      <c r="OO1" s="184" t="s">
        <v>1073</v>
      </c>
      <c r="OP1" s="184" t="s">
        <v>1075</v>
      </c>
      <c r="OQ1" s="184" t="s">
        <v>1077</v>
      </c>
      <c r="OR1" s="184" t="s">
        <v>1079</v>
      </c>
      <c r="OS1" s="184" t="s">
        <v>1081</v>
      </c>
      <c r="OT1" s="184" t="s">
        <v>1083</v>
      </c>
      <c r="OU1" s="184" t="s">
        <v>1085</v>
      </c>
      <c r="OV1" s="184" t="s">
        <v>1087</v>
      </c>
      <c r="OW1" s="184" t="s">
        <v>1089</v>
      </c>
      <c r="OX1" s="184" t="s">
        <v>1091</v>
      </c>
      <c r="OY1" s="184" t="s">
        <v>1093</v>
      </c>
      <c r="OZ1" s="184" t="s">
        <v>1095</v>
      </c>
      <c r="PA1" s="184" t="s">
        <v>1097</v>
      </c>
      <c r="PB1" s="184" t="s">
        <v>1099</v>
      </c>
      <c r="PC1" s="184" t="s">
        <v>1101</v>
      </c>
      <c r="PD1" s="184" t="s">
        <v>1103</v>
      </c>
      <c r="PE1" s="184" t="s">
        <v>1105</v>
      </c>
      <c r="PF1" s="184" t="s">
        <v>1107</v>
      </c>
      <c r="PG1" s="184" t="s">
        <v>1109</v>
      </c>
      <c r="PH1" s="184" t="s">
        <v>1111</v>
      </c>
      <c r="PI1" s="184" t="s">
        <v>1113</v>
      </c>
      <c r="PJ1" s="184" t="s">
        <v>1115</v>
      </c>
      <c r="PK1" s="184" t="s">
        <v>369</v>
      </c>
      <c r="PL1" s="184" t="s">
        <v>1118</v>
      </c>
      <c r="PM1" s="184" t="s">
        <v>1120</v>
      </c>
      <c r="PN1" s="184" t="s">
        <v>1121</v>
      </c>
      <c r="PO1" s="184" t="s">
        <v>1123</v>
      </c>
      <c r="PP1" s="184" t="s">
        <v>1125</v>
      </c>
      <c r="PQ1" s="184" t="s">
        <v>1127</v>
      </c>
      <c r="PR1" s="184" t="s">
        <v>1129</v>
      </c>
      <c r="PS1" s="184" t="s">
        <v>1131</v>
      </c>
      <c r="PT1" s="184" t="s">
        <v>1133</v>
      </c>
      <c r="PU1" s="184" t="s">
        <v>1135</v>
      </c>
      <c r="PV1" s="184" t="s">
        <v>1137</v>
      </c>
      <c r="PW1" s="184" t="s">
        <v>1139</v>
      </c>
      <c r="PX1" s="184" t="s">
        <v>1141</v>
      </c>
      <c r="PY1" s="184" t="s">
        <v>1143</v>
      </c>
      <c r="PZ1" s="184" t="s">
        <v>1145</v>
      </c>
      <c r="QA1" s="184" t="s">
        <v>1147</v>
      </c>
      <c r="QB1" s="184" t="s">
        <v>1149</v>
      </c>
      <c r="QC1" s="184" t="s">
        <v>1151</v>
      </c>
      <c r="QD1" s="184" t="s">
        <v>1153</v>
      </c>
      <c r="QE1" s="184" t="s">
        <v>1155</v>
      </c>
      <c r="QF1" s="184" t="s">
        <v>1157</v>
      </c>
      <c r="QG1" s="184" t="s">
        <v>1159</v>
      </c>
      <c r="QH1" s="184" t="s">
        <v>1161</v>
      </c>
      <c r="QI1" s="184" t="s">
        <v>1163</v>
      </c>
      <c r="QJ1" s="184" t="s">
        <v>1165</v>
      </c>
      <c r="QK1" s="184" t="s">
        <v>1167</v>
      </c>
      <c r="QL1" s="184" t="s">
        <v>359</v>
      </c>
      <c r="QM1" s="184" t="s">
        <v>1169</v>
      </c>
      <c r="QN1" s="184" t="s">
        <v>1171</v>
      </c>
      <c r="QO1" s="184" t="s">
        <v>1173</v>
      </c>
      <c r="QP1" s="184" t="s">
        <v>1175</v>
      </c>
      <c r="QQ1" s="184" t="s">
        <v>1177</v>
      </c>
      <c r="QR1" s="193" t="s">
        <v>360</v>
      </c>
      <c r="QS1" s="184" t="s">
        <v>361</v>
      </c>
      <c r="QT1" s="184" t="s">
        <v>1179</v>
      </c>
      <c r="QU1" s="184" t="s">
        <v>1181</v>
      </c>
      <c r="QV1" s="184" t="s">
        <v>1183</v>
      </c>
      <c r="QW1" s="184" t="s">
        <v>1185</v>
      </c>
      <c r="QX1" s="184" t="s">
        <v>1187</v>
      </c>
      <c r="QY1" s="184" t="s">
        <v>1189</v>
      </c>
      <c r="QZ1" s="193" t="s">
        <v>362</v>
      </c>
      <c r="RA1" s="184" t="s">
        <v>1191</v>
      </c>
      <c r="RB1" s="184" t="s">
        <v>363</v>
      </c>
      <c r="RC1" s="193" t="s">
        <v>364</v>
      </c>
      <c r="RD1" s="184" t="s">
        <v>365</v>
      </c>
      <c r="RE1" s="184" t="s">
        <v>1221</v>
      </c>
      <c r="RF1" s="184" t="s">
        <v>1223</v>
      </c>
      <c r="RG1" s="193" t="s">
        <v>366</v>
      </c>
      <c r="RH1" s="184" t="s">
        <v>367</v>
      </c>
      <c r="RI1" s="184" t="s">
        <v>1225</v>
      </c>
      <c r="RJ1" s="184" t="s">
        <v>1226</v>
      </c>
      <c r="RK1" s="184" t="s">
        <v>1227</v>
      </c>
      <c r="RL1" s="184" t="s">
        <v>1228</v>
      </c>
      <c r="RM1" s="184" t="s">
        <v>1230</v>
      </c>
      <c r="RN1" s="184" t="s">
        <v>1231</v>
      </c>
      <c r="RO1" s="184" t="s">
        <v>1233</v>
      </c>
      <c r="RP1" s="184" t="s">
        <v>1234</v>
      </c>
      <c r="RQ1" s="181" t="s">
        <v>362</v>
      </c>
      <c r="RR1" s="193" t="s">
        <v>363</v>
      </c>
      <c r="RS1" s="184" t="s">
        <v>370</v>
      </c>
      <c r="RT1" s="184" t="s">
        <v>1193</v>
      </c>
      <c r="RU1" s="184" t="s">
        <v>1195</v>
      </c>
      <c r="RV1" s="184" t="s">
        <v>1197</v>
      </c>
      <c r="RW1" s="184" t="s">
        <v>1199</v>
      </c>
      <c r="RX1" s="184" t="s">
        <v>1201</v>
      </c>
      <c r="RY1" s="184" t="s">
        <v>1203</v>
      </c>
      <c r="RZ1" s="184" t="s">
        <v>1205</v>
      </c>
      <c r="SA1" s="184" t="s">
        <v>1207</v>
      </c>
      <c r="SB1" s="184" t="s">
        <v>1209</v>
      </c>
      <c r="SC1" s="184" t="s">
        <v>1211</v>
      </c>
      <c r="SD1" s="184" t="s">
        <v>1213</v>
      </c>
      <c r="SE1" s="184" t="s">
        <v>1215</v>
      </c>
      <c r="SF1" s="184" t="s">
        <v>1217</v>
      </c>
      <c r="SG1" s="184" t="s">
        <v>1219</v>
      </c>
      <c r="SH1" s="181" t="s">
        <v>371</v>
      </c>
      <c r="SI1" s="193" t="s">
        <v>372</v>
      </c>
      <c r="SJ1" s="184" t="s">
        <v>373</v>
      </c>
      <c r="SK1" s="184" t="s">
        <v>1236</v>
      </c>
      <c r="SL1" s="184" t="s">
        <v>1238</v>
      </c>
      <c r="SM1" s="184" t="s">
        <v>374</v>
      </c>
      <c r="SN1" s="184" t="s">
        <v>1240</v>
      </c>
      <c r="SO1" s="184" t="s">
        <v>1242</v>
      </c>
      <c r="SP1" s="184" t="s">
        <v>1244</v>
      </c>
      <c r="SQ1" s="184" t="s">
        <v>1246</v>
      </c>
      <c r="SR1" s="193" t="s">
        <v>375</v>
      </c>
      <c r="SS1" s="184" t="s">
        <v>376</v>
      </c>
      <c r="ST1" s="184" t="s">
        <v>1248</v>
      </c>
      <c r="SU1" s="184" t="s">
        <v>1250</v>
      </c>
      <c r="SV1" s="184" t="s">
        <v>1252</v>
      </c>
      <c r="SW1" s="184" t="s">
        <v>1254</v>
      </c>
      <c r="SX1" s="184" t="s">
        <v>1256</v>
      </c>
      <c r="SY1" s="184" t="s">
        <v>1258</v>
      </c>
      <c r="SZ1" s="184" t="s">
        <v>1260</v>
      </c>
      <c r="TA1" s="184" t="s">
        <v>1262</v>
      </c>
      <c r="TB1" s="184" t="s">
        <v>1264</v>
      </c>
      <c r="TC1" s="184" t="s">
        <v>1266</v>
      </c>
      <c r="TD1" s="184" t="s">
        <v>1268</v>
      </c>
      <c r="TE1" s="184" t="s">
        <v>1270</v>
      </c>
      <c r="TF1" s="184" t="s">
        <v>1272</v>
      </c>
      <c r="TG1" s="184" t="s">
        <v>1274</v>
      </c>
      <c r="TH1" s="184" t="s">
        <v>1276</v>
      </c>
      <c r="TI1" s="181" t="s">
        <v>377</v>
      </c>
      <c r="TJ1" s="193" t="s">
        <v>378</v>
      </c>
      <c r="TK1" s="184" t="s">
        <v>379</v>
      </c>
      <c r="TL1" s="184" t="s">
        <v>1278</v>
      </c>
      <c r="TM1" s="184" t="s">
        <v>1280</v>
      </c>
      <c r="TN1" s="184" t="s">
        <v>1282</v>
      </c>
      <c r="TO1" s="184" t="s">
        <v>1284</v>
      </c>
      <c r="TP1" s="184" t="s">
        <v>1286</v>
      </c>
      <c r="TQ1" s="184" t="s">
        <v>380</v>
      </c>
      <c r="TR1" s="184" t="s">
        <v>1288</v>
      </c>
      <c r="TS1" s="184" t="s">
        <v>1290</v>
      </c>
      <c r="TT1" s="184" t="s">
        <v>1292</v>
      </c>
      <c r="TU1" s="184" t="s">
        <v>1294</v>
      </c>
      <c r="TV1" s="184" t="s">
        <v>1296</v>
      </c>
      <c r="TW1" s="184" t="s">
        <v>1298</v>
      </c>
      <c r="TX1" s="193" t="s">
        <v>381</v>
      </c>
      <c r="TY1" s="184" t="s">
        <v>382</v>
      </c>
      <c r="TZ1" s="184" t="s">
        <v>383</v>
      </c>
      <c r="UA1" s="184" t="s">
        <v>1300</v>
      </c>
      <c r="UB1" s="184" t="s">
        <v>1302</v>
      </c>
      <c r="UC1" s="184" t="s">
        <v>1303</v>
      </c>
      <c r="UD1" s="184" t="s">
        <v>1305</v>
      </c>
      <c r="UE1" s="184" t="s">
        <v>1307</v>
      </c>
      <c r="UF1" s="184" t="s">
        <v>1309</v>
      </c>
      <c r="UG1" s="184" t="s">
        <v>1311</v>
      </c>
      <c r="UH1" s="184" t="s">
        <v>1313</v>
      </c>
      <c r="UI1" s="184" t="s">
        <v>1315</v>
      </c>
      <c r="UJ1" s="184" t="s">
        <v>1317</v>
      </c>
      <c r="UK1" s="184" t="s">
        <v>1319</v>
      </c>
      <c r="UL1" s="184" t="s">
        <v>1321</v>
      </c>
      <c r="UM1" s="184" t="s">
        <v>1323</v>
      </c>
      <c r="UN1" s="184" t="s">
        <v>1325</v>
      </c>
      <c r="UO1" s="184" t="s">
        <v>1327</v>
      </c>
      <c r="UP1" s="184" t="s">
        <v>1329</v>
      </c>
      <c r="UQ1" s="181" t="s">
        <v>1331</v>
      </c>
      <c r="UR1" s="184" t="s">
        <v>1333</v>
      </c>
      <c r="US1" s="184" t="s">
        <v>1335</v>
      </c>
      <c r="UT1" s="184" t="s">
        <v>1337</v>
      </c>
      <c r="UU1" s="184" t="s">
        <v>1339</v>
      </c>
      <c r="UV1" s="184" t="s">
        <v>1341</v>
      </c>
      <c r="UW1" s="187"/>
    </row>
    <row r="2" spans="1:569" s="124" customFormat="1" ht="15" hidden="1" customHeight="1" x14ac:dyDescent="0.25">
      <c r="K2" s="162"/>
      <c r="Z2" s="124" t="s">
        <v>132</v>
      </c>
      <c r="AA2" s="124" t="s">
        <v>133</v>
      </c>
    </row>
    <row r="3" spans="1:569" x14ac:dyDescent="0.25">
      <c r="B3" s="90"/>
      <c r="C3" s="91"/>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1"/>
    </row>
    <row r="4" spans="1:569" x14ac:dyDescent="0.25">
      <c r="B4" s="90"/>
      <c r="C4" s="91"/>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1"/>
    </row>
    <row r="5" spans="1:569" x14ac:dyDescent="0.25">
      <c r="B5" s="90"/>
      <c r="C5" s="91"/>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1"/>
    </row>
    <row r="6" spans="1:569" x14ac:dyDescent="0.25">
      <c r="B6" s="90"/>
      <c r="C6" s="91" t="s">
        <v>251</v>
      </c>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1"/>
    </row>
    <row r="7" spans="1:569" x14ac:dyDescent="0.25">
      <c r="B7" s="87"/>
      <c r="C7" s="91" t="s">
        <v>85</v>
      </c>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1"/>
    </row>
    <row r="8" spans="1:569" x14ac:dyDescent="0.25">
      <c r="B8" s="93"/>
      <c r="C8" s="91" t="s">
        <v>250</v>
      </c>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1"/>
    </row>
    <row r="9" spans="1:569" x14ac:dyDescent="0.25">
      <c r="B9" s="87"/>
      <c r="C9" s="91" t="s">
        <v>86</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1"/>
    </row>
    <row r="10" spans="1:569" ht="29.25" thickBot="1" x14ac:dyDescent="0.3">
      <c r="K10" s="217"/>
      <c r="L10" s="217"/>
      <c r="M10" s="217"/>
      <c r="N10" s="218" t="s">
        <v>397</v>
      </c>
      <c r="O10" s="217"/>
      <c r="P10" s="217"/>
      <c r="Q10" s="217"/>
      <c r="R10" s="217"/>
      <c r="S10" s="217"/>
      <c r="T10" s="217"/>
      <c r="U10" s="217"/>
      <c r="V10" s="217"/>
      <c r="W10" s="217"/>
      <c r="X10" s="217"/>
      <c r="Y10" s="217"/>
    </row>
    <row r="11" spans="1:569" ht="79.5" thickBot="1" x14ac:dyDescent="0.3">
      <c r="B11" s="336" t="s">
        <v>136</v>
      </c>
      <c r="C11" s="196" t="s">
        <v>135</v>
      </c>
      <c r="D11" s="197" t="s">
        <v>132</v>
      </c>
      <c r="E11" s="197" t="s">
        <v>1454</v>
      </c>
      <c r="F11" s="197" t="s">
        <v>252</v>
      </c>
      <c r="G11" s="197" t="s">
        <v>466</v>
      </c>
      <c r="H11" s="197" t="s">
        <v>468</v>
      </c>
      <c r="I11" s="216" t="s">
        <v>469</v>
      </c>
      <c r="J11" s="197" t="s">
        <v>467</v>
      </c>
      <c r="K11" s="387" t="s">
        <v>1364</v>
      </c>
      <c r="L11" s="387" t="s">
        <v>1366</v>
      </c>
      <c r="M11" s="387" t="s">
        <v>477</v>
      </c>
      <c r="N11" s="387" t="s">
        <v>1365</v>
      </c>
      <c r="O11" s="387" t="s">
        <v>1367</v>
      </c>
      <c r="P11" s="387" t="s">
        <v>478</v>
      </c>
      <c r="Q11" s="387" t="s">
        <v>1368</v>
      </c>
      <c r="R11" s="387" t="s">
        <v>1369</v>
      </c>
      <c r="S11" s="387" t="s">
        <v>1370</v>
      </c>
      <c r="T11" s="387" t="s">
        <v>1466</v>
      </c>
      <c r="U11" s="387" t="s">
        <v>1371</v>
      </c>
      <c r="V11" s="387" t="s">
        <v>1372</v>
      </c>
      <c r="W11" s="387" t="s">
        <v>1373</v>
      </c>
      <c r="X11" s="387" t="s">
        <v>1374</v>
      </c>
      <c r="Y11" s="387" t="s">
        <v>1375</v>
      </c>
      <c r="Z11" s="386" t="s">
        <v>398</v>
      </c>
      <c r="AA11" s="216" t="s">
        <v>416</v>
      </c>
      <c r="AB11" s="216" t="s">
        <v>399</v>
      </c>
      <c r="AC11" s="216" t="s">
        <v>413</v>
      </c>
      <c r="AD11" s="216" t="s">
        <v>400</v>
      </c>
      <c r="AE11" s="216" t="s">
        <v>401</v>
      </c>
      <c r="AF11" s="216" t="s">
        <v>402</v>
      </c>
      <c r="AG11" s="216" t="s">
        <v>412</v>
      </c>
      <c r="AH11" s="216" t="s">
        <v>403</v>
      </c>
      <c r="AI11" s="216" t="s">
        <v>404</v>
      </c>
      <c r="AJ11" s="216" t="s">
        <v>405</v>
      </c>
      <c r="AK11" s="216" t="s">
        <v>411</v>
      </c>
      <c r="AL11" s="216" t="s">
        <v>406</v>
      </c>
      <c r="AM11" s="216" t="s">
        <v>407</v>
      </c>
      <c r="AN11" s="216" t="s">
        <v>408</v>
      </c>
      <c r="AO11" s="216" t="s">
        <v>410</v>
      </c>
      <c r="AP11" s="216" t="s">
        <v>409</v>
      </c>
    </row>
    <row r="12" spans="1:569" x14ac:dyDescent="0.25">
      <c r="B12" s="190" t="s">
        <v>255</v>
      </c>
      <c r="C12" s="191" t="s">
        <v>137</v>
      </c>
      <c r="D12" s="192">
        <f>D13+D47+D83+D89+D96</f>
        <v>4271756.9399999995</v>
      </c>
      <c r="E12" s="192">
        <f t="shared" ref="E12:AN12" si="0">E13+E47+E83+E89+E96</f>
        <v>0</v>
      </c>
      <c r="F12" s="192">
        <f t="shared" si="0"/>
        <v>4271756.9399999995</v>
      </c>
      <c r="G12" s="192">
        <f t="shared" si="0"/>
        <v>0</v>
      </c>
      <c r="H12" s="192">
        <f t="shared" si="0"/>
        <v>4271756.9399999995</v>
      </c>
      <c r="I12" s="192">
        <f t="shared" si="0"/>
        <v>0</v>
      </c>
      <c r="J12" s="192">
        <f t="shared" si="0"/>
        <v>4271756.9399999995</v>
      </c>
      <c r="K12" s="192">
        <f t="shared" si="0"/>
        <v>0</v>
      </c>
      <c r="L12" s="192">
        <f t="shared" si="0"/>
        <v>0</v>
      </c>
      <c r="M12" s="192">
        <f t="shared" si="0"/>
        <v>0</v>
      </c>
      <c r="N12" s="192">
        <f t="shared" si="0"/>
        <v>0</v>
      </c>
      <c r="O12" s="192">
        <f t="shared" si="0"/>
        <v>0</v>
      </c>
      <c r="P12" s="192">
        <f t="shared" si="0"/>
        <v>0</v>
      </c>
      <c r="Q12" s="192">
        <f t="shared" si="0"/>
        <v>0</v>
      </c>
      <c r="R12" s="192">
        <f t="shared" si="0"/>
        <v>0</v>
      </c>
      <c r="S12" s="192">
        <f t="shared" si="0"/>
        <v>0</v>
      </c>
      <c r="T12" s="192">
        <f t="shared" si="0"/>
        <v>0</v>
      </c>
      <c r="U12" s="192">
        <f t="shared" si="0"/>
        <v>0</v>
      </c>
      <c r="V12" s="192">
        <f t="shared" si="0"/>
        <v>4271756.9399999995</v>
      </c>
      <c r="W12" s="192">
        <f t="shared" si="0"/>
        <v>0</v>
      </c>
      <c r="X12" s="192">
        <f t="shared" si="0"/>
        <v>0</v>
      </c>
      <c r="Y12" s="192">
        <f t="shared" si="0"/>
        <v>0</v>
      </c>
      <c r="Z12" s="192">
        <f t="shared" si="0"/>
        <v>0</v>
      </c>
      <c r="AA12" s="192">
        <f t="shared" si="0"/>
        <v>0</v>
      </c>
      <c r="AB12" s="192">
        <f t="shared" si="0"/>
        <v>0</v>
      </c>
      <c r="AC12" s="192">
        <f t="shared" si="0"/>
        <v>0</v>
      </c>
      <c r="AD12" s="192">
        <f t="shared" si="0"/>
        <v>0</v>
      </c>
      <c r="AE12" s="192">
        <f t="shared" si="0"/>
        <v>0</v>
      </c>
      <c r="AF12" s="192">
        <f t="shared" si="0"/>
        <v>0</v>
      </c>
      <c r="AG12" s="192">
        <f t="shared" si="0"/>
        <v>0</v>
      </c>
      <c r="AH12" s="192">
        <f t="shared" si="0"/>
        <v>0</v>
      </c>
      <c r="AI12" s="192">
        <f t="shared" si="0"/>
        <v>0</v>
      </c>
      <c r="AJ12" s="192">
        <f t="shared" si="0"/>
        <v>4271756.9399999995</v>
      </c>
      <c r="AK12" s="192">
        <f t="shared" si="0"/>
        <v>4271756.9399999995</v>
      </c>
      <c r="AL12" s="192">
        <f t="shared" si="0"/>
        <v>0</v>
      </c>
      <c r="AM12" s="192">
        <f t="shared" si="0"/>
        <v>0</v>
      </c>
      <c r="AN12" s="192">
        <f t="shared" si="0"/>
        <v>0</v>
      </c>
      <c r="AO12" s="192">
        <f>AL12+AM12+AN12</f>
        <v>0</v>
      </c>
      <c r="AP12" s="192">
        <f>AC12+AG12+AK12+AO12</f>
        <v>4271756.9399999995</v>
      </c>
    </row>
    <row r="13" spans="1:569" x14ac:dyDescent="0.25">
      <c r="B13" s="193" t="s">
        <v>256</v>
      </c>
      <c r="C13" s="194" t="s">
        <v>138</v>
      </c>
      <c r="D13" s="195">
        <f>SUM(D14:D46)</f>
        <v>4271756.9399999995</v>
      </c>
      <c r="E13" s="195">
        <f t="shared" ref="E13:AN13" si="1">SUM(E14:E46)</f>
        <v>0</v>
      </c>
      <c r="F13" s="195">
        <f t="shared" si="1"/>
        <v>4271756.9399999995</v>
      </c>
      <c r="G13" s="195">
        <f t="shared" si="1"/>
        <v>0</v>
      </c>
      <c r="H13" s="195">
        <f t="shared" si="1"/>
        <v>4271756.9399999995</v>
      </c>
      <c r="I13" s="195">
        <f t="shared" si="1"/>
        <v>0</v>
      </c>
      <c r="J13" s="195">
        <f t="shared" si="1"/>
        <v>4271756.9399999995</v>
      </c>
      <c r="K13" s="195">
        <f t="shared" si="1"/>
        <v>0</v>
      </c>
      <c r="L13" s="195">
        <f t="shared" si="1"/>
        <v>0</v>
      </c>
      <c r="M13" s="195">
        <f t="shared" si="1"/>
        <v>0</v>
      </c>
      <c r="N13" s="195">
        <f t="shared" si="1"/>
        <v>0</v>
      </c>
      <c r="O13" s="195">
        <f t="shared" si="1"/>
        <v>0</v>
      </c>
      <c r="P13" s="195">
        <f t="shared" si="1"/>
        <v>0</v>
      </c>
      <c r="Q13" s="195">
        <f t="shared" si="1"/>
        <v>0</v>
      </c>
      <c r="R13" s="195">
        <f t="shared" si="1"/>
        <v>0</v>
      </c>
      <c r="S13" s="195">
        <f t="shared" si="1"/>
        <v>0</v>
      </c>
      <c r="T13" s="195">
        <f t="shared" si="1"/>
        <v>0</v>
      </c>
      <c r="U13" s="195">
        <f t="shared" si="1"/>
        <v>0</v>
      </c>
      <c r="V13" s="195">
        <f t="shared" si="1"/>
        <v>4271756.9399999995</v>
      </c>
      <c r="W13" s="195">
        <f t="shared" si="1"/>
        <v>0</v>
      </c>
      <c r="X13" s="195">
        <f t="shared" si="1"/>
        <v>0</v>
      </c>
      <c r="Y13" s="195">
        <f t="shared" si="1"/>
        <v>0</v>
      </c>
      <c r="Z13" s="195">
        <f t="shared" si="1"/>
        <v>0</v>
      </c>
      <c r="AA13" s="195">
        <f t="shared" si="1"/>
        <v>0</v>
      </c>
      <c r="AB13" s="195">
        <f t="shared" si="1"/>
        <v>0</v>
      </c>
      <c r="AC13" s="195">
        <f t="shared" si="1"/>
        <v>0</v>
      </c>
      <c r="AD13" s="195">
        <f t="shared" si="1"/>
        <v>0</v>
      </c>
      <c r="AE13" s="195">
        <f t="shared" si="1"/>
        <v>0</v>
      </c>
      <c r="AF13" s="195">
        <f t="shared" si="1"/>
        <v>0</v>
      </c>
      <c r="AG13" s="195">
        <f t="shared" si="1"/>
        <v>0</v>
      </c>
      <c r="AH13" s="195">
        <f t="shared" si="1"/>
        <v>0</v>
      </c>
      <c r="AI13" s="195">
        <f t="shared" si="1"/>
        <v>0</v>
      </c>
      <c r="AJ13" s="195">
        <f t="shared" si="1"/>
        <v>4271756.9399999995</v>
      </c>
      <c r="AK13" s="195">
        <f t="shared" si="1"/>
        <v>4271756.9399999995</v>
      </c>
      <c r="AL13" s="195">
        <f t="shared" si="1"/>
        <v>0</v>
      </c>
      <c r="AM13" s="195">
        <f t="shared" si="1"/>
        <v>0</v>
      </c>
      <c r="AN13" s="195">
        <f t="shared" si="1"/>
        <v>0</v>
      </c>
      <c r="AO13" s="195">
        <f t="shared" ref="AO13" si="2">AL13+AM13+AN13</f>
        <v>0</v>
      </c>
      <c r="AP13" s="195">
        <f t="shared" ref="AP13:AP15" si="3">AC13+AG13+AK13+AO13</f>
        <v>4271756.9399999995</v>
      </c>
    </row>
    <row r="14" spans="1:569" x14ac:dyDescent="0.25">
      <c r="B14" s="184" t="s">
        <v>257</v>
      </c>
      <c r="C14" s="185" t="s">
        <v>139</v>
      </c>
      <c r="D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86">
        <f>+D14+E14</f>
        <v>0</v>
      </c>
      <c r="G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4" s="186">
        <f t="shared" ref="H14:H77" si="4">F14-G14</f>
        <v>0</v>
      </c>
      <c r="I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4" s="186">
        <f t="shared" ref="J14:J77" si="5">F14-I14</f>
        <v>0</v>
      </c>
      <c r="K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 s="186">
        <f t="shared" ref="AC14:AC15" si="6">Z14+AA14+AB14</f>
        <v>0</v>
      </c>
      <c r="AD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 s="186">
        <f>+AD14+AE14+AF14</f>
        <v>0</v>
      </c>
      <c r="AH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 s="186">
        <f>+AH14+AI14+AJ14</f>
        <v>0</v>
      </c>
      <c r="AL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 s="186">
        <f>+AL14+AM14+AN14</f>
        <v>0</v>
      </c>
      <c r="AP14" s="186">
        <f t="shared" si="3"/>
        <v>0</v>
      </c>
    </row>
    <row r="15" spans="1:569" x14ac:dyDescent="0.25">
      <c r="B15" s="184" t="s">
        <v>503</v>
      </c>
      <c r="C15" s="185" t="s">
        <v>504</v>
      </c>
      <c r="D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3797117.28</v>
      </c>
      <c r="E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 s="186">
        <f t="shared" ref="F15:F78" si="7">+D15+E15</f>
        <v>3797117.28</v>
      </c>
      <c r="G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5" s="186">
        <f t="shared" si="4"/>
        <v>3797117.28</v>
      </c>
      <c r="I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5" s="186">
        <f t="shared" si="5"/>
        <v>3797117.28</v>
      </c>
      <c r="K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3797117.28</v>
      </c>
      <c r="W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 s="186">
        <f t="shared" si="6"/>
        <v>0</v>
      </c>
      <c r="AD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 s="186">
        <f t="shared" ref="AG15" si="8">+AD15+AE15+AF15</f>
        <v>0</v>
      </c>
      <c r="AH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3797117.28</v>
      </c>
      <c r="AK15" s="186">
        <f t="shared" ref="AK15" si="9">+AH15+AI15+AJ15</f>
        <v>3797117.28</v>
      </c>
      <c r="AL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 s="186">
        <f t="shared" ref="AO15" si="10">+AL15+AM15+AN15</f>
        <v>0</v>
      </c>
      <c r="AP15" s="186">
        <f t="shared" si="3"/>
        <v>3797117.28</v>
      </c>
    </row>
    <row r="16" spans="1:569" x14ac:dyDescent="0.25">
      <c r="B16" s="184" t="s">
        <v>505</v>
      </c>
      <c r="C16" s="427" t="s">
        <v>506</v>
      </c>
      <c r="D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86">
        <f t="shared" si="7"/>
        <v>0</v>
      </c>
      <c r="G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6" s="186">
        <f t="shared" si="4"/>
        <v>0</v>
      </c>
      <c r="I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6" s="186">
        <f t="shared" si="5"/>
        <v>0</v>
      </c>
      <c r="K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 s="186">
        <f t="shared" ref="AC16:AC48" si="11">Z16+AA16+AB16</f>
        <v>0</v>
      </c>
      <c r="AD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 s="186">
        <f t="shared" ref="AG16:AG48" si="12">+AD16+AE16+AF16</f>
        <v>0</v>
      </c>
      <c r="AH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 s="186">
        <f t="shared" ref="AK16:AK49" si="13">+AH16+AI16+AJ16</f>
        <v>0</v>
      </c>
      <c r="AL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 s="186">
        <f t="shared" ref="AO16:AO48" si="14">+AL16+AM16+AN16</f>
        <v>0</v>
      </c>
      <c r="AP16" s="186">
        <f t="shared" ref="AP16:AP48" si="15">AC16+AG16+AK16+AO16</f>
        <v>0</v>
      </c>
    </row>
    <row r="17" spans="2:42" x14ac:dyDescent="0.25">
      <c r="B17" s="184" t="s">
        <v>507</v>
      </c>
      <c r="C17" s="185" t="s">
        <v>508</v>
      </c>
      <c r="D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86">
        <f t="shared" si="7"/>
        <v>0</v>
      </c>
      <c r="G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7" s="186">
        <f t="shared" si="4"/>
        <v>0</v>
      </c>
      <c r="I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7" s="186">
        <f t="shared" si="5"/>
        <v>0</v>
      </c>
      <c r="K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 s="186">
        <f t="shared" si="11"/>
        <v>0</v>
      </c>
      <c r="AD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 s="186">
        <f t="shared" si="12"/>
        <v>0</v>
      </c>
      <c r="AH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 s="186">
        <f t="shared" si="13"/>
        <v>0</v>
      </c>
      <c r="AL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 s="186">
        <f t="shared" si="14"/>
        <v>0</v>
      </c>
      <c r="AP17" s="186">
        <f t="shared" si="15"/>
        <v>0</v>
      </c>
    </row>
    <row r="18" spans="2:42" x14ac:dyDescent="0.25">
      <c r="B18" s="184" t="s">
        <v>509</v>
      </c>
      <c r="C18" s="185" t="s">
        <v>510</v>
      </c>
      <c r="D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86">
        <f t="shared" si="7"/>
        <v>0</v>
      </c>
      <c r="G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8" s="186">
        <f t="shared" si="4"/>
        <v>0</v>
      </c>
      <c r="I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8" s="186">
        <f t="shared" si="5"/>
        <v>0</v>
      </c>
      <c r="K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 s="186">
        <f t="shared" si="11"/>
        <v>0</v>
      </c>
      <c r="AD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 s="186">
        <f t="shared" si="12"/>
        <v>0</v>
      </c>
      <c r="AH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 s="186">
        <f t="shared" si="13"/>
        <v>0</v>
      </c>
      <c r="AL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 s="186">
        <f t="shared" si="14"/>
        <v>0</v>
      </c>
      <c r="AP18" s="186">
        <f t="shared" si="15"/>
        <v>0</v>
      </c>
    </row>
    <row r="19" spans="2:42" x14ac:dyDescent="0.25">
      <c r="B19" s="184" t="s">
        <v>511</v>
      </c>
      <c r="C19" s="185" t="s">
        <v>512</v>
      </c>
      <c r="D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86">
        <f t="shared" si="7"/>
        <v>0</v>
      </c>
      <c r="G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9" s="186">
        <f t="shared" si="4"/>
        <v>0</v>
      </c>
      <c r="I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9" s="186">
        <f t="shared" si="5"/>
        <v>0</v>
      </c>
      <c r="K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 s="186">
        <f t="shared" si="11"/>
        <v>0</v>
      </c>
      <c r="AD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 s="186">
        <f t="shared" si="12"/>
        <v>0</v>
      </c>
      <c r="AH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 s="186">
        <f t="shared" si="13"/>
        <v>0</v>
      </c>
      <c r="AL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 s="186">
        <f t="shared" si="14"/>
        <v>0</v>
      </c>
      <c r="AP19" s="186">
        <f t="shared" si="15"/>
        <v>0</v>
      </c>
    </row>
    <row r="20" spans="2:42" x14ac:dyDescent="0.25">
      <c r="B20" s="184" t="s">
        <v>513</v>
      </c>
      <c r="C20" s="185" t="s">
        <v>514</v>
      </c>
      <c r="D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86">
        <f t="shared" si="7"/>
        <v>0</v>
      </c>
      <c r="G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0" s="186">
        <f t="shared" si="4"/>
        <v>0</v>
      </c>
      <c r="I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0" s="186">
        <f t="shared" si="5"/>
        <v>0</v>
      </c>
      <c r="K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 s="186">
        <f t="shared" si="11"/>
        <v>0</v>
      </c>
      <c r="AD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 s="186">
        <f t="shared" si="12"/>
        <v>0</v>
      </c>
      <c r="AH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 s="186">
        <f t="shared" si="13"/>
        <v>0</v>
      </c>
      <c r="AL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 s="186">
        <f t="shared" si="14"/>
        <v>0</v>
      </c>
      <c r="AP20" s="186">
        <f t="shared" si="15"/>
        <v>0</v>
      </c>
    </row>
    <row r="21" spans="2:42" x14ac:dyDescent="0.25">
      <c r="B21" s="184" t="s">
        <v>258</v>
      </c>
      <c r="C21" s="185" t="s">
        <v>140</v>
      </c>
      <c r="D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86">
        <f t="shared" si="7"/>
        <v>0</v>
      </c>
      <c r="G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1" s="186">
        <f t="shared" si="4"/>
        <v>0</v>
      </c>
      <c r="I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1" s="186">
        <f t="shared" si="5"/>
        <v>0</v>
      </c>
      <c r="K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 s="186">
        <f t="shared" si="11"/>
        <v>0</v>
      </c>
      <c r="AD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 s="186">
        <f t="shared" si="12"/>
        <v>0</v>
      </c>
      <c r="AH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 s="186">
        <f t="shared" si="13"/>
        <v>0</v>
      </c>
      <c r="AL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 s="186">
        <f t="shared" si="14"/>
        <v>0</v>
      </c>
      <c r="AP21" s="186">
        <f t="shared" si="15"/>
        <v>0</v>
      </c>
    </row>
    <row r="22" spans="2:42" x14ac:dyDescent="0.25">
      <c r="B22" s="184" t="s">
        <v>516</v>
      </c>
      <c r="C22" s="185" t="s">
        <v>515</v>
      </c>
      <c r="D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86">
        <f t="shared" si="7"/>
        <v>0</v>
      </c>
      <c r="G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2" s="186">
        <f t="shared" si="4"/>
        <v>0</v>
      </c>
      <c r="I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2" s="186">
        <f t="shared" si="5"/>
        <v>0</v>
      </c>
      <c r="K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 s="186">
        <f t="shared" si="11"/>
        <v>0</v>
      </c>
      <c r="AD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 s="186">
        <f t="shared" si="12"/>
        <v>0</v>
      </c>
      <c r="AH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 s="186">
        <f t="shared" si="13"/>
        <v>0</v>
      </c>
      <c r="AL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 s="186">
        <f t="shared" si="14"/>
        <v>0</v>
      </c>
      <c r="AP22" s="186">
        <f t="shared" si="15"/>
        <v>0</v>
      </c>
    </row>
    <row r="23" spans="2:42" x14ac:dyDescent="0.25">
      <c r="B23" s="184" t="s">
        <v>259</v>
      </c>
      <c r="C23" s="185" t="s">
        <v>141</v>
      </c>
      <c r="D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86">
        <f t="shared" si="7"/>
        <v>0</v>
      </c>
      <c r="G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3" s="186">
        <f t="shared" si="4"/>
        <v>0</v>
      </c>
      <c r="I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3" s="186">
        <f t="shared" si="5"/>
        <v>0</v>
      </c>
      <c r="K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 s="186">
        <f t="shared" si="11"/>
        <v>0</v>
      </c>
      <c r="AD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 s="186">
        <f t="shared" si="12"/>
        <v>0</v>
      </c>
      <c r="AH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 s="186">
        <f t="shared" si="13"/>
        <v>0</v>
      </c>
      <c r="AL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 s="186">
        <f t="shared" si="14"/>
        <v>0</v>
      </c>
      <c r="AP23" s="186">
        <f t="shared" si="15"/>
        <v>0</v>
      </c>
    </row>
    <row r="24" spans="2:42" x14ac:dyDescent="0.25">
      <c r="B24" s="184" t="s">
        <v>518</v>
      </c>
      <c r="C24" s="185" t="s">
        <v>517</v>
      </c>
      <c r="D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86">
        <f t="shared" si="7"/>
        <v>0</v>
      </c>
      <c r="G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4" s="186">
        <f t="shared" si="4"/>
        <v>0</v>
      </c>
      <c r="I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4" s="186">
        <f t="shared" si="5"/>
        <v>0</v>
      </c>
      <c r="K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 s="186">
        <f t="shared" si="11"/>
        <v>0</v>
      </c>
      <c r="AD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 s="186">
        <f t="shared" si="12"/>
        <v>0</v>
      </c>
      <c r="AH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 s="186">
        <f t="shared" si="13"/>
        <v>0</v>
      </c>
      <c r="AL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 s="186">
        <f t="shared" si="14"/>
        <v>0</v>
      </c>
      <c r="AP24" s="186">
        <f t="shared" si="15"/>
        <v>0</v>
      </c>
    </row>
    <row r="25" spans="2:42" x14ac:dyDescent="0.25">
      <c r="B25" s="184" t="s">
        <v>520</v>
      </c>
      <c r="C25" s="185" t="s">
        <v>519</v>
      </c>
      <c r="D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86">
        <f t="shared" si="7"/>
        <v>0</v>
      </c>
      <c r="G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5" s="186">
        <f t="shared" si="4"/>
        <v>0</v>
      </c>
      <c r="I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5" s="186">
        <f t="shared" si="5"/>
        <v>0</v>
      </c>
      <c r="K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 s="186">
        <f t="shared" si="11"/>
        <v>0</v>
      </c>
      <c r="AD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 s="186">
        <f t="shared" si="12"/>
        <v>0</v>
      </c>
      <c r="AH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 s="186">
        <f t="shared" si="13"/>
        <v>0</v>
      </c>
      <c r="AL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 s="186">
        <f t="shared" si="14"/>
        <v>0</v>
      </c>
      <c r="AP25" s="186">
        <f t="shared" si="15"/>
        <v>0</v>
      </c>
    </row>
    <row r="26" spans="2:42" x14ac:dyDescent="0.25">
      <c r="B26" s="184" t="s">
        <v>522</v>
      </c>
      <c r="C26" s="185" t="s">
        <v>521</v>
      </c>
      <c r="D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86">
        <f t="shared" si="7"/>
        <v>0</v>
      </c>
      <c r="G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6" s="186">
        <f t="shared" si="4"/>
        <v>0</v>
      </c>
      <c r="I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6" s="186">
        <f t="shared" si="5"/>
        <v>0</v>
      </c>
      <c r="K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 s="186">
        <f t="shared" si="11"/>
        <v>0</v>
      </c>
      <c r="AD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 s="186">
        <f t="shared" si="12"/>
        <v>0</v>
      </c>
      <c r="AH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 s="186">
        <f t="shared" si="13"/>
        <v>0</v>
      </c>
      <c r="AL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 s="186">
        <f t="shared" si="14"/>
        <v>0</v>
      </c>
      <c r="AP26" s="186">
        <f t="shared" si="15"/>
        <v>0</v>
      </c>
    </row>
    <row r="27" spans="2:42" x14ac:dyDescent="0.25">
      <c r="B27" s="184" t="s">
        <v>260</v>
      </c>
      <c r="C27" s="185" t="s">
        <v>142</v>
      </c>
      <c r="D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86">
        <f t="shared" si="7"/>
        <v>0</v>
      </c>
      <c r="G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7" s="186">
        <f t="shared" si="4"/>
        <v>0</v>
      </c>
      <c r="I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7" s="186">
        <f t="shared" si="5"/>
        <v>0</v>
      </c>
      <c r="K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 s="186">
        <f t="shared" si="11"/>
        <v>0</v>
      </c>
      <c r="AD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 s="186">
        <f t="shared" si="12"/>
        <v>0</v>
      </c>
      <c r="AH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 s="186">
        <f t="shared" si="13"/>
        <v>0</v>
      </c>
      <c r="AL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 s="186">
        <f t="shared" si="14"/>
        <v>0</v>
      </c>
      <c r="AP27" s="186">
        <f t="shared" si="15"/>
        <v>0</v>
      </c>
    </row>
    <row r="28" spans="2:42" x14ac:dyDescent="0.25">
      <c r="B28" s="184" t="s">
        <v>523</v>
      </c>
      <c r="C28" s="185" t="s">
        <v>524</v>
      </c>
      <c r="D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316426.44</v>
      </c>
      <c r="E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 s="186">
        <f t="shared" si="7"/>
        <v>316426.44</v>
      </c>
      <c r="G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8" s="186">
        <f t="shared" si="4"/>
        <v>316426.44</v>
      </c>
      <c r="I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8" s="186">
        <f t="shared" si="5"/>
        <v>316426.44</v>
      </c>
      <c r="K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316426.44</v>
      </c>
      <c r="W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 s="186">
        <f t="shared" si="11"/>
        <v>0</v>
      </c>
      <c r="AD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 s="186">
        <f t="shared" si="12"/>
        <v>0</v>
      </c>
      <c r="AH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316426.44</v>
      </c>
      <c r="AK28" s="186">
        <f t="shared" si="13"/>
        <v>316426.44</v>
      </c>
      <c r="AL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 s="186">
        <f t="shared" si="14"/>
        <v>0</v>
      </c>
      <c r="AP28" s="186">
        <f t="shared" si="15"/>
        <v>316426.44</v>
      </c>
    </row>
    <row r="29" spans="2:42" x14ac:dyDescent="0.25">
      <c r="B29" s="184" t="s">
        <v>526</v>
      </c>
      <c r="C29" s="185" t="s">
        <v>525</v>
      </c>
      <c r="D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158213.22</v>
      </c>
      <c r="E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 s="186">
        <f t="shared" si="7"/>
        <v>158213.22</v>
      </c>
      <c r="G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9" s="186">
        <f t="shared" si="4"/>
        <v>158213.22</v>
      </c>
      <c r="I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9" s="186">
        <f t="shared" si="5"/>
        <v>158213.22</v>
      </c>
      <c r="K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158213.22</v>
      </c>
      <c r="W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 s="186">
        <f t="shared" si="11"/>
        <v>0</v>
      </c>
      <c r="AD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 s="186">
        <f t="shared" si="12"/>
        <v>0</v>
      </c>
      <c r="AH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158213.22</v>
      </c>
      <c r="AK29" s="186">
        <f t="shared" si="13"/>
        <v>158213.22</v>
      </c>
      <c r="AL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 s="186">
        <f t="shared" si="14"/>
        <v>0</v>
      </c>
      <c r="AP29" s="186">
        <f t="shared" si="15"/>
        <v>158213.22</v>
      </c>
    </row>
    <row r="30" spans="2:42" x14ac:dyDescent="0.25">
      <c r="B30" s="184" t="s">
        <v>261</v>
      </c>
      <c r="C30" s="185" t="s">
        <v>143</v>
      </c>
      <c r="D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86">
        <f t="shared" si="7"/>
        <v>0</v>
      </c>
      <c r="G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0" s="186">
        <f t="shared" si="4"/>
        <v>0</v>
      </c>
      <c r="I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0" s="186">
        <f t="shared" si="5"/>
        <v>0</v>
      </c>
      <c r="K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 s="186">
        <f t="shared" si="11"/>
        <v>0</v>
      </c>
      <c r="AD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 s="186">
        <f t="shared" si="12"/>
        <v>0</v>
      </c>
      <c r="AH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 s="186">
        <f t="shared" si="13"/>
        <v>0</v>
      </c>
      <c r="AL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 s="186">
        <f t="shared" si="14"/>
        <v>0</v>
      </c>
      <c r="AP30" s="186">
        <f t="shared" si="15"/>
        <v>0</v>
      </c>
    </row>
    <row r="31" spans="2:42" x14ac:dyDescent="0.25">
      <c r="B31" s="184" t="s">
        <v>528</v>
      </c>
      <c r="C31" s="185" t="s">
        <v>527</v>
      </c>
      <c r="D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86">
        <f t="shared" si="7"/>
        <v>0</v>
      </c>
      <c r="G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1" s="186">
        <f t="shared" si="4"/>
        <v>0</v>
      </c>
      <c r="I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1" s="186">
        <f t="shared" si="5"/>
        <v>0</v>
      </c>
      <c r="K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 s="186">
        <f t="shared" si="11"/>
        <v>0</v>
      </c>
      <c r="AD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 s="186">
        <f t="shared" si="12"/>
        <v>0</v>
      </c>
      <c r="AH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 s="186">
        <f t="shared" si="13"/>
        <v>0</v>
      </c>
      <c r="AL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 s="186">
        <f t="shared" si="14"/>
        <v>0</v>
      </c>
      <c r="AP31" s="186">
        <f t="shared" si="15"/>
        <v>0</v>
      </c>
    </row>
    <row r="32" spans="2:42" x14ac:dyDescent="0.25">
      <c r="B32" s="184" t="s">
        <v>262</v>
      </c>
      <c r="C32" s="185" t="s">
        <v>144</v>
      </c>
      <c r="D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86">
        <f t="shared" si="7"/>
        <v>0</v>
      </c>
      <c r="G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2" s="186">
        <f t="shared" si="4"/>
        <v>0</v>
      </c>
      <c r="I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2" s="186">
        <f t="shared" si="5"/>
        <v>0</v>
      </c>
      <c r="K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 s="186">
        <f t="shared" si="11"/>
        <v>0</v>
      </c>
      <c r="AD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 s="186">
        <f t="shared" si="12"/>
        <v>0</v>
      </c>
      <c r="AH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 s="186">
        <f t="shared" si="13"/>
        <v>0</v>
      </c>
      <c r="AL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 s="186">
        <f t="shared" si="14"/>
        <v>0</v>
      </c>
      <c r="AP32" s="186">
        <f t="shared" si="15"/>
        <v>0</v>
      </c>
    </row>
    <row r="33" spans="2:42" x14ac:dyDescent="0.25">
      <c r="B33" s="184" t="s">
        <v>529</v>
      </c>
      <c r="C33" s="185" t="s">
        <v>531</v>
      </c>
      <c r="D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86">
        <f t="shared" si="7"/>
        <v>0</v>
      </c>
      <c r="G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3" s="186">
        <f t="shared" si="4"/>
        <v>0</v>
      </c>
      <c r="I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3" s="186">
        <f t="shared" si="5"/>
        <v>0</v>
      </c>
      <c r="K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 s="186">
        <f t="shared" si="11"/>
        <v>0</v>
      </c>
      <c r="AD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 s="186">
        <f t="shared" si="12"/>
        <v>0</v>
      </c>
      <c r="AH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 s="186">
        <f t="shared" si="13"/>
        <v>0</v>
      </c>
      <c r="AL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 s="186">
        <f t="shared" si="14"/>
        <v>0</v>
      </c>
      <c r="AP33" s="186">
        <f t="shared" si="15"/>
        <v>0</v>
      </c>
    </row>
    <row r="34" spans="2:42" x14ac:dyDescent="0.25">
      <c r="B34" s="184" t="s">
        <v>530</v>
      </c>
      <c r="C34" s="185" t="s">
        <v>532</v>
      </c>
      <c r="D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86">
        <f t="shared" si="7"/>
        <v>0</v>
      </c>
      <c r="G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4" s="186">
        <f t="shared" si="4"/>
        <v>0</v>
      </c>
      <c r="I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4" s="186">
        <f t="shared" si="5"/>
        <v>0</v>
      </c>
      <c r="K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 s="186">
        <f t="shared" si="11"/>
        <v>0</v>
      </c>
      <c r="AD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 s="186">
        <f t="shared" si="12"/>
        <v>0</v>
      </c>
      <c r="AH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 s="186">
        <f t="shared" si="13"/>
        <v>0</v>
      </c>
      <c r="AL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 s="186">
        <f t="shared" si="14"/>
        <v>0</v>
      </c>
      <c r="AP34" s="186">
        <f t="shared" si="15"/>
        <v>0</v>
      </c>
    </row>
    <row r="35" spans="2:42" x14ac:dyDescent="0.25">
      <c r="B35" s="184" t="s">
        <v>534</v>
      </c>
      <c r="C35" s="185" t="s">
        <v>533</v>
      </c>
      <c r="D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86">
        <f t="shared" si="7"/>
        <v>0</v>
      </c>
      <c r="G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5" s="186">
        <f t="shared" si="4"/>
        <v>0</v>
      </c>
      <c r="I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5" s="186">
        <f t="shared" si="5"/>
        <v>0</v>
      </c>
      <c r="K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 s="186">
        <f t="shared" si="11"/>
        <v>0</v>
      </c>
      <c r="AD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 s="186">
        <f t="shared" si="12"/>
        <v>0</v>
      </c>
      <c r="AH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 s="186">
        <f t="shared" si="13"/>
        <v>0</v>
      </c>
      <c r="AL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 s="186">
        <f t="shared" si="14"/>
        <v>0</v>
      </c>
      <c r="AP35" s="186">
        <f t="shared" si="15"/>
        <v>0</v>
      </c>
    </row>
    <row r="36" spans="2:42" x14ac:dyDescent="0.25">
      <c r="B36" s="184" t="s">
        <v>278</v>
      </c>
      <c r="C36" s="185" t="s">
        <v>161</v>
      </c>
      <c r="D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86">
        <f t="shared" si="7"/>
        <v>0</v>
      </c>
      <c r="G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6" s="186">
        <f t="shared" si="4"/>
        <v>0</v>
      </c>
      <c r="I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6" s="186">
        <f t="shared" si="5"/>
        <v>0</v>
      </c>
      <c r="K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 s="186">
        <f t="shared" si="11"/>
        <v>0</v>
      </c>
      <c r="AD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 s="186">
        <f t="shared" si="12"/>
        <v>0</v>
      </c>
      <c r="AH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 s="186">
        <f t="shared" si="13"/>
        <v>0</v>
      </c>
      <c r="AL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 s="186">
        <f t="shared" si="14"/>
        <v>0</v>
      </c>
      <c r="AP36" s="186">
        <f t="shared" si="15"/>
        <v>0</v>
      </c>
    </row>
    <row r="37" spans="2:42" x14ac:dyDescent="0.25">
      <c r="B37" s="184" t="s">
        <v>535</v>
      </c>
      <c r="C37" s="185" t="s">
        <v>536</v>
      </c>
      <c r="D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86">
        <f t="shared" si="7"/>
        <v>0</v>
      </c>
      <c r="G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7" s="186">
        <f t="shared" si="4"/>
        <v>0</v>
      </c>
      <c r="I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7" s="186">
        <f t="shared" si="5"/>
        <v>0</v>
      </c>
      <c r="K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 s="186">
        <f t="shared" si="11"/>
        <v>0</v>
      </c>
      <c r="AD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 s="186">
        <f t="shared" si="12"/>
        <v>0</v>
      </c>
      <c r="AH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 s="186">
        <f t="shared" si="13"/>
        <v>0</v>
      </c>
      <c r="AL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 s="186">
        <f t="shared" si="14"/>
        <v>0</v>
      </c>
      <c r="AP37" s="186">
        <f t="shared" si="15"/>
        <v>0</v>
      </c>
    </row>
    <row r="38" spans="2:42" x14ac:dyDescent="0.25">
      <c r="B38" s="184" t="s">
        <v>537</v>
      </c>
      <c r="C38" s="185" t="s">
        <v>538</v>
      </c>
      <c r="D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86">
        <f t="shared" si="7"/>
        <v>0</v>
      </c>
      <c r="G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8" s="186">
        <f t="shared" si="4"/>
        <v>0</v>
      </c>
      <c r="I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8" s="186">
        <f t="shared" si="5"/>
        <v>0</v>
      </c>
      <c r="K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 s="186">
        <f t="shared" si="11"/>
        <v>0</v>
      </c>
      <c r="AD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 s="186">
        <f t="shared" si="12"/>
        <v>0</v>
      </c>
      <c r="AH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 s="186">
        <f t="shared" si="13"/>
        <v>0</v>
      </c>
      <c r="AL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 s="186">
        <f t="shared" si="14"/>
        <v>0</v>
      </c>
      <c r="AP38" s="186">
        <f t="shared" si="15"/>
        <v>0</v>
      </c>
    </row>
    <row r="39" spans="2:42" x14ac:dyDescent="0.25">
      <c r="B39" s="184" t="s">
        <v>539</v>
      </c>
      <c r="C39" s="185" t="s">
        <v>540</v>
      </c>
      <c r="D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86">
        <f t="shared" si="7"/>
        <v>0</v>
      </c>
      <c r="G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9" s="186">
        <f t="shared" si="4"/>
        <v>0</v>
      </c>
      <c r="I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9" s="186">
        <f t="shared" si="5"/>
        <v>0</v>
      </c>
      <c r="K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 s="186">
        <f t="shared" si="11"/>
        <v>0</v>
      </c>
      <c r="AD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 s="186">
        <f t="shared" si="12"/>
        <v>0</v>
      </c>
      <c r="AH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 s="186">
        <f t="shared" si="13"/>
        <v>0</v>
      </c>
      <c r="AL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 s="186">
        <f t="shared" si="14"/>
        <v>0</v>
      </c>
      <c r="AP39" s="186">
        <f t="shared" si="15"/>
        <v>0</v>
      </c>
    </row>
    <row r="40" spans="2:42" x14ac:dyDescent="0.25">
      <c r="B40" s="184" t="s">
        <v>279</v>
      </c>
      <c r="C40" s="185" t="s">
        <v>162</v>
      </c>
      <c r="D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86">
        <f t="shared" si="7"/>
        <v>0</v>
      </c>
      <c r="G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0" s="186">
        <f t="shared" si="4"/>
        <v>0</v>
      </c>
      <c r="I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0" s="186">
        <f t="shared" si="5"/>
        <v>0</v>
      </c>
      <c r="K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 s="186">
        <f t="shared" si="11"/>
        <v>0</v>
      </c>
      <c r="AD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 s="186">
        <f t="shared" si="12"/>
        <v>0</v>
      </c>
      <c r="AH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 s="186">
        <f t="shared" si="13"/>
        <v>0</v>
      </c>
      <c r="AL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 s="186">
        <f t="shared" si="14"/>
        <v>0</v>
      </c>
      <c r="AP40" s="186">
        <f t="shared" si="15"/>
        <v>0</v>
      </c>
    </row>
    <row r="41" spans="2:42" x14ac:dyDescent="0.25">
      <c r="B41" s="184" t="s">
        <v>541</v>
      </c>
      <c r="C41" s="185" t="s">
        <v>542</v>
      </c>
      <c r="D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86">
        <f t="shared" si="7"/>
        <v>0</v>
      </c>
      <c r="G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1" s="186">
        <f t="shared" si="4"/>
        <v>0</v>
      </c>
      <c r="I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1" s="186">
        <f t="shared" si="5"/>
        <v>0</v>
      </c>
      <c r="K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 s="186">
        <f t="shared" si="11"/>
        <v>0</v>
      </c>
      <c r="AD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 s="186">
        <f t="shared" si="12"/>
        <v>0</v>
      </c>
      <c r="AH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 s="186">
        <f t="shared" si="13"/>
        <v>0</v>
      </c>
      <c r="AL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 s="186">
        <f t="shared" si="14"/>
        <v>0</v>
      </c>
      <c r="AP41" s="186">
        <f t="shared" si="15"/>
        <v>0</v>
      </c>
    </row>
    <row r="42" spans="2:42" x14ac:dyDescent="0.25">
      <c r="B42" s="184" t="s">
        <v>543</v>
      </c>
      <c r="C42" s="185" t="s">
        <v>544</v>
      </c>
      <c r="D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86">
        <f t="shared" si="7"/>
        <v>0</v>
      </c>
      <c r="G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2" s="186">
        <f t="shared" si="4"/>
        <v>0</v>
      </c>
      <c r="I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2" s="186">
        <f t="shared" si="5"/>
        <v>0</v>
      </c>
      <c r="K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 s="186">
        <f t="shared" si="11"/>
        <v>0</v>
      </c>
      <c r="AD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 s="186">
        <f t="shared" si="12"/>
        <v>0</v>
      </c>
      <c r="AH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 s="186">
        <f t="shared" si="13"/>
        <v>0</v>
      </c>
      <c r="AL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 s="186">
        <f t="shared" si="14"/>
        <v>0</v>
      </c>
      <c r="AP42" s="186">
        <f t="shared" si="15"/>
        <v>0</v>
      </c>
    </row>
    <row r="43" spans="2:42" x14ac:dyDescent="0.25">
      <c r="B43" s="184" t="s">
        <v>545</v>
      </c>
      <c r="C43" s="185" t="s">
        <v>546</v>
      </c>
      <c r="D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86">
        <f t="shared" si="7"/>
        <v>0</v>
      </c>
      <c r="G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3" s="186">
        <f t="shared" si="4"/>
        <v>0</v>
      </c>
      <c r="I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3" s="186">
        <f t="shared" si="5"/>
        <v>0</v>
      </c>
      <c r="K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 s="186">
        <f t="shared" si="11"/>
        <v>0</v>
      </c>
      <c r="AD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 s="186">
        <f t="shared" si="12"/>
        <v>0</v>
      </c>
      <c r="AH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 s="186">
        <f t="shared" si="13"/>
        <v>0</v>
      </c>
      <c r="AL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 s="186">
        <f t="shared" si="14"/>
        <v>0</v>
      </c>
      <c r="AP43" s="186">
        <f t="shared" si="15"/>
        <v>0</v>
      </c>
    </row>
    <row r="44" spans="2:42" x14ac:dyDescent="0.25">
      <c r="B44" s="184" t="s">
        <v>547</v>
      </c>
      <c r="C44" s="185" t="s">
        <v>548</v>
      </c>
      <c r="D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86">
        <f t="shared" si="7"/>
        <v>0</v>
      </c>
      <c r="G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4" s="186">
        <f t="shared" si="4"/>
        <v>0</v>
      </c>
      <c r="I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4" s="186">
        <f t="shared" si="5"/>
        <v>0</v>
      </c>
      <c r="K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 s="186">
        <f t="shared" si="11"/>
        <v>0</v>
      </c>
      <c r="AD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 s="186">
        <f t="shared" si="12"/>
        <v>0</v>
      </c>
      <c r="AH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 s="186">
        <f t="shared" si="13"/>
        <v>0</v>
      </c>
      <c r="AL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 s="186">
        <f t="shared" si="14"/>
        <v>0</v>
      </c>
      <c r="AP44" s="186">
        <f t="shared" si="15"/>
        <v>0</v>
      </c>
    </row>
    <row r="45" spans="2:42" x14ac:dyDescent="0.25">
      <c r="B45" s="184" t="s">
        <v>254</v>
      </c>
      <c r="C45" s="185" t="s">
        <v>145</v>
      </c>
      <c r="D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86">
        <f t="shared" si="7"/>
        <v>0</v>
      </c>
      <c r="G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5" s="186">
        <f t="shared" si="4"/>
        <v>0</v>
      </c>
      <c r="I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5" s="186">
        <f t="shared" si="5"/>
        <v>0</v>
      </c>
      <c r="K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 s="186">
        <f t="shared" si="11"/>
        <v>0</v>
      </c>
      <c r="AD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 s="186">
        <f t="shared" si="12"/>
        <v>0</v>
      </c>
      <c r="AH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 s="186">
        <f t="shared" si="13"/>
        <v>0</v>
      </c>
      <c r="AL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 s="186">
        <f t="shared" si="14"/>
        <v>0</v>
      </c>
      <c r="AP45" s="186">
        <f t="shared" si="15"/>
        <v>0</v>
      </c>
    </row>
    <row r="46" spans="2:42" x14ac:dyDescent="0.25">
      <c r="B46" s="184" t="s">
        <v>549</v>
      </c>
      <c r="C46" s="185" t="s">
        <v>550</v>
      </c>
      <c r="D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86">
        <f t="shared" si="7"/>
        <v>0</v>
      </c>
      <c r="G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6" s="186">
        <f t="shared" si="4"/>
        <v>0</v>
      </c>
      <c r="I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6" s="186">
        <f t="shared" si="5"/>
        <v>0</v>
      </c>
      <c r="K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 s="186">
        <f t="shared" si="11"/>
        <v>0</v>
      </c>
      <c r="AD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 s="186">
        <f t="shared" si="12"/>
        <v>0</v>
      </c>
      <c r="AH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 s="186">
        <f t="shared" si="13"/>
        <v>0</v>
      </c>
      <c r="AL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 s="186">
        <f t="shared" si="14"/>
        <v>0</v>
      </c>
      <c r="AP46" s="186">
        <f t="shared" si="15"/>
        <v>0</v>
      </c>
    </row>
    <row r="47" spans="2:42" x14ac:dyDescent="0.25">
      <c r="B47" s="193" t="s">
        <v>263</v>
      </c>
      <c r="C47" s="194" t="s">
        <v>146</v>
      </c>
      <c r="D47" s="195">
        <f>SUM(D48:D82)</f>
        <v>0</v>
      </c>
      <c r="E47" s="195">
        <f t="shared" ref="E47:AN47" si="16">SUM(E48:E82)</f>
        <v>0</v>
      </c>
      <c r="F47" s="195">
        <f t="shared" si="16"/>
        <v>0</v>
      </c>
      <c r="G47" s="195">
        <f t="shared" si="16"/>
        <v>0</v>
      </c>
      <c r="H47" s="195">
        <f t="shared" si="16"/>
        <v>0</v>
      </c>
      <c r="I47" s="195">
        <f t="shared" si="16"/>
        <v>0</v>
      </c>
      <c r="J47" s="195">
        <f t="shared" si="16"/>
        <v>0</v>
      </c>
      <c r="K47" s="195">
        <f t="shared" si="16"/>
        <v>0</v>
      </c>
      <c r="L47" s="195">
        <f t="shared" si="16"/>
        <v>0</v>
      </c>
      <c r="M47" s="195">
        <f t="shared" si="16"/>
        <v>0</v>
      </c>
      <c r="N47" s="195">
        <f t="shared" si="16"/>
        <v>0</v>
      </c>
      <c r="O47" s="195">
        <f t="shared" si="16"/>
        <v>0</v>
      </c>
      <c r="P47" s="195">
        <f t="shared" si="16"/>
        <v>0</v>
      </c>
      <c r="Q47" s="195">
        <f t="shared" si="16"/>
        <v>0</v>
      </c>
      <c r="R47" s="195">
        <f t="shared" si="16"/>
        <v>0</v>
      </c>
      <c r="S47" s="195">
        <f t="shared" si="16"/>
        <v>0</v>
      </c>
      <c r="T47" s="195">
        <f t="shared" si="16"/>
        <v>0</v>
      </c>
      <c r="U47" s="195">
        <f t="shared" si="16"/>
        <v>0</v>
      </c>
      <c r="V47" s="195">
        <f t="shared" si="16"/>
        <v>0</v>
      </c>
      <c r="W47" s="195">
        <f t="shared" si="16"/>
        <v>0</v>
      </c>
      <c r="X47" s="195">
        <f t="shared" si="16"/>
        <v>0</v>
      </c>
      <c r="Y47" s="195">
        <f t="shared" si="16"/>
        <v>0</v>
      </c>
      <c r="Z47" s="561">
        <f t="shared" si="16"/>
        <v>0</v>
      </c>
      <c r="AA47" s="561">
        <f t="shared" si="16"/>
        <v>0</v>
      </c>
      <c r="AB47" s="561">
        <f t="shared" si="16"/>
        <v>0</v>
      </c>
      <c r="AC47" s="559">
        <f t="shared" si="11"/>
        <v>0</v>
      </c>
      <c r="AD47" s="561">
        <f t="shared" si="16"/>
        <v>0</v>
      </c>
      <c r="AE47" s="561">
        <f t="shared" si="16"/>
        <v>0</v>
      </c>
      <c r="AF47" s="561">
        <f t="shared" si="16"/>
        <v>0</v>
      </c>
      <c r="AG47" s="559">
        <f t="shared" si="12"/>
        <v>0</v>
      </c>
      <c r="AH47" s="561">
        <f t="shared" si="16"/>
        <v>0</v>
      </c>
      <c r="AI47" s="561">
        <f t="shared" si="16"/>
        <v>0</v>
      </c>
      <c r="AJ47" s="561">
        <f t="shared" si="16"/>
        <v>0</v>
      </c>
      <c r="AK47" s="559">
        <f t="shared" si="13"/>
        <v>0</v>
      </c>
      <c r="AL47" s="561">
        <f t="shared" si="16"/>
        <v>0</v>
      </c>
      <c r="AM47" s="561">
        <f t="shared" si="16"/>
        <v>0</v>
      </c>
      <c r="AN47" s="561">
        <f t="shared" si="16"/>
        <v>0</v>
      </c>
      <c r="AO47" s="559">
        <f t="shared" si="14"/>
        <v>0</v>
      </c>
      <c r="AP47" s="559">
        <f t="shared" si="15"/>
        <v>0</v>
      </c>
    </row>
    <row r="48" spans="2:42" x14ac:dyDescent="0.25">
      <c r="B48" s="184" t="s">
        <v>551</v>
      </c>
      <c r="C48" s="185" t="s">
        <v>552</v>
      </c>
      <c r="D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86">
        <f t="shared" si="7"/>
        <v>0</v>
      </c>
      <c r="G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8" s="186">
        <f t="shared" si="4"/>
        <v>0</v>
      </c>
      <c r="I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8" s="186">
        <f t="shared" si="5"/>
        <v>0</v>
      </c>
      <c r="K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 s="186">
        <f t="shared" si="11"/>
        <v>0</v>
      </c>
      <c r="AD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 s="186">
        <f t="shared" si="12"/>
        <v>0</v>
      </c>
      <c r="AH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 s="186">
        <f t="shared" si="13"/>
        <v>0</v>
      </c>
      <c r="AL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 s="186">
        <f t="shared" si="14"/>
        <v>0</v>
      </c>
      <c r="AP48" s="186">
        <f t="shared" si="15"/>
        <v>0</v>
      </c>
    </row>
    <row r="49" spans="2:42" x14ac:dyDescent="0.25">
      <c r="B49" s="184" t="s">
        <v>264</v>
      </c>
      <c r="C49" s="185" t="s">
        <v>147</v>
      </c>
      <c r="D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86">
        <f t="shared" si="7"/>
        <v>0</v>
      </c>
      <c r="G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9" s="186">
        <f t="shared" si="4"/>
        <v>0</v>
      </c>
      <c r="I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9" s="186">
        <f t="shared" si="5"/>
        <v>0</v>
      </c>
      <c r="K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 s="186">
        <f t="shared" ref="AC49:AC110" si="17">Z49+AA49+AB49</f>
        <v>0</v>
      </c>
      <c r="AD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 s="186">
        <f t="shared" ref="AG49:AG110" si="18">+AD49+AE49+AF49</f>
        <v>0</v>
      </c>
      <c r="AH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 s="186">
        <f t="shared" si="13"/>
        <v>0</v>
      </c>
      <c r="AL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 s="186">
        <f t="shared" ref="AO49:AO110" si="19">+AL49+AM49+AN49</f>
        <v>0</v>
      </c>
      <c r="AP49" s="186">
        <f t="shared" ref="AP49:AP110" si="20">AC49+AG49+AK49+AO49</f>
        <v>0</v>
      </c>
    </row>
    <row r="50" spans="2:42" x14ac:dyDescent="0.25">
      <c r="B50" s="184" t="s">
        <v>553</v>
      </c>
      <c r="C50" s="185" t="s">
        <v>554</v>
      </c>
      <c r="D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86">
        <f t="shared" si="7"/>
        <v>0</v>
      </c>
      <c r="G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0" s="186">
        <f t="shared" si="4"/>
        <v>0</v>
      </c>
      <c r="I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0" s="186">
        <f t="shared" si="5"/>
        <v>0</v>
      </c>
      <c r="K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 s="186">
        <f t="shared" si="17"/>
        <v>0</v>
      </c>
      <c r="AD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 s="186">
        <f t="shared" si="18"/>
        <v>0</v>
      </c>
      <c r="AH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 s="186">
        <f t="shared" ref="AK50:AK110" si="21">+AH50+AI50+AJ50</f>
        <v>0</v>
      </c>
      <c r="AL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 s="186">
        <f t="shared" si="19"/>
        <v>0</v>
      </c>
      <c r="AP50" s="186">
        <f t="shared" si="20"/>
        <v>0</v>
      </c>
    </row>
    <row r="51" spans="2:42" x14ac:dyDescent="0.25">
      <c r="B51" s="184" t="s">
        <v>555</v>
      </c>
      <c r="C51" s="185" t="s">
        <v>556</v>
      </c>
      <c r="D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86">
        <f t="shared" si="7"/>
        <v>0</v>
      </c>
      <c r="G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1" s="186">
        <f t="shared" si="4"/>
        <v>0</v>
      </c>
      <c r="I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1" s="186">
        <f t="shared" si="5"/>
        <v>0</v>
      </c>
      <c r="K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 s="186">
        <f t="shared" si="17"/>
        <v>0</v>
      </c>
      <c r="AD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 s="186">
        <f t="shared" si="18"/>
        <v>0</v>
      </c>
      <c r="AH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 s="186">
        <f t="shared" si="21"/>
        <v>0</v>
      </c>
      <c r="AL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 s="186">
        <f t="shared" si="19"/>
        <v>0</v>
      </c>
      <c r="AP51" s="186">
        <f t="shared" si="20"/>
        <v>0</v>
      </c>
    </row>
    <row r="52" spans="2:42" x14ac:dyDescent="0.25">
      <c r="B52" s="184" t="s">
        <v>265</v>
      </c>
      <c r="C52" s="185" t="s">
        <v>148</v>
      </c>
      <c r="D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86">
        <f t="shared" si="7"/>
        <v>0</v>
      </c>
      <c r="G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2" s="186">
        <f t="shared" si="4"/>
        <v>0</v>
      </c>
      <c r="I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2" s="186">
        <f t="shared" si="5"/>
        <v>0</v>
      </c>
      <c r="K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 s="186">
        <f t="shared" si="17"/>
        <v>0</v>
      </c>
      <c r="AD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 s="186">
        <f t="shared" si="18"/>
        <v>0</v>
      </c>
      <c r="AH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 s="186">
        <f t="shared" si="21"/>
        <v>0</v>
      </c>
      <c r="AL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 s="186">
        <f t="shared" si="19"/>
        <v>0</v>
      </c>
      <c r="AP52" s="186">
        <f t="shared" si="20"/>
        <v>0</v>
      </c>
    </row>
    <row r="53" spans="2:42" x14ac:dyDescent="0.25">
      <c r="B53" s="184" t="s">
        <v>557</v>
      </c>
      <c r="C53" s="185" t="s">
        <v>558</v>
      </c>
      <c r="D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86">
        <f t="shared" si="7"/>
        <v>0</v>
      </c>
      <c r="G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3" s="186">
        <f t="shared" si="4"/>
        <v>0</v>
      </c>
      <c r="I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3" s="186">
        <f t="shared" si="5"/>
        <v>0</v>
      </c>
      <c r="K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 s="186">
        <f t="shared" si="17"/>
        <v>0</v>
      </c>
      <c r="AD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 s="186">
        <f t="shared" si="18"/>
        <v>0</v>
      </c>
      <c r="AH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 s="186">
        <f t="shared" si="21"/>
        <v>0</v>
      </c>
      <c r="AL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 s="186">
        <f t="shared" si="19"/>
        <v>0</v>
      </c>
      <c r="AP53" s="186">
        <f t="shared" si="20"/>
        <v>0</v>
      </c>
    </row>
    <row r="54" spans="2:42" x14ac:dyDescent="0.25">
      <c r="B54" s="184" t="s">
        <v>559</v>
      </c>
      <c r="C54" s="185" t="s">
        <v>525</v>
      </c>
      <c r="D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86">
        <f t="shared" si="7"/>
        <v>0</v>
      </c>
      <c r="G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4" s="186">
        <f t="shared" si="4"/>
        <v>0</v>
      </c>
      <c r="I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4" s="186">
        <f t="shared" si="5"/>
        <v>0</v>
      </c>
      <c r="K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 s="186">
        <f t="shared" si="17"/>
        <v>0</v>
      </c>
      <c r="AD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 s="186">
        <f t="shared" si="18"/>
        <v>0</v>
      </c>
      <c r="AH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 s="186">
        <f t="shared" si="21"/>
        <v>0</v>
      </c>
      <c r="AL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 s="186">
        <f t="shared" si="19"/>
        <v>0</v>
      </c>
      <c r="AP54" s="186">
        <f t="shared" si="20"/>
        <v>0</v>
      </c>
    </row>
    <row r="55" spans="2:42" x14ac:dyDescent="0.25">
      <c r="B55" s="184" t="s">
        <v>266</v>
      </c>
      <c r="C55" s="185" t="s">
        <v>149</v>
      </c>
      <c r="D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86">
        <f t="shared" si="7"/>
        <v>0</v>
      </c>
      <c r="G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5" s="186">
        <f t="shared" si="4"/>
        <v>0</v>
      </c>
      <c r="I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5" s="186">
        <f t="shared" si="5"/>
        <v>0</v>
      </c>
      <c r="K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 s="186">
        <f t="shared" si="17"/>
        <v>0</v>
      </c>
      <c r="AD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 s="186">
        <f t="shared" si="18"/>
        <v>0</v>
      </c>
      <c r="AH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 s="186">
        <f t="shared" si="21"/>
        <v>0</v>
      </c>
      <c r="AL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 s="186">
        <f t="shared" si="19"/>
        <v>0</v>
      </c>
      <c r="AP55" s="186">
        <f t="shared" si="20"/>
        <v>0</v>
      </c>
    </row>
    <row r="56" spans="2:42" x14ac:dyDescent="0.25">
      <c r="B56" s="184" t="s">
        <v>560</v>
      </c>
      <c r="C56" s="185" t="s">
        <v>561</v>
      </c>
      <c r="D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86">
        <f t="shared" si="7"/>
        <v>0</v>
      </c>
      <c r="G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6" s="186">
        <f t="shared" si="4"/>
        <v>0</v>
      </c>
      <c r="I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6" s="186">
        <f t="shared" si="5"/>
        <v>0</v>
      </c>
      <c r="K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 s="186">
        <f t="shared" si="17"/>
        <v>0</v>
      </c>
      <c r="AD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 s="186">
        <f t="shared" si="18"/>
        <v>0</v>
      </c>
      <c r="AH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 s="186">
        <f t="shared" si="21"/>
        <v>0</v>
      </c>
      <c r="AL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 s="186">
        <f t="shared" si="19"/>
        <v>0</v>
      </c>
      <c r="AP56" s="186">
        <f t="shared" si="20"/>
        <v>0</v>
      </c>
    </row>
    <row r="57" spans="2:42" x14ac:dyDescent="0.25">
      <c r="B57" s="184" t="s">
        <v>562</v>
      </c>
      <c r="C57" s="185" t="s">
        <v>532</v>
      </c>
      <c r="D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86">
        <f t="shared" si="7"/>
        <v>0</v>
      </c>
      <c r="G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7" s="186">
        <f t="shared" si="4"/>
        <v>0</v>
      </c>
      <c r="I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7" s="186">
        <f t="shared" si="5"/>
        <v>0</v>
      </c>
      <c r="K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7" s="186">
        <f t="shared" si="17"/>
        <v>0</v>
      </c>
      <c r="AD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7" s="186">
        <f t="shared" si="18"/>
        <v>0</v>
      </c>
      <c r="AH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7" s="186">
        <f t="shared" si="21"/>
        <v>0</v>
      </c>
      <c r="AL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7" s="186">
        <f t="shared" si="19"/>
        <v>0</v>
      </c>
      <c r="AP57" s="186">
        <f t="shared" si="20"/>
        <v>0</v>
      </c>
    </row>
    <row r="58" spans="2:42" x14ac:dyDescent="0.25">
      <c r="B58" s="184" t="s">
        <v>563</v>
      </c>
      <c r="C58" s="185" t="s">
        <v>533</v>
      </c>
      <c r="D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86">
        <f t="shared" si="7"/>
        <v>0</v>
      </c>
      <c r="G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8" s="186">
        <f t="shared" si="4"/>
        <v>0</v>
      </c>
      <c r="I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8" s="186">
        <f t="shared" si="5"/>
        <v>0</v>
      </c>
      <c r="K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8" s="186">
        <f t="shared" si="17"/>
        <v>0</v>
      </c>
      <c r="AD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8" s="186">
        <f t="shared" si="18"/>
        <v>0</v>
      </c>
      <c r="AH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8" s="186">
        <f t="shared" si="21"/>
        <v>0</v>
      </c>
      <c r="AL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8" s="186">
        <f t="shared" si="19"/>
        <v>0</v>
      </c>
      <c r="AP58" s="186">
        <f t="shared" si="20"/>
        <v>0</v>
      </c>
    </row>
    <row r="59" spans="2:42" x14ac:dyDescent="0.25">
      <c r="B59" s="184" t="s">
        <v>564</v>
      </c>
      <c r="C59" s="185" t="s">
        <v>565</v>
      </c>
      <c r="D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86">
        <f t="shared" si="7"/>
        <v>0</v>
      </c>
      <c r="G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9" s="186">
        <f t="shared" si="4"/>
        <v>0</v>
      </c>
      <c r="I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9" s="186">
        <f t="shared" si="5"/>
        <v>0</v>
      </c>
      <c r="K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9" s="186">
        <f t="shared" si="17"/>
        <v>0</v>
      </c>
      <c r="AD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9" s="186">
        <f t="shared" si="18"/>
        <v>0</v>
      </c>
      <c r="AH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9" s="186">
        <f t="shared" si="21"/>
        <v>0</v>
      </c>
      <c r="AL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9" s="186">
        <f t="shared" si="19"/>
        <v>0</v>
      </c>
      <c r="AP59" s="186">
        <f t="shared" si="20"/>
        <v>0</v>
      </c>
    </row>
    <row r="60" spans="2:42" x14ac:dyDescent="0.25">
      <c r="B60" s="184" t="s">
        <v>566</v>
      </c>
      <c r="C60" s="185" t="s">
        <v>567</v>
      </c>
      <c r="D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86">
        <f t="shared" si="7"/>
        <v>0</v>
      </c>
      <c r="G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60" s="186">
        <f t="shared" si="4"/>
        <v>0</v>
      </c>
      <c r="I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60" s="186">
        <f t="shared" si="5"/>
        <v>0</v>
      </c>
      <c r="K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0" s="186">
        <f t="shared" si="17"/>
        <v>0</v>
      </c>
      <c r="AD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0" s="186">
        <f t="shared" si="18"/>
        <v>0</v>
      </c>
      <c r="AH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0" s="186">
        <f t="shared" si="21"/>
        <v>0</v>
      </c>
      <c r="AL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0" s="186">
        <f t="shared" si="19"/>
        <v>0</v>
      </c>
      <c r="AP60" s="186">
        <f t="shared" si="20"/>
        <v>0</v>
      </c>
    </row>
    <row r="61" spans="2:42" x14ac:dyDescent="0.25">
      <c r="B61" s="184" t="s">
        <v>568</v>
      </c>
      <c r="C61" s="185" t="s">
        <v>540</v>
      </c>
      <c r="D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86">
        <f t="shared" si="7"/>
        <v>0</v>
      </c>
      <c r="G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61" s="186">
        <f t="shared" si="4"/>
        <v>0</v>
      </c>
      <c r="I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61" s="186">
        <f t="shared" si="5"/>
        <v>0</v>
      </c>
      <c r="K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1" s="186">
        <f t="shared" si="17"/>
        <v>0</v>
      </c>
      <c r="AD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1" s="186">
        <f t="shared" si="18"/>
        <v>0</v>
      </c>
      <c r="AH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1" s="186">
        <f t="shared" si="21"/>
        <v>0</v>
      </c>
      <c r="AL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1" s="186">
        <f t="shared" si="19"/>
        <v>0</v>
      </c>
      <c r="AP61" s="186">
        <f t="shared" si="20"/>
        <v>0</v>
      </c>
    </row>
    <row r="62" spans="2:42" x14ac:dyDescent="0.25">
      <c r="B62" s="184" t="s">
        <v>569</v>
      </c>
      <c r="C62" s="185" t="s">
        <v>570</v>
      </c>
      <c r="D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86">
        <f t="shared" si="7"/>
        <v>0</v>
      </c>
      <c r="G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62" s="186">
        <f t="shared" si="4"/>
        <v>0</v>
      </c>
      <c r="I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62" s="186">
        <f t="shared" si="5"/>
        <v>0</v>
      </c>
      <c r="K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2" s="186">
        <f t="shared" si="17"/>
        <v>0</v>
      </c>
      <c r="AD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2" s="186">
        <f t="shared" si="18"/>
        <v>0</v>
      </c>
      <c r="AH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2" s="186">
        <f t="shared" si="21"/>
        <v>0</v>
      </c>
      <c r="AL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2" s="186">
        <f t="shared" si="19"/>
        <v>0</v>
      </c>
      <c r="AP62" s="186">
        <f t="shared" si="20"/>
        <v>0</v>
      </c>
    </row>
    <row r="63" spans="2:42" x14ac:dyDescent="0.25">
      <c r="B63" s="184" t="s">
        <v>267</v>
      </c>
      <c r="C63" s="185" t="s">
        <v>150</v>
      </c>
      <c r="D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86">
        <f t="shared" si="7"/>
        <v>0</v>
      </c>
      <c r="G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63" s="186">
        <f t="shared" si="4"/>
        <v>0</v>
      </c>
      <c r="I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63" s="186">
        <f t="shared" si="5"/>
        <v>0</v>
      </c>
      <c r="K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3" s="186">
        <f t="shared" si="17"/>
        <v>0</v>
      </c>
      <c r="AD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3" s="186">
        <f t="shared" si="18"/>
        <v>0</v>
      </c>
      <c r="AH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3" s="186">
        <f t="shared" si="21"/>
        <v>0</v>
      </c>
      <c r="AL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3" s="186">
        <f t="shared" si="19"/>
        <v>0</v>
      </c>
      <c r="AP63" s="186">
        <f t="shared" si="20"/>
        <v>0</v>
      </c>
    </row>
    <row r="64" spans="2:42" x14ac:dyDescent="0.25">
      <c r="B64" s="184" t="s">
        <v>571</v>
      </c>
      <c r="C64" s="185" t="s">
        <v>572</v>
      </c>
      <c r="D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4" s="186">
        <f t="shared" si="7"/>
        <v>0</v>
      </c>
      <c r="G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64" s="186">
        <f t="shared" si="4"/>
        <v>0</v>
      </c>
      <c r="I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64" s="186">
        <f t="shared" si="5"/>
        <v>0</v>
      </c>
      <c r="K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4" s="186">
        <f t="shared" si="17"/>
        <v>0</v>
      </c>
      <c r="AD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4" s="186">
        <f t="shared" si="18"/>
        <v>0</v>
      </c>
      <c r="AH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4" s="186">
        <f t="shared" si="21"/>
        <v>0</v>
      </c>
      <c r="AL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4" s="186">
        <f t="shared" si="19"/>
        <v>0</v>
      </c>
      <c r="AP64" s="186">
        <f t="shared" si="20"/>
        <v>0</v>
      </c>
    </row>
    <row r="65" spans="2:42" x14ac:dyDescent="0.25">
      <c r="B65" s="184" t="s">
        <v>573</v>
      </c>
      <c r="C65" s="185" t="s">
        <v>574</v>
      </c>
      <c r="D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86">
        <f t="shared" si="7"/>
        <v>0</v>
      </c>
      <c r="G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65" s="186">
        <f t="shared" si="4"/>
        <v>0</v>
      </c>
      <c r="I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65" s="186">
        <f t="shared" si="5"/>
        <v>0</v>
      </c>
      <c r="K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5" s="186">
        <f t="shared" si="17"/>
        <v>0</v>
      </c>
      <c r="AD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5" s="186">
        <f t="shared" si="18"/>
        <v>0</v>
      </c>
      <c r="AH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5" s="186">
        <f t="shared" si="21"/>
        <v>0</v>
      </c>
      <c r="AL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5" s="186">
        <f t="shared" si="19"/>
        <v>0</v>
      </c>
      <c r="AP65" s="186">
        <f t="shared" si="20"/>
        <v>0</v>
      </c>
    </row>
    <row r="66" spans="2:42" x14ac:dyDescent="0.25">
      <c r="B66" s="184" t="s">
        <v>575</v>
      </c>
      <c r="C66" s="185" t="s">
        <v>576</v>
      </c>
      <c r="D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86">
        <f t="shared" si="7"/>
        <v>0</v>
      </c>
      <c r="G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66" s="186">
        <f t="shared" si="4"/>
        <v>0</v>
      </c>
      <c r="I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66" s="186">
        <f t="shared" si="5"/>
        <v>0</v>
      </c>
      <c r="K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6" s="186">
        <f t="shared" si="17"/>
        <v>0</v>
      </c>
      <c r="AD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6" s="186">
        <f t="shared" si="18"/>
        <v>0</v>
      </c>
      <c r="AH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6" s="186">
        <f t="shared" si="21"/>
        <v>0</v>
      </c>
      <c r="AL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6" s="186">
        <f t="shared" si="19"/>
        <v>0</v>
      </c>
      <c r="AP66" s="186">
        <f t="shared" si="20"/>
        <v>0</v>
      </c>
    </row>
    <row r="67" spans="2:42" x14ac:dyDescent="0.25">
      <c r="B67" s="184" t="s">
        <v>577</v>
      </c>
      <c r="C67" s="185" t="s">
        <v>578</v>
      </c>
      <c r="D6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86">
        <f t="shared" si="7"/>
        <v>0</v>
      </c>
      <c r="G6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67" s="186">
        <f t="shared" si="4"/>
        <v>0</v>
      </c>
      <c r="I6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67" s="186">
        <f t="shared" si="5"/>
        <v>0</v>
      </c>
      <c r="K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7" s="186">
        <f t="shared" si="17"/>
        <v>0</v>
      </c>
      <c r="AD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7" s="186">
        <f t="shared" si="18"/>
        <v>0</v>
      </c>
      <c r="AH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7" s="186">
        <f t="shared" si="21"/>
        <v>0</v>
      </c>
      <c r="AL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7" s="186">
        <f t="shared" si="19"/>
        <v>0</v>
      </c>
      <c r="AP67" s="186">
        <f t="shared" si="20"/>
        <v>0</v>
      </c>
    </row>
    <row r="68" spans="2:42" x14ac:dyDescent="0.25">
      <c r="B68" s="184" t="s">
        <v>579</v>
      </c>
      <c r="C68" s="185" t="s">
        <v>580</v>
      </c>
      <c r="D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86">
        <f t="shared" si="7"/>
        <v>0</v>
      </c>
      <c r="G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68" s="186">
        <f t="shared" si="4"/>
        <v>0</v>
      </c>
      <c r="I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68" s="186">
        <f t="shared" si="5"/>
        <v>0</v>
      </c>
      <c r="K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8" s="186">
        <f t="shared" si="17"/>
        <v>0</v>
      </c>
      <c r="AD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8" s="186">
        <f t="shared" si="18"/>
        <v>0</v>
      </c>
      <c r="AH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8" s="186">
        <f t="shared" si="21"/>
        <v>0</v>
      </c>
      <c r="AL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8" s="186">
        <f t="shared" si="19"/>
        <v>0</v>
      </c>
      <c r="AP68" s="186">
        <f t="shared" si="20"/>
        <v>0</v>
      </c>
    </row>
    <row r="69" spans="2:42" x14ac:dyDescent="0.25">
      <c r="B69" s="184" t="s">
        <v>581</v>
      </c>
      <c r="C69" s="185" t="s">
        <v>582</v>
      </c>
      <c r="D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86">
        <f t="shared" si="7"/>
        <v>0</v>
      </c>
      <c r="G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69" s="186">
        <f t="shared" si="4"/>
        <v>0</v>
      </c>
      <c r="I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69" s="186">
        <f t="shared" si="5"/>
        <v>0</v>
      </c>
      <c r="K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9" s="186">
        <f t="shared" si="17"/>
        <v>0</v>
      </c>
      <c r="AD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9" s="186">
        <f t="shared" si="18"/>
        <v>0</v>
      </c>
      <c r="AH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9" s="186">
        <f t="shared" si="21"/>
        <v>0</v>
      </c>
      <c r="AL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9" s="186">
        <f t="shared" si="19"/>
        <v>0</v>
      </c>
      <c r="AP69" s="186">
        <f t="shared" si="20"/>
        <v>0</v>
      </c>
    </row>
    <row r="70" spans="2:42" x14ac:dyDescent="0.25">
      <c r="B70" s="184" t="s">
        <v>583</v>
      </c>
      <c r="C70" s="185" t="s">
        <v>584</v>
      </c>
      <c r="D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86">
        <f t="shared" si="7"/>
        <v>0</v>
      </c>
      <c r="G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70" s="186">
        <f t="shared" si="4"/>
        <v>0</v>
      </c>
      <c r="I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70" s="186">
        <f t="shared" si="5"/>
        <v>0</v>
      </c>
      <c r="K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0" s="186">
        <f t="shared" si="17"/>
        <v>0</v>
      </c>
      <c r="AD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0" s="186">
        <f t="shared" si="18"/>
        <v>0</v>
      </c>
      <c r="AH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0" s="186">
        <f t="shared" si="21"/>
        <v>0</v>
      </c>
      <c r="AL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0" s="186">
        <f t="shared" si="19"/>
        <v>0</v>
      </c>
      <c r="AP70" s="186">
        <f t="shared" si="20"/>
        <v>0</v>
      </c>
    </row>
    <row r="71" spans="2:42" x14ac:dyDescent="0.25">
      <c r="B71" s="184" t="s">
        <v>585</v>
      </c>
      <c r="C71" s="185" t="s">
        <v>586</v>
      </c>
      <c r="D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86">
        <f t="shared" si="7"/>
        <v>0</v>
      </c>
      <c r="G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71" s="186">
        <f t="shared" si="4"/>
        <v>0</v>
      </c>
      <c r="I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71" s="186">
        <f t="shared" si="5"/>
        <v>0</v>
      </c>
      <c r="K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1" s="186">
        <f t="shared" si="17"/>
        <v>0</v>
      </c>
      <c r="AD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1" s="186">
        <f t="shared" si="18"/>
        <v>0</v>
      </c>
      <c r="AH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1" s="186">
        <f t="shared" si="21"/>
        <v>0</v>
      </c>
      <c r="AL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1" s="186">
        <f t="shared" si="19"/>
        <v>0</v>
      </c>
      <c r="AP71" s="186">
        <f t="shared" si="20"/>
        <v>0</v>
      </c>
    </row>
    <row r="72" spans="2:42" x14ac:dyDescent="0.25">
      <c r="B72" s="184" t="s">
        <v>280</v>
      </c>
      <c r="C72" s="185" t="s">
        <v>163</v>
      </c>
      <c r="D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86">
        <f t="shared" si="7"/>
        <v>0</v>
      </c>
      <c r="G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72" s="186">
        <f t="shared" si="4"/>
        <v>0</v>
      </c>
      <c r="I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72" s="186">
        <f t="shared" si="5"/>
        <v>0</v>
      </c>
      <c r="K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2" s="186">
        <f t="shared" si="17"/>
        <v>0</v>
      </c>
      <c r="AD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2" s="186">
        <f t="shared" si="18"/>
        <v>0</v>
      </c>
      <c r="AH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2" s="186">
        <f t="shared" si="21"/>
        <v>0</v>
      </c>
      <c r="AL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2" s="186">
        <f t="shared" si="19"/>
        <v>0</v>
      </c>
      <c r="AP72" s="186">
        <f t="shared" si="20"/>
        <v>0</v>
      </c>
    </row>
    <row r="73" spans="2:42" x14ac:dyDescent="0.25">
      <c r="B73" s="184" t="s">
        <v>587</v>
      </c>
      <c r="C73" s="185" t="s">
        <v>588</v>
      </c>
      <c r="D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86">
        <f t="shared" si="7"/>
        <v>0</v>
      </c>
      <c r="G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73" s="186">
        <f t="shared" si="4"/>
        <v>0</v>
      </c>
      <c r="I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73" s="186">
        <f t="shared" si="5"/>
        <v>0</v>
      </c>
      <c r="K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3" s="186">
        <f t="shared" si="17"/>
        <v>0</v>
      </c>
      <c r="AD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3" s="186">
        <f t="shared" si="18"/>
        <v>0</v>
      </c>
      <c r="AH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3" s="186">
        <f t="shared" si="21"/>
        <v>0</v>
      </c>
      <c r="AL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3" s="186">
        <f t="shared" si="19"/>
        <v>0</v>
      </c>
      <c r="AP73" s="186">
        <f t="shared" si="20"/>
        <v>0</v>
      </c>
    </row>
    <row r="74" spans="2:42" x14ac:dyDescent="0.25">
      <c r="B74" s="184" t="s">
        <v>589</v>
      </c>
      <c r="C74" s="185" t="s">
        <v>590</v>
      </c>
      <c r="D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86">
        <f t="shared" si="7"/>
        <v>0</v>
      </c>
      <c r="G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74" s="186">
        <f t="shared" si="4"/>
        <v>0</v>
      </c>
      <c r="I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74" s="186">
        <f t="shared" si="5"/>
        <v>0</v>
      </c>
      <c r="K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4" s="186">
        <f t="shared" si="17"/>
        <v>0</v>
      </c>
      <c r="AD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4" s="186">
        <f t="shared" si="18"/>
        <v>0</v>
      </c>
      <c r="AH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4" s="186">
        <f t="shared" si="21"/>
        <v>0</v>
      </c>
      <c r="AL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4" s="186">
        <f t="shared" si="19"/>
        <v>0</v>
      </c>
      <c r="AP74" s="186">
        <f t="shared" si="20"/>
        <v>0</v>
      </c>
    </row>
    <row r="75" spans="2:42" x14ac:dyDescent="0.25">
      <c r="B75" s="184" t="s">
        <v>591</v>
      </c>
      <c r="C75" s="185" t="s">
        <v>592</v>
      </c>
      <c r="D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86">
        <f t="shared" si="7"/>
        <v>0</v>
      </c>
      <c r="G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75" s="186">
        <f t="shared" si="4"/>
        <v>0</v>
      </c>
      <c r="I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75" s="186">
        <f t="shared" si="5"/>
        <v>0</v>
      </c>
      <c r="K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5" s="186">
        <f t="shared" si="17"/>
        <v>0</v>
      </c>
      <c r="AD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5" s="186">
        <f t="shared" si="18"/>
        <v>0</v>
      </c>
      <c r="AH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5" s="186">
        <f t="shared" si="21"/>
        <v>0</v>
      </c>
      <c r="AL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5" s="186">
        <f t="shared" si="19"/>
        <v>0</v>
      </c>
      <c r="AP75" s="186">
        <f t="shared" si="20"/>
        <v>0</v>
      </c>
    </row>
    <row r="76" spans="2:42" x14ac:dyDescent="0.25">
      <c r="B76" s="184" t="s">
        <v>593</v>
      </c>
      <c r="C76" s="185" t="s">
        <v>594</v>
      </c>
      <c r="D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86">
        <f t="shared" si="7"/>
        <v>0</v>
      </c>
      <c r="G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76" s="186">
        <f t="shared" si="4"/>
        <v>0</v>
      </c>
      <c r="I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76" s="186">
        <f t="shared" si="5"/>
        <v>0</v>
      </c>
      <c r="K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6" s="186">
        <f t="shared" si="17"/>
        <v>0</v>
      </c>
      <c r="AD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6" s="186">
        <f t="shared" si="18"/>
        <v>0</v>
      </c>
      <c r="AH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6" s="186">
        <f t="shared" si="21"/>
        <v>0</v>
      </c>
      <c r="AL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6" s="186">
        <f t="shared" si="19"/>
        <v>0</v>
      </c>
      <c r="AP76" s="186">
        <f t="shared" si="20"/>
        <v>0</v>
      </c>
    </row>
    <row r="77" spans="2:42" x14ac:dyDescent="0.25">
      <c r="B77" s="184" t="s">
        <v>595</v>
      </c>
      <c r="C77" s="185" t="s">
        <v>596</v>
      </c>
      <c r="D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86">
        <f t="shared" si="7"/>
        <v>0</v>
      </c>
      <c r="G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77" s="186">
        <f t="shared" si="4"/>
        <v>0</v>
      </c>
      <c r="I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77" s="186">
        <f t="shared" si="5"/>
        <v>0</v>
      </c>
      <c r="K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7" s="186">
        <f t="shared" si="17"/>
        <v>0</v>
      </c>
      <c r="AD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7" s="186">
        <f t="shared" si="18"/>
        <v>0</v>
      </c>
      <c r="AH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7" s="186">
        <f t="shared" si="21"/>
        <v>0</v>
      </c>
      <c r="AL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7" s="186">
        <f t="shared" si="19"/>
        <v>0</v>
      </c>
      <c r="AP77" s="186">
        <f t="shared" si="20"/>
        <v>0</v>
      </c>
    </row>
    <row r="78" spans="2:42" x14ac:dyDescent="0.25">
      <c r="B78" s="184" t="s">
        <v>597</v>
      </c>
      <c r="C78" s="185" t="s">
        <v>598</v>
      </c>
      <c r="D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86">
        <f t="shared" si="7"/>
        <v>0</v>
      </c>
      <c r="G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78" s="186">
        <f t="shared" ref="H78:H82" si="22">F78-G78</f>
        <v>0</v>
      </c>
      <c r="I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78" s="186">
        <f t="shared" ref="J78:J82" si="23">F78-I78</f>
        <v>0</v>
      </c>
      <c r="K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8" s="186">
        <f t="shared" si="17"/>
        <v>0</v>
      </c>
      <c r="AD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8" s="186">
        <f t="shared" si="18"/>
        <v>0</v>
      </c>
      <c r="AH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8" s="186">
        <f t="shared" si="21"/>
        <v>0</v>
      </c>
      <c r="AL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8" s="186">
        <f t="shared" si="19"/>
        <v>0</v>
      </c>
      <c r="AP78" s="186">
        <f t="shared" si="20"/>
        <v>0</v>
      </c>
    </row>
    <row r="79" spans="2:42" x14ac:dyDescent="0.25">
      <c r="B79" s="184" t="s">
        <v>599</v>
      </c>
      <c r="C79" s="185" t="s">
        <v>600</v>
      </c>
      <c r="D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86">
        <f t="shared" ref="F79:F105" si="24">+D79+E79</f>
        <v>0</v>
      </c>
      <c r="G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79" s="186">
        <f t="shared" si="22"/>
        <v>0</v>
      </c>
      <c r="I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79" s="186">
        <f t="shared" si="23"/>
        <v>0</v>
      </c>
      <c r="K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9" s="186">
        <f t="shared" si="17"/>
        <v>0</v>
      </c>
      <c r="AD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9" s="186">
        <f t="shared" si="18"/>
        <v>0</v>
      </c>
      <c r="AH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9" s="186">
        <f t="shared" si="21"/>
        <v>0</v>
      </c>
      <c r="AL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9" s="186">
        <f t="shared" si="19"/>
        <v>0</v>
      </c>
      <c r="AP79" s="186">
        <f t="shared" si="20"/>
        <v>0</v>
      </c>
    </row>
    <row r="80" spans="2:42" x14ac:dyDescent="0.25">
      <c r="B80" s="184" t="s">
        <v>601</v>
      </c>
      <c r="C80" s="185" t="s">
        <v>602</v>
      </c>
      <c r="D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86">
        <f t="shared" si="24"/>
        <v>0</v>
      </c>
      <c r="G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80" s="186">
        <f t="shared" si="22"/>
        <v>0</v>
      </c>
      <c r="I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80" s="186">
        <f t="shared" si="23"/>
        <v>0</v>
      </c>
      <c r="K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0" s="186">
        <f t="shared" si="17"/>
        <v>0</v>
      </c>
      <c r="AD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0" s="186">
        <f t="shared" si="18"/>
        <v>0</v>
      </c>
      <c r="AH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0" s="186">
        <f t="shared" si="21"/>
        <v>0</v>
      </c>
      <c r="AL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0" s="186">
        <f t="shared" si="19"/>
        <v>0</v>
      </c>
      <c r="AP80" s="186">
        <f t="shared" si="20"/>
        <v>0</v>
      </c>
    </row>
    <row r="81" spans="2:42" x14ac:dyDescent="0.25">
      <c r="B81" s="184" t="s">
        <v>603</v>
      </c>
      <c r="C81" s="185" t="s">
        <v>604</v>
      </c>
      <c r="D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86">
        <f t="shared" si="24"/>
        <v>0</v>
      </c>
      <c r="G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81" s="186">
        <f t="shared" si="22"/>
        <v>0</v>
      </c>
      <c r="I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81" s="186">
        <f t="shared" si="23"/>
        <v>0</v>
      </c>
      <c r="K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1" s="186">
        <f t="shared" si="17"/>
        <v>0</v>
      </c>
      <c r="AD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1" s="186">
        <f t="shared" si="18"/>
        <v>0</v>
      </c>
      <c r="AH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1" s="186">
        <f t="shared" si="21"/>
        <v>0</v>
      </c>
      <c r="AL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1" s="186">
        <f t="shared" si="19"/>
        <v>0</v>
      </c>
      <c r="AP81" s="186">
        <f t="shared" si="20"/>
        <v>0</v>
      </c>
    </row>
    <row r="82" spans="2:42" x14ac:dyDescent="0.25">
      <c r="B82" s="184" t="s">
        <v>605</v>
      </c>
      <c r="C82" s="185" t="s">
        <v>606</v>
      </c>
      <c r="D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86">
        <f t="shared" si="24"/>
        <v>0</v>
      </c>
      <c r="G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82" s="186">
        <f t="shared" si="22"/>
        <v>0</v>
      </c>
      <c r="I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82" s="186">
        <f t="shared" si="23"/>
        <v>0</v>
      </c>
      <c r="K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2" s="186">
        <f t="shared" si="17"/>
        <v>0</v>
      </c>
      <c r="AD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2" s="186">
        <f t="shared" si="18"/>
        <v>0</v>
      </c>
      <c r="AH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2" s="186">
        <f t="shared" si="21"/>
        <v>0</v>
      </c>
      <c r="AL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2" s="186">
        <f t="shared" ref="AO82:AO89" si="25">+AL82+AM82+AN82</f>
        <v>0</v>
      </c>
      <c r="AP82" s="186">
        <f t="shared" ref="AP82:AP89" si="26">AC82+AG82+AK82+AO82</f>
        <v>0</v>
      </c>
    </row>
    <row r="83" spans="2:42" x14ac:dyDescent="0.25">
      <c r="B83" s="193" t="s">
        <v>268</v>
      </c>
      <c r="C83" s="194" t="s">
        <v>151</v>
      </c>
      <c r="D83" s="195">
        <f>SUM(D84:D88)</f>
        <v>0</v>
      </c>
      <c r="E83" s="195">
        <f t="shared" ref="E83:AN83" si="27">SUM(E84:E88)</f>
        <v>0</v>
      </c>
      <c r="F83" s="195">
        <f t="shared" si="27"/>
        <v>0</v>
      </c>
      <c r="G83" s="195">
        <f t="shared" si="27"/>
        <v>0</v>
      </c>
      <c r="H83" s="195">
        <f t="shared" si="27"/>
        <v>0</v>
      </c>
      <c r="I83" s="195">
        <f t="shared" si="27"/>
        <v>0</v>
      </c>
      <c r="J83" s="195">
        <f t="shared" si="27"/>
        <v>0</v>
      </c>
      <c r="K83" s="195">
        <f t="shared" si="27"/>
        <v>0</v>
      </c>
      <c r="L83" s="195">
        <f t="shared" si="27"/>
        <v>0</v>
      </c>
      <c r="M83" s="195">
        <f t="shared" si="27"/>
        <v>0</v>
      </c>
      <c r="N83" s="195">
        <f t="shared" si="27"/>
        <v>0</v>
      </c>
      <c r="O83" s="195">
        <f t="shared" si="27"/>
        <v>0</v>
      </c>
      <c r="P83" s="195">
        <f t="shared" si="27"/>
        <v>0</v>
      </c>
      <c r="Q83" s="195">
        <f t="shared" si="27"/>
        <v>0</v>
      </c>
      <c r="R83" s="195">
        <f t="shared" si="27"/>
        <v>0</v>
      </c>
      <c r="S83" s="195">
        <f t="shared" si="27"/>
        <v>0</v>
      </c>
      <c r="T83" s="195">
        <f t="shared" si="27"/>
        <v>0</v>
      </c>
      <c r="U83" s="195">
        <f t="shared" si="27"/>
        <v>0</v>
      </c>
      <c r="V83" s="195">
        <f t="shared" si="27"/>
        <v>0</v>
      </c>
      <c r="W83" s="195">
        <f t="shared" si="27"/>
        <v>0</v>
      </c>
      <c r="X83" s="195">
        <f t="shared" si="27"/>
        <v>0</v>
      </c>
      <c r="Y83" s="195">
        <f t="shared" si="27"/>
        <v>0</v>
      </c>
      <c r="Z83" s="561">
        <f t="shared" si="27"/>
        <v>0</v>
      </c>
      <c r="AA83" s="561">
        <f t="shared" si="27"/>
        <v>0</v>
      </c>
      <c r="AB83" s="561">
        <f t="shared" si="27"/>
        <v>0</v>
      </c>
      <c r="AC83" s="559">
        <f t="shared" si="17"/>
        <v>0</v>
      </c>
      <c r="AD83" s="561">
        <f t="shared" si="27"/>
        <v>0</v>
      </c>
      <c r="AE83" s="561">
        <f t="shared" si="27"/>
        <v>0</v>
      </c>
      <c r="AF83" s="561">
        <f t="shared" si="27"/>
        <v>0</v>
      </c>
      <c r="AG83" s="559">
        <f t="shared" si="18"/>
        <v>0</v>
      </c>
      <c r="AH83" s="561">
        <f t="shared" si="27"/>
        <v>0</v>
      </c>
      <c r="AI83" s="561">
        <f t="shared" si="27"/>
        <v>0</v>
      </c>
      <c r="AJ83" s="561">
        <f t="shared" si="27"/>
        <v>0</v>
      </c>
      <c r="AK83" s="559">
        <f t="shared" si="21"/>
        <v>0</v>
      </c>
      <c r="AL83" s="561">
        <f t="shared" si="27"/>
        <v>0</v>
      </c>
      <c r="AM83" s="561">
        <f t="shared" si="27"/>
        <v>0</v>
      </c>
      <c r="AN83" s="561">
        <f t="shared" si="27"/>
        <v>0</v>
      </c>
      <c r="AO83" s="559">
        <f t="shared" si="25"/>
        <v>0</v>
      </c>
      <c r="AP83" s="559">
        <f t="shared" si="26"/>
        <v>0</v>
      </c>
    </row>
    <row r="84" spans="2:42" x14ac:dyDescent="0.25">
      <c r="B84" s="184" t="s">
        <v>269</v>
      </c>
      <c r="C84" s="185" t="s">
        <v>152</v>
      </c>
      <c r="D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86">
        <f t="shared" si="24"/>
        <v>0</v>
      </c>
      <c r="G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84" s="186">
        <f t="shared" ref="H84:H88" si="28">F84-G84</f>
        <v>0</v>
      </c>
      <c r="I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84" s="186">
        <f t="shared" ref="J84:J88" si="29">F84-I84</f>
        <v>0</v>
      </c>
      <c r="K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4" s="186">
        <f t="shared" si="17"/>
        <v>0</v>
      </c>
      <c r="AD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4" s="186">
        <f t="shared" si="18"/>
        <v>0</v>
      </c>
      <c r="AH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4" s="186">
        <f t="shared" si="21"/>
        <v>0</v>
      </c>
      <c r="AL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4" s="186">
        <f t="shared" si="25"/>
        <v>0</v>
      </c>
      <c r="AP84" s="186">
        <f t="shared" si="26"/>
        <v>0</v>
      </c>
    </row>
    <row r="85" spans="2:42" x14ac:dyDescent="0.25">
      <c r="B85" s="184" t="s">
        <v>607</v>
      </c>
      <c r="C85" s="185" t="s">
        <v>608</v>
      </c>
      <c r="D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86">
        <f t="shared" si="24"/>
        <v>0</v>
      </c>
      <c r="G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85" s="186">
        <f t="shared" si="28"/>
        <v>0</v>
      </c>
      <c r="I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85" s="186">
        <f t="shared" si="29"/>
        <v>0</v>
      </c>
      <c r="K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5" s="186">
        <f t="shared" si="17"/>
        <v>0</v>
      </c>
      <c r="AD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5" s="186">
        <f t="shared" si="18"/>
        <v>0</v>
      </c>
      <c r="AH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5" s="186">
        <f t="shared" si="21"/>
        <v>0</v>
      </c>
      <c r="AL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5" s="186">
        <f t="shared" si="25"/>
        <v>0</v>
      </c>
      <c r="AP85" s="186">
        <f t="shared" si="26"/>
        <v>0</v>
      </c>
    </row>
    <row r="86" spans="2:42" x14ac:dyDescent="0.25">
      <c r="B86" s="184" t="s">
        <v>270</v>
      </c>
      <c r="C86" s="185" t="s">
        <v>153</v>
      </c>
      <c r="D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86">
        <f t="shared" si="24"/>
        <v>0</v>
      </c>
      <c r="G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86" s="186">
        <f t="shared" si="28"/>
        <v>0</v>
      </c>
      <c r="I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86" s="186">
        <f t="shared" si="29"/>
        <v>0</v>
      </c>
      <c r="K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6" s="186">
        <f t="shared" si="17"/>
        <v>0</v>
      </c>
      <c r="AD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6" s="186">
        <f t="shared" si="18"/>
        <v>0</v>
      </c>
      <c r="AH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6" s="186">
        <f t="shared" si="21"/>
        <v>0</v>
      </c>
      <c r="AL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6" s="186">
        <f t="shared" si="25"/>
        <v>0</v>
      </c>
      <c r="AP86" s="186">
        <f t="shared" si="26"/>
        <v>0</v>
      </c>
    </row>
    <row r="87" spans="2:42" x14ac:dyDescent="0.25">
      <c r="B87" s="184" t="s">
        <v>609</v>
      </c>
      <c r="C87" s="185" t="s">
        <v>610</v>
      </c>
      <c r="D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86">
        <f t="shared" si="24"/>
        <v>0</v>
      </c>
      <c r="G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87" s="186">
        <f t="shared" si="28"/>
        <v>0</v>
      </c>
      <c r="I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87" s="186">
        <f t="shared" si="29"/>
        <v>0</v>
      </c>
      <c r="K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7" s="186">
        <f t="shared" si="17"/>
        <v>0</v>
      </c>
      <c r="AD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7" s="186">
        <f t="shared" si="18"/>
        <v>0</v>
      </c>
      <c r="AH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7" s="186">
        <f t="shared" si="21"/>
        <v>0</v>
      </c>
      <c r="AL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7" s="186">
        <f t="shared" si="25"/>
        <v>0</v>
      </c>
      <c r="AP87" s="186">
        <f t="shared" si="26"/>
        <v>0</v>
      </c>
    </row>
    <row r="88" spans="2:42" x14ac:dyDescent="0.25">
      <c r="B88" s="184" t="s">
        <v>611</v>
      </c>
      <c r="C88" s="185" t="s">
        <v>612</v>
      </c>
      <c r="D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86">
        <f t="shared" si="24"/>
        <v>0</v>
      </c>
      <c r="G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88" s="186">
        <f t="shared" si="28"/>
        <v>0</v>
      </c>
      <c r="I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88" s="186">
        <f t="shared" si="29"/>
        <v>0</v>
      </c>
      <c r="K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8" s="186">
        <f t="shared" si="17"/>
        <v>0</v>
      </c>
      <c r="AD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8" s="186">
        <f t="shared" si="18"/>
        <v>0</v>
      </c>
      <c r="AH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8" s="186">
        <f t="shared" si="21"/>
        <v>0</v>
      </c>
      <c r="AL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8" s="186">
        <f t="shared" si="25"/>
        <v>0</v>
      </c>
      <c r="AP88" s="186">
        <f t="shared" si="26"/>
        <v>0</v>
      </c>
    </row>
    <row r="89" spans="2:42" x14ac:dyDescent="0.25">
      <c r="B89" s="193" t="s">
        <v>271</v>
      </c>
      <c r="C89" s="194" t="s">
        <v>154</v>
      </c>
      <c r="D89" s="195">
        <f>SUM(D90:D95)</f>
        <v>0</v>
      </c>
      <c r="E89" s="195">
        <f t="shared" ref="E89:AN89" si="30">SUM(E90:E95)</f>
        <v>0</v>
      </c>
      <c r="F89" s="195">
        <f t="shared" si="30"/>
        <v>0</v>
      </c>
      <c r="G89" s="195">
        <f t="shared" si="30"/>
        <v>0</v>
      </c>
      <c r="H89" s="195">
        <f t="shared" si="30"/>
        <v>0</v>
      </c>
      <c r="I89" s="195">
        <f t="shared" si="30"/>
        <v>0</v>
      </c>
      <c r="J89" s="195">
        <f t="shared" si="30"/>
        <v>0</v>
      </c>
      <c r="K89" s="195">
        <f t="shared" si="30"/>
        <v>0</v>
      </c>
      <c r="L89" s="195">
        <f t="shared" si="30"/>
        <v>0</v>
      </c>
      <c r="M89" s="195">
        <f t="shared" si="30"/>
        <v>0</v>
      </c>
      <c r="N89" s="195">
        <f t="shared" si="30"/>
        <v>0</v>
      </c>
      <c r="O89" s="195">
        <f t="shared" si="30"/>
        <v>0</v>
      </c>
      <c r="P89" s="195">
        <f t="shared" si="30"/>
        <v>0</v>
      </c>
      <c r="Q89" s="195">
        <f t="shared" si="30"/>
        <v>0</v>
      </c>
      <c r="R89" s="195">
        <f t="shared" si="30"/>
        <v>0</v>
      </c>
      <c r="S89" s="195">
        <f t="shared" si="30"/>
        <v>0</v>
      </c>
      <c r="T89" s="195">
        <f t="shared" si="30"/>
        <v>0</v>
      </c>
      <c r="U89" s="195">
        <f t="shared" si="30"/>
        <v>0</v>
      </c>
      <c r="V89" s="195">
        <f t="shared" si="30"/>
        <v>0</v>
      </c>
      <c r="W89" s="195">
        <f t="shared" si="30"/>
        <v>0</v>
      </c>
      <c r="X89" s="195">
        <f t="shared" si="30"/>
        <v>0</v>
      </c>
      <c r="Y89" s="195">
        <f t="shared" si="30"/>
        <v>0</v>
      </c>
      <c r="Z89" s="561">
        <f t="shared" si="30"/>
        <v>0</v>
      </c>
      <c r="AA89" s="561">
        <f t="shared" si="30"/>
        <v>0</v>
      </c>
      <c r="AB89" s="561">
        <f t="shared" si="30"/>
        <v>0</v>
      </c>
      <c r="AC89" s="559">
        <f t="shared" si="17"/>
        <v>0</v>
      </c>
      <c r="AD89" s="561">
        <f t="shared" si="30"/>
        <v>0</v>
      </c>
      <c r="AE89" s="561">
        <f t="shared" si="30"/>
        <v>0</v>
      </c>
      <c r="AF89" s="561">
        <f t="shared" si="30"/>
        <v>0</v>
      </c>
      <c r="AG89" s="559">
        <f t="shared" si="18"/>
        <v>0</v>
      </c>
      <c r="AH89" s="561">
        <f t="shared" si="30"/>
        <v>0</v>
      </c>
      <c r="AI89" s="561">
        <f t="shared" si="30"/>
        <v>0</v>
      </c>
      <c r="AJ89" s="561">
        <f t="shared" si="30"/>
        <v>0</v>
      </c>
      <c r="AK89" s="559">
        <f t="shared" si="21"/>
        <v>0</v>
      </c>
      <c r="AL89" s="561">
        <f t="shared" si="30"/>
        <v>0</v>
      </c>
      <c r="AM89" s="561">
        <f t="shared" si="30"/>
        <v>0</v>
      </c>
      <c r="AN89" s="561">
        <f t="shared" si="30"/>
        <v>0</v>
      </c>
      <c r="AO89" s="559">
        <f t="shared" si="25"/>
        <v>0</v>
      </c>
      <c r="AP89" s="559">
        <f t="shared" si="26"/>
        <v>0</v>
      </c>
    </row>
    <row r="90" spans="2:42" x14ac:dyDescent="0.25">
      <c r="B90" s="184" t="s">
        <v>272</v>
      </c>
      <c r="C90" s="185" t="s">
        <v>155</v>
      </c>
      <c r="D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86">
        <f t="shared" si="24"/>
        <v>0</v>
      </c>
      <c r="G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90" s="186">
        <f t="shared" ref="H90:H95" si="31">F90-G90</f>
        <v>0</v>
      </c>
      <c r="I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90" s="186">
        <f t="shared" ref="J90:J95" si="32">F90-I90</f>
        <v>0</v>
      </c>
      <c r="K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0" s="186">
        <f t="shared" si="17"/>
        <v>0</v>
      </c>
      <c r="AD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0" s="186">
        <f t="shared" si="18"/>
        <v>0</v>
      </c>
      <c r="AH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0" s="186">
        <f t="shared" si="21"/>
        <v>0</v>
      </c>
      <c r="AL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0" s="186">
        <f t="shared" si="19"/>
        <v>0</v>
      </c>
      <c r="AP90" s="186">
        <f t="shared" si="20"/>
        <v>0</v>
      </c>
    </row>
    <row r="91" spans="2:42" x14ac:dyDescent="0.25">
      <c r="B91" s="184" t="s">
        <v>613</v>
      </c>
      <c r="C91" s="185" t="s">
        <v>614</v>
      </c>
      <c r="D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86">
        <f t="shared" si="24"/>
        <v>0</v>
      </c>
      <c r="G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91" s="186">
        <f t="shared" si="31"/>
        <v>0</v>
      </c>
      <c r="I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91" s="186">
        <f t="shared" si="32"/>
        <v>0</v>
      </c>
      <c r="K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1" s="186">
        <f t="shared" si="17"/>
        <v>0</v>
      </c>
      <c r="AD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1" s="186">
        <f t="shared" si="18"/>
        <v>0</v>
      </c>
      <c r="AH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1" s="186">
        <f t="shared" si="21"/>
        <v>0</v>
      </c>
      <c r="AL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1" s="186">
        <f t="shared" si="19"/>
        <v>0</v>
      </c>
      <c r="AP91" s="186">
        <f t="shared" si="20"/>
        <v>0</v>
      </c>
    </row>
    <row r="92" spans="2:42" x14ac:dyDescent="0.25">
      <c r="B92" s="184" t="s">
        <v>273</v>
      </c>
      <c r="C92" s="185" t="s">
        <v>156</v>
      </c>
      <c r="D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86">
        <f t="shared" si="24"/>
        <v>0</v>
      </c>
      <c r="G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92" s="186">
        <f t="shared" si="31"/>
        <v>0</v>
      </c>
      <c r="I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92" s="186">
        <f t="shared" si="32"/>
        <v>0</v>
      </c>
      <c r="K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2" s="186">
        <f t="shared" si="17"/>
        <v>0</v>
      </c>
      <c r="AD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2" s="186">
        <f t="shared" si="18"/>
        <v>0</v>
      </c>
      <c r="AH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2" s="186">
        <f t="shared" si="21"/>
        <v>0</v>
      </c>
      <c r="AL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2" s="186">
        <f t="shared" si="19"/>
        <v>0</v>
      </c>
      <c r="AP92" s="186">
        <f t="shared" si="20"/>
        <v>0</v>
      </c>
    </row>
    <row r="93" spans="2:42" x14ac:dyDescent="0.25">
      <c r="B93" s="184" t="s">
        <v>615</v>
      </c>
      <c r="C93" s="185" t="s">
        <v>616</v>
      </c>
      <c r="D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86">
        <f t="shared" si="24"/>
        <v>0</v>
      </c>
      <c r="G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93" s="186">
        <f t="shared" si="31"/>
        <v>0</v>
      </c>
      <c r="I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93" s="186">
        <f t="shared" si="32"/>
        <v>0</v>
      </c>
      <c r="K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3" s="186">
        <f t="shared" si="17"/>
        <v>0</v>
      </c>
      <c r="AD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3" s="186">
        <f t="shared" si="18"/>
        <v>0</v>
      </c>
      <c r="AH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3" s="186">
        <f t="shared" si="21"/>
        <v>0</v>
      </c>
      <c r="AL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3" s="186">
        <f t="shared" si="19"/>
        <v>0</v>
      </c>
      <c r="AP93" s="186">
        <f t="shared" si="20"/>
        <v>0</v>
      </c>
    </row>
    <row r="94" spans="2:42" x14ac:dyDescent="0.25">
      <c r="B94" s="184" t="s">
        <v>617</v>
      </c>
      <c r="C94" s="185" t="s">
        <v>618</v>
      </c>
      <c r="D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86">
        <f t="shared" si="24"/>
        <v>0</v>
      </c>
      <c r="G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94" s="186">
        <f t="shared" si="31"/>
        <v>0</v>
      </c>
      <c r="I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94" s="186">
        <f t="shared" si="32"/>
        <v>0</v>
      </c>
      <c r="K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4" s="186">
        <f t="shared" si="17"/>
        <v>0</v>
      </c>
      <c r="AD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4" s="186">
        <f t="shared" si="18"/>
        <v>0</v>
      </c>
      <c r="AH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4" s="186">
        <f t="shared" si="21"/>
        <v>0</v>
      </c>
      <c r="AL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4" s="186">
        <f t="shared" si="19"/>
        <v>0</v>
      </c>
      <c r="AP94" s="186">
        <f t="shared" si="20"/>
        <v>0</v>
      </c>
    </row>
    <row r="95" spans="2:42" x14ac:dyDescent="0.25">
      <c r="B95" s="184" t="s">
        <v>619</v>
      </c>
      <c r="C95" s="185" t="s">
        <v>620</v>
      </c>
      <c r="D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86">
        <f t="shared" si="24"/>
        <v>0</v>
      </c>
      <c r="G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95" s="186">
        <f t="shared" si="31"/>
        <v>0</v>
      </c>
      <c r="I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95" s="186">
        <f t="shared" si="32"/>
        <v>0</v>
      </c>
      <c r="K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5" s="186">
        <f t="shared" si="17"/>
        <v>0</v>
      </c>
      <c r="AD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5" s="186">
        <f t="shared" si="18"/>
        <v>0</v>
      </c>
      <c r="AH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5" s="186">
        <f t="shared" si="21"/>
        <v>0</v>
      </c>
      <c r="AL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5" s="186">
        <f t="shared" si="19"/>
        <v>0</v>
      </c>
      <c r="AP95" s="186">
        <f t="shared" si="20"/>
        <v>0</v>
      </c>
    </row>
    <row r="96" spans="2:42" x14ac:dyDescent="0.25">
      <c r="B96" s="193" t="s">
        <v>274</v>
      </c>
      <c r="C96" s="194" t="s">
        <v>157</v>
      </c>
      <c r="D96" s="195">
        <f>SUM(D97:D105)</f>
        <v>0</v>
      </c>
      <c r="E96" s="195">
        <f t="shared" ref="E96:AN96" si="33">SUM(E97:E105)</f>
        <v>0</v>
      </c>
      <c r="F96" s="195">
        <f t="shared" si="33"/>
        <v>0</v>
      </c>
      <c r="G96" s="195">
        <f t="shared" si="33"/>
        <v>0</v>
      </c>
      <c r="H96" s="195">
        <f t="shared" si="33"/>
        <v>0</v>
      </c>
      <c r="I96" s="195">
        <f t="shared" si="33"/>
        <v>0</v>
      </c>
      <c r="J96" s="195">
        <f t="shared" si="33"/>
        <v>0</v>
      </c>
      <c r="K96" s="195">
        <f t="shared" si="33"/>
        <v>0</v>
      </c>
      <c r="L96" s="195">
        <f t="shared" si="33"/>
        <v>0</v>
      </c>
      <c r="M96" s="195">
        <f t="shared" si="33"/>
        <v>0</v>
      </c>
      <c r="N96" s="195">
        <f t="shared" si="33"/>
        <v>0</v>
      </c>
      <c r="O96" s="195">
        <f t="shared" si="33"/>
        <v>0</v>
      </c>
      <c r="P96" s="195">
        <f t="shared" si="33"/>
        <v>0</v>
      </c>
      <c r="Q96" s="195">
        <f t="shared" si="33"/>
        <v>0</v>
      </c>
      <c r="R96" s="195">
        <f t="shared" si="33"/>
        <v>0</v>
      </c>
      <c r="S96" s="195">
        <f t="shared" si="33"/>
        <v>0</v>
      </c>
      <c r="T96" s="195">
        <f t="shared" si="33"/>
        <v>0</v>
      </c>
      <c r="U96" s="195">
        <f t="shared" si="33"/>
        <v>0</v>
      </c>
      <c r="V96" s="195">
        <f t="shared" si="33"/>
        <v>0</v>
      </c>
      <c r="W96" s="195">
        <f t="shared" si="33"/>
        <v>0</v>
      </c>
      <c r="X96" s="195">
        <f t="shared" si="33"/>
        <v>0</v>
      </c>
      <c r="Y96" s="195">
        <f t="shared" si="33"/>
        <v>0</v>
      </c>
      <c r="Z96" s="561">
        <f t="shared" si="33"/>
        <v>0</v>
      </c>
      <c r="AA96" s="561">
        <f t="shared" si="33"/>
        <v>0</v>
      </c>
      <c r="AB96" s="561">
        <f t="shared" si="33"/>
        <v>0</v>
      </c>
      <c r="AC96" s="559">
        <f t="shared" si="17"/>
        <v>0</v>
      </c>
      <c r="AD96" s="559">
        <f t="shared" si="33"/>
        <v>0</v>
      </c>
      <c r="AE96" s="559">
        <f t="shared" si="33"/>
        <v>0</v>
      </c>
      <c r="AF96" s="559">
        <f t="shared" si="33"/>
        <v>0</v>
      </c>
      <c r="AG96" s="559">
        <f t="shared" si="18"/>
        <v>0</v>
      </c>
      <c r="AH96" s="559">
        <f t="shared" si="33"/>
        <v>0</v>
      </c>
      <c r="AI96" s="559">
        <f t="shared" si="33"/>
        <v>0</v>
      </c>
      <c r="AJ96" s="559">
        <f t="shared" si="33"/>
        <v>0</v>
      </c>
      <c r="AK96" s="559">
        <f t="shared" si="21"/>
        <v>0</v>
      </c>
      <c r="AL96" s="559">
        <f t="shared" si="33"/>
        <v>0</v>
      </c>
      <c r="AM96" s="559">
        <f t="shared" si="33"/>
        <v>0</v>
      </c>
      <c r="AN96" s="559">
        <f t="shared" si="33"/>
        <v>0</v>
      </c>
      <c r="AO96" s="559">
        <f t="shared" si="19"/>
        <v>0</v>
      </c>
      <c r="AP96" s="559">
        <f t="shared" si="20"/>
        <v>0</v>
      </c>
    </row>
    <row r="97" spans="2:42" x14ac:dyDescent="0.25">
      <c r="B97" s="184" t="s">
        <v>625</v>
      </c>
      <c r="C97" s="185" t="s">
        <v>626</v>
      </c>
      <c r="D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86">
        <f t="shared" si="24"/>
        <v>0</v>
      </c>
      <c r="G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97" s="186">
        <f t="shared" ref="H97:H105" si="34">F97-G97</f>
        <v>0</v>
      </c>
      <c r="I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97" s="186">
        <f t="shared" ref="J97:J105" si="35">F97-I97</f>
        <v>0</v>
      </c>
      <c r="K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7" s="186">
        <f t="shared" si="17"/>
        <v>0</v>
      </c>
      <c r="AD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7" s="186">
        <f t="shared" si="18"/>
        <v>0</v>
      </c>
      <c r="AH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7" s="186">
        <f t="shared" si="21"/>
        <v>0</v>
      </c>
      <c r="AL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7" s="186">
        <f t="shared" si="19"/>
        <v>0</v>
      </c>
      <c r="AP97" s="186">
        <f t="shared" si="20"/>
        <v>0</v>
      </c>
    </row>
    <row r="98" spans="2:42" x14ac:dyDescent="0.25">
      <c r="B98" s="184" t="s">
        <v>627</v>
      </c>
      <c r="C98" s="185" t="s">
        <v>628</v>
      </c>
      <c r="D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86">
        <f t="shared" si="24"/>
        <v>0</v>
      </c>
      <c r="G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98" s="186">
        <f t="shared" si="34"/>
        <v>0</v>
      </c>
      <c r="I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98" s="186">
        <f t="shared" si="35"/>
        <v>0</v>
      </c>
      <c r="K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8" s="186">
        <f t="shared" si="17"/>
        <v>0</v>
      </c>
      <c r="AD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8" s="186">
        <f t="shared" si="18"/>
        <v>0</v>
      </c>
      <c r="AH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8" s="186">
        <f t="shared" si="21"/>
        <v>0</v>
      </c>
      <c r="AL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8" s="186">
        <f t="shared" si="19"/>
        <v>0</v>
      </c>
      <c r="AP98" s="186">
        <f t="shared" si="20"/>
        <v>0</v>
      </c>
    </row>
    <row r="99" spans="2:42" x14ac:dyDescent="0.25">
      <c r="B99" s="184" t="s">
        <v>275</v>
      </c>
      <c r="C99" s="185" t="s">
        <v>158</v>
      </c>
      <c r="D9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86">
        <f t="shared" si="24"/>
        <v>0</v>
      </c>
      <c r="G9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99" s="186">
        <f t="shared" si="34"/>
        <v>0</v>
      </c>
      <c r="I9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99" s="186">
        <f t="shared" si="35"/>
        <v>0</v>
      </c>
      <c r="K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9" s="186">
        <f t="shared" si="17"/>
        <v>0</v>
      </c>
      <c r="AD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9" s="186">
        <f t="shared" si="18"/>
        <v>0</v>
      </c>
      <c r="AH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9" s="186">
        <f t="shared" si="21"/>
        <v>0</v>
      </c>
      <c r="AL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9" s="186">
        <f t="shared" si="19"/>
        <v>0</v>
      </c>
      <c r="AP99" s="186">
        <f t="shared" si="20"/>
        <v>0</v>
      </c>
    </row>
    <row r="100" spans="2:42" x14ac:dyDescent="0.25">
      <c r="B100" s="184" t="s">
        <v>621</v>
      </c>
      <c r="C100" s="185" t="s">
        <v>622</v>
      </c>
      <c r="D1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86">
        <f t="shared" si="24"/>
        <v>0</v>
      </c>
      <c r="G1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00" s="186">
        <f t="shared" si="34"/>
        <v>0</v>
      </c>
      <c r="I1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00" s="186">
        <f t="shared" si="35"/>
        <v>0</v>
      </c>
      <c r="K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0" s="186">
        <f t="shared" si="17"/>
        <v>0</v>
      </c>
      <c r="AD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0" s="186">
        <f t="shared" si="18"/>
        <v>0</v>
      </c>
      <c r="AH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0" s="186">
        <f t="shared" si="21"/>
        <v>0</v>
      </c>
      <c r="AL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0" s="186">
        <f t="shared" si="19"/>
        <v>0</v>
      </c>
      <c r="AP100" s="186">
        <f t="shared" si="20"/>
        <v>0</v>
      </c>
    </row>
    <row r="101" spans="2:42" x14ac:dyDescent="0.25">
      <c r="B101" s="184" t="s">
        <v>623</v>
      </c>
      <c r="C101" s="185" t="s">
        <v>624</v>
      </c>
      <c r="D1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86">
        <f t="shared" si="24"/>
        <v>0</v>
      </c>
      <c r="G1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01" s="186">
        <f t="shared" si="34"/>
        <v>0</v>
      </c>
      <c r="I1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01" s="186">
        <f t="shared" si="35"/>
        <v>0</v>
      </c>
      <c r="K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1" s="186">
        <f t="shared" si="17"/>
        <v>0</v>
      </c>
      <c r="AD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1" s="186">
        <f t="shared" si="18"/>
        <v>0</v>
      </c>
      <c r="AH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1" s="186">
        <f t="shared" si="21"/>
        <v>0</v>
      </c>
      <c r="AL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1" s="186">
        <f t="shared" si="19"/>
        <v>0</v>
      </c>
      <c r="AP101" s="186">
        <f t="shared" si="20"/>
        <v>0</v>
      </c>
    </row>
    <row r="102" spans="2:42" x14ac:dyDescent="0.25">
      <c r="B102" s="184" t="s">
        <v>276</v>
      </c>
      <c r="C102" s="185" t="s">
        <v>159</v>
      </c>
      <c r="D1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86">
        <f t="shared" si="24"/>
        <v>0</v>
      </c>
      <c r="G1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02" s="186">
        <f t="shared" si="34"/>
        <v>0</v>
      </c>
      <c r="I1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02" s="186">
        <f t="shared" si="35"/>
        <v>0</v>
      </c>
      <c r="K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2" s="186">
        <f t="shared" si="17"/>
        <v>0</v>
      </c>
      <c r="AD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2" s="186">
        <f t="shared" si="18"/>
        <v>0</v>
      </c>
      <c r="AH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2" s="186">
        <f t="shared" si="21"/>
        <v>0</v>
      </c>
      <c r="AL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2" s="186">
        <f t="shared" si="19"/>
        <v>0</v>
      </c>
      <c r="AP102" s="186">
        <f t="shared" si="20"/>
        <v>0</v>
      </c>
    </row>
    <row r="103" spans="2:42" x14ac:dyDescent="0.25">
      <c r="B103" s="184" t="s">
        <v>629</v>
      </c>
      <c r="C103" s="185" t="s">
        <v>626</v>
      </c>
      <c r="D1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86">
        <f t="shared" si="24"/>
        <v>0</v>
      </c>
      <c r="G1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03" s="186">
        <f t="shared" si="34"/>
        <v>0</v>
      </c>
      <c r="I1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03" s="186">
        <f t="shared" si="35"/>
        <v>0</v>
      </c>
      <c r="K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3" s="186">
        <f t="shared" si="17"/>
        <v>0</v>
      </c>
      <c r="AD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3" s="186">
        <f t="shared" si="18"/>
        <v>0</v>
      </c>
      <c r="AH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3" s="186">
        <f t="shared" si="21"/>
        <v>0</v>
      </c>
      <c r="AL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3" s="186">
        <f t="shared" si="19"/>
        <v>0</v>
      </c>
      <c r="AP103" s="186">
        <f t="shared" si="20"/>
        <v>0</v>
      </c>
    </row>
    <row r="104" spans="2:42" x14ac:dyDescent="0.25">
      <c r="B104" s="184" t="s">
        <v>277</v>
      </c>
      <c r="C104" s="185" t="s">
        <v>160</v>
      </c>
      <c r="D1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86">
        <f t="shared" si="24"/>
        <v>0</v>
      </c>
      <c r="G1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04" s="186">
        <f t="shared" si="34"/>
        <v>0</v>
      </c>
      <c r="I1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04" s="186">
        <f t="shared" si="35"/>
        <v>0</v>
      </c>
      <c r="K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4" s="186">
        <f t="shared" si="17"/>
        <v>0</v>
      </c>
      <c r="AD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4" s="186">
        <f t="shared" si="18"/>
        <v>0</v>
      </c>
      <c r="AH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4" s="186">
        <f t="shared" si="21"/>
        <v>0</v>
      </c>
      <c r="AL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4" s="186">
        <f t="shared" si="19"/>
        <v>0</v>
      </c>
      <c r="AP104" s="186">
        <f t="shared" si="20"/>
        <v>0</v>
      </c>
    </row>
    <row r="105" spans="2:42" x14ac:dyDescent="0.25">
      <c r="B105" s="184" t="s">
        <v>630</v>
      </c>
      <c r="C105" s="185" t="s">
        <v>628</v>
      </c>
      <c r="D1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86">
        <f t="shared" si="24"/>
        <v>0</v>
      </c>
      <c r="G1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05" s="186">
        <f t="shared" si="34"/>
        <v>0</v>
      </c>
      <c r="I1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05" s="186">
        <f t="shared" si="35"/>
        <v>0</v>
      </c>
      <c r="K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5" s="186">
        <f t="shared" si="17"/>
        <v>0</v>
      </c>
      <c r="AD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5" s="186">
        <f t="shared" si="18"/>
        <v>0</v>
      </c>
      <c r="AH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5" s="186">
        <f t="shared" si="21"/>
        <v>0</v>
      </c>
      <c r="AL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5" s="186">
        <f t="shared" si="19"/>
        <v>0</v>
      </c>
      <c r="AP105" s="186">
        <f t="shared" si="20"/>
        <v>0</v>
      </c>
    </row>
    <row r="106" spans="2:42" x14ac:dyDescent="0.25">
      <c r="B106" s="181" t="s">
        <v>281</v>
      </c>
      <c r="C106" s="182" t="s">
        <v>164</v>
      </c>
      <c r="D106" s="183">
        <f>D107+D118+D133+D149+D164+D190+D207+D214</f>
        <v>1005237</v>
      </c>
      <c r="E106" s="183">
        <f t="shared" ref="E106:Y106" si="36">E107+E118+E133+E149+E164+E190+E207+E214</f>
        <v>160890</v>
      </c>
      <c r="F106" s="183">
        <f t="shared" si="36"/>
        <v>1166127</v>
      </c>
      <c r="G106" s="183">
        <f t="shared" si="36"/>
        <v>0</v>
      </c>
      <c r="H106" s="183">
        <f t="shared" si="36"/>
        <v>1166127</v>
      </c>
      <c r="I106" s="183">
        <f t="shared" si="36"/>
        <v>0</v>
      </c>
      <c r="J106" s="183">
        <f t="shared" si="36"/>
        <v>1166127</v>
      </c>
      <c r="K106" s="183">
        <f t="shared" si="36"/>
        <v>22400</v>
      </c>
      <c r="L106" s="183">
        <f t="shared" si="36"/>
        <v>43900</v>
      </c>
      <c r="M106" s="183">
        <f t="shared" si="36"/>
        <v>89200</v>
      </c>
      <c r="N106" s="183">
        <f t="shared" si="36"/>
        <v>0</v>
      </c>
      <c r="O106" s="183">
        <f t="shared" si="36"/>
        <v>16000</v>
      </c>
      <c r="P106" s="183">
        <f t="shared" si="36"/>
        <v>2000</v>
      </c>
      <c r="Q106" s="183">
        <f t="shared" si="36"/>
        <v>79690</v>
      </c>
      <c r="R106" s="183">
        <f t="shared" si="36"/>
        <v>0</v>
      </c>
      <c r="S106" s="183">
        <f t="shared" si="36"/>
        <v>0</v>
      </c>
      <c r="T106" s="183">
        <f t="shared" si="36"/>
        <v>0</v>
      </c>
      <c r="U106" s="183">
        <f t="shared" si="36"/>
        <v>900737</v>
      </c>
      <c r="V106" s="183">
        <f t="shared" si="36"/>
        <v>0</v>
      </c>
      <c r="W106" s="183">
        <f t="shared" si="36"/>
        <v>4200</v>
      </c>
      <c r="X106" s="183">
        <f t="shared" si="36"/>
        <v>8000</v>
      </c>
      <c r="Y106" s="183">
        <f t="shared" si="36"/>
        <v>0</v>
      </c>
      <c r="Z106" s="560">
        <f t="shared" ref="Z106:AP106" si="37">Z107+Z118+Z133+Z149+Z164+Z190+Z207+Z214</f>
        <v>716500</v>
      </c>
      <c r="AA106" s="560">
        <f t="shared" si="37"/>
        <v>44900</v>
      </c>
      <c r="AB106" s="560">
        <f t="shared" si="37"/>
        <v>133900</v>
      </c>
      <c r="AC106" s="560">
        <f t="shared" si="37"/>
        <v>895300</v>
      </c>
      <c r="AD106" s="560">
        <f t="shared" si="37"/>
        <v>0</v>
      </c>
      <c r="AE106" s="560">
        <f t="shared" si="37"/>
        <v>106657</v>
      </c>
      <c r="AF106" s="560">
        <f t="shared" si="37"/>
        <v>38600</v>
      </c>
      <c r="AG106" s="560">
        <f t="shared" si="37"/>
        <v>145257</v>
      </c>
      <c r="AH106" s="560">
        <f t="shared" si="37"/>
        <v>0</v>
      </c>
      <c r="AI106" s="560">
        <f t="shared" si="37"/>
        <v>28200</v>
      </c>
      <c r="AJ106" s="560">
        <f t="shared" si="37"/>
        <v>16380</v>
      </c>
      <c r="AK106" s="560">
        <f t="shared" si="37"/>
        <v>44580</v>
      </c>
      <c r="AL106" s="560">
        <f t="shared" si="37"/>
        <v>59790</v>
      </c>
      <c r="AM106" s="560">
        <f t="shared" si="37"/>
        <v>11200</v>
      </c>
      <c r="AN106" s="560">
        <f t="shared" si="37"/>
        <v>0</v>
      </c>
      <c r="AO106" s="560">
        <f t="shared" si="37"/>
        <v>70990</v>
      </c>
      <c r="AP106" s="560">
        <f t="shared" si="37"/>
        <v>1156127</v>
      </c>
    </row>
    <row r="107" spans="2:42" x14ac:dyDescent="0.25">
      <c r="B107" s="193" t="s">
        <v>282</v>
      </c>
      <c r="C107" s="194" t="s">
        <v>165</v>
      </c>
      <c r="D107" s="195">
        <f>SUM(D108:D117)</f>
        <v>412000</v>
      </c>
      <c r="E107" s="195">
        <f t="shared" ref="E107:Y107" si="38">SUM(E108:E117)</f>
        <v>0</v>
      </c>
      <c r="F107" s="195">
        <f t="shared" si="38"/>
        <v>412000</v>
      </c>
      <c r="G107" s="195">
        <f t="shared" si="38"/>
        <v>0</v>
      </c>
      <c r="H107" s="195">
        <f t="shared" si="38"/>
        <v>412000</v>
      </c>
      <c r="I107" s="195">
        <f t="shared" si="38"/>
        <v>0</v>
      </c>
      <c r="J107" s="195">
        <f t="shared" si="38"/>
        <v>412000</v>
      </c>
      <c r="K107" s="195">
        <f t="shared" si="38"/>
        <v>0</v>
      </c>
      <c r="L107" s="195">
        <f t="shared" si="38"/>
        <v>0</v>
      </c>
      <c r="M107" s="195">
        <f t="shared" si="38"/>
        <v>0</v>
      </c>
      <c r="N107" s="195">
        <f t="shared" si="38"/>
        <v>0</v>
      </c>
      <c r="O107" s="195">
        <f t="shared" si="38"/>
        <v>0</v>
      </c>
      <c r="P107" s="195">
        <f t="shared" si="38"/>
        <v>0</v>
      </c>
      <c r="Q107" s="195">
        <f t="shared" si="38"/>
        <v>0</v>
      </c>
      <c r="R107" s="195">
        <f t="shared" si="38"/>
        <v>0</v>
      </c>
      <c r="S107" s="195">
        <f t="shared" si="38"/>
        <v>0</v>
      </c>
      <c r="T107" s="195">
        <f t="shared" si="38"/>
        <v>0</v>
      </c>
      <c r="U107" s="195">
        <f t="shared" si="38"/>
        <v>412000</v>
      </c>
      <c r="V107" s="195">
        <f t="shared" si="38"/>
        <v>0</v>
      </c>
      <c r="W107" s="195">
        <f t="shared" si="38"/>
        <v>0</v>
      </c>
      <c r="X107" s="195">
        <f t="shared" si="38"/>
        <v>0</v>
      </c>
      <c r="Y107" s="195">
        <f t="shared" si="38"/>
        <v>0</v>
      </c>
      <c r="Z107" s="561">
        <f t="shared" ref="Z107:AP107" si="39">SUM(Z108:Z117)</f>
        <v>412000</v>
      </c>
      <c r="AA107" s="561">
        <f t="shared" si="39"/>
        <v>0</v>
      </c>
      <c r="AB107" s="561">
        <f t="shared" si="39"/>
        <v>0</v>
      </c>
      <c r="AC107" s="561">
        <f t="shared" si="39"/>
        <v>412000</v>
      </c>
      <c r="AD107" s="561">
        <f t="shared" si="39"/>
        <v>0</v>
      </c>
      <c r="AE107" s="561">
        <f t="shared" si="39"/>
        <v>0</v>
      </c>
      <c r="AF107" s="561">
        <f t="shared" si="39"/>
        <v>0</v>
      </c>
      <c r="AG107" s="561">
        <f t="shared" si="39"/>
        <v>0</v>
      </c>
      <c r="AH107" s="561">
        <f t="shared" si="39"/>
        <v>0</v>
      </c>
      <c r="AI107" s="561">
        <f t="shared" si="39"/>
        <v>0</v>
      </c>
      <c r="AJ107" s="561">
        <f t="shared" si="39"/>
        <v>0</v>
      </c>
      <c r="AK107" s="561">
        <f t="shared" si="39"/>
        <v>0</v>
      </c>
      <c r="AL107" s="561">
        <f t="shared" si="39"/>
        <v>0</v>
      </c>
      <c r="AM107" s="561">
        <f t="shared" si="39"/>
        <v>0</v>
      </c>
      <c r="AN107" s="561">
        <f t="shared" si="39"/>
        <v>0</v>
      </c>
      <c r="AO107" s="561">
        <f t="shared" si="39"/>
        <v>0</v>
      </c>
      <c r="AP107" s="561">
        <f t="shared" si="39"/>
        <v>412000</v>
      </c>
    </row>
    <row r="108" spans="2:42" x14ac:dyDescent="0.25">
      <c r="B108" s="184" t="s">
        <v>631</v>
      </c>
      <c r="C108" s="185" t="s">
        <v>127</v>
      </c>
      <c r="D1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340000</v>
      </c>
      <c r="E1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86">
        <f t="shared" ref="F108:F171" si="40">+D108+E108</f>
        <v>340000</v>
      </c>
      <c r="G1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08" s="186">
        <f t="shared" ref="H108:H117" si="41">F108-G108</f>
        <v>340000</v>
      </c>
      <c r="I1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08" s="186">
        <f t="shared" ref="J108:J117" si="42">F108-I108</f>
        <v>340000</v>
      </c>
      <c r="K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340000</v>
      </c>
      <c r="V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340000</v>
      </c>
      <c r="AA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8" s="186">
        <f t="shared" si="17"/>
        <v>340000</v>
      </c>
      <c r="AD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8" s="186">
        <f t="shared" si="18"/>
        <v>0</v>
      </c>
      <c r="AH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8" s="186">
        <f t="shared" si="21"/>
        <v>0</v>
      </c>
      <c r="AL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8" s="186">
        <f t="shared" si="19"/>
        <v>0</v>
      </c>
      <c r="AP108" s="186">
        <f t="shared" si="20"/>
        <v>340000</v>
      </c>
    </row>
    <row r="109" spans="2:42" x14ac:dyDescent="0.25">
      <c r="B109" s="184" t="s">
        <v>632</v>
      </c>
      <c r="C109" s="185" t="s">
        <v>633</v>
      </c>
      <c r="D1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86">
        <f t="shared" si="40"/>
        <v>0</v>
      </c>
      <c r="G1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09" s="186">
        <f t="shared" si="41"/>
        <v>0</v>
      </c>
      <c r="I1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09" s="186">
        <f t="shared" si="42"/>
        <v>0</v>
      </c>
      <c r="K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9" s="186">
        <f t="shared" si="17"/>
        <v>0</v>
      </c>
      <c r="AD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9" s="186">
        <f t="shared" si="18"/>
        <v>0</v>
      </c>
      <c r="AH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9" s="186">
        <f t="shared" si="21"/>
        <v>0</v>
      </c>
      <c r="AL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9" s="186">
        <f t="shared" si="19"/>
        <v>0</v>
      </c>
      <c r="AP109" s="186">
        <f t="shared" si="20"/>
        <v>0</v>
      </c>
    </row>
    <row r="110" spans="2:42" x14ac:dyDescent="0.25">
      <c r="B110" s="184" t="s">
        <v>634</v>
      </c>
      <c r="C110" s="185" t="s">
        <v>635</v>
      </c>
      <c r="D1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86">
        <f t="shared" si="40"/>
        <v>0</v>
      </c>
      <c r="G1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10" s="186">
        <f t="shared" si="41"/>
        <v>0</v>
      </c>
      <c r="I1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10" s="186">
        <f t="shared" si="42"/>
        <v>0</v>
      </c>
      <c r="K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0" s="186">
        <f t="shared" si="17"/>
        <v>0</v>
      </c>
      <c r="AD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0" s="186">
        <f t="shared" si="18"/>
        <v>0</v>
      </c>
      <c r="AH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0" s="186">
        <f t="shared" si="21"/>
        <v>0</v>
      </c>
      <c r="AL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0" s="186">
        <f t="shared" si="19"/>
        <v>0</v>
      </c>
      <c r="AP110" s="186">
        <f t="shared" si="20"/>
        <v>0</v>
      </c>
    </row>
    <row r="111" spans="2:42" x14ac:dyDescent="0.25">
      <c r="B111" s="184" t="s">
        <v>283</v>
      </c>
      <c r="C111" s="185" t="s">
        <v>166</v>
      </c>
      <c r="D1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86">
        <f t="shared" si="40"/>
        <v>0</v>
      </c>
      <c r="G1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11" s="186">
        <f t="shared" si="41"/>
        <v>0</v>
      </c>
      <c r="I1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11" s="186">
        <f t="shared" si="42"/>
        <v>0</v>
      </c>
      <c r="K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1" s="186">
        <f t="shared" ref="AC111:AC174" si="43">Z111+AA111+AB111</f>
        <v>0</v>
      </c>
      <c r="AD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1" s="186">
        <f t="shared" ref="AG111:AG174" si="44">+AD111+AE111+AF111</f>
        <v>0</v>
      </c>
      <c r="AH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1" s="186">
        <f t="shared" ref="AK111:AK174" si="45">+AH111+AI111+AJ111</f>
        <v>0</v>
      </c>
      <c r="AL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1" s="186">
        <f t="shared" ref="AO111:AO174" si="46">+AL111+AM111+AN111</f>
        <v>0</v>
      </c>
      <c r="AP111" s="186">
        <f t="shared" ref="AP111:AP174" si="47">AC111+AG111+AK111+AO111</f>
        <v>0</v>
      </c>
    </row>
    <row r="112" spans="2:42" x14ac:dyDescent="0.25">
      <c r="B112" s="184" t="s">
        <v>636</v>
      </c>
      <c r="C112" s="185" t="s">
        <v>637</v>
      </c>
      <c r="D1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86">
        <f t="shared" si="40"/>
        <v>0</v>
      </c>
      <c r="G1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12" s="186">
        <f t="shared" si="41"/>
        <v>0</v>
      </c>
      <c r="I1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12" s="186">
        <f t="shared" si="42"/>
        <v>0</v>
      </c>
      <c r="K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2" s="186">
        <f t="shared" si="43"/>
        <v>0</v>
      </c>
      <c r="AD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2" s="186">
        <f t="shared" si="44"/>
        <v>0</v>
      </c>
      <c r="AH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2" s="186">
        <f t="shared" si="45"/>
        <v>0</v>
      </c>
      <c r="AL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2" s="186">
        <f t="shared" si="46"/>
        <v>0</v>
      </c>
      <c r="AP112" s="186">
        <f t="shared" si="47"/>
        <v>0</v>
      </c>
    </row>
    <row r="113" spans="2:42" x14ac:dyDescent="0.25">
      <c r="B113" s="184" t="s">
        <v>638</v>
      </c>
      <c r="C113" s="185" t="s">
        <v>639</v>
      </c>
      <c r="D1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54000</v>
      </c>
      <c r="E1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86">
        <f t="shared" si="40"/>
        <v>54000</v>
      </c>
      <c r="G1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13" s="186">
        <f t="shared" si="41"/>
        <v>54000</v>
      </c>
      <c r="I1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13" s="186">
        <f t="shared" si="42"/>
        <v>54000</v>
      </c>
      <c r="K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54000</v>
      </c>
      <c r="V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54000</v>
      </c>
      <c r="AA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3" s="186">
        <f t="shared" si="43"/>
        <v>54000</v>
      </c>
      <c r="AD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3" s="186">
        <f t="shared" si="44"/>
        <v>0</v>
      </c>
      <c r="AH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3" s="186">
        <f t="shared" si="45"/>
        <v>0</v>
      </c>
      <c r="AL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3" s="186">
        <f t="shared" si="46"/>
        <v>0</v>
      </c>
      <c r="AP113" s="186">
        <f t="shared" si="47"/>
        <v>54000</v>
      </c>
    </row>
    <row r="114" spans="2:42" x14ac:dyDescent="0.25">
      <c r="B114" s="184" t="s">
        <v>640</v>
      </c>
      <c r="C114" s="185" t="s">
        <v>641</v>
      </c>
      <c r="D1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18000</v>
      </c>
      <c r="E1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86">
        <f t="shared" si="40"/>
        <v>18000</v>
      </c>
      <c r="G1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14" s="186">
        <f t="shared" si="41"/>
        <v>18000</v>
      </c>
      <c r="I1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14" s="186">
        <f t="shared" si="42"/>
        <v>18000</v>
      </c>
      <c r="K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18000</v>
      </c>
      <c r="V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18000</v>
      </c>
      <c r="AA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4" s="186">
        <f t="shared" si="43"/>
        <v>18000</v>
      </c>
      <c r="AD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4" s="186">
        <f t="shared" si="44"/>
        <v>0</v>
      </c>
      <c r="AH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4" s="186">
        <f t="shared" si="45"/>
        <v>0</v>
      </c>
      <c r="AL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4" s="186">
        <f t="shared" si="46"/>
        <v>0</v>
      </c>
      <c r="AP114" s="186">
        <f t="shared" si="47"/>
        <v>18000</v>
      </c>
    </row>
    <row r="115" spans="2:42" x14ac:dyDescent="0.25">
      <c r="B115" s="184" t="s">
        <v>642</v>
      </c>
      <c r="C115" s="185" t="s">
        <v>643</v>
      </c>
      <c r="D1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86">
        <f t="shared" si="40"/>
        <v>0</v>
      </c>
      <c r="G1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15" s="186">
        <f t="shared" si="41"/>
        <v>0</v>
      </c>
      <c r="I1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15" s="186">
        <f t="shared" si="42"/>
        <v>0</v>
      </c>
      <c r="K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5" s="186">
        <f t="shared" si="43"/>
        <v>0</v>
      </c>
      <c r="AD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5" s="186">
        <f t="shared" si="44"/>
        <v>0</v>
      </c>
      <c r="AH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5" s="186">
        <f t="shared" si="45"/>
        <v>0</v>
      </c>
      <c r="AL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5" s="186">
        <f t="shared" si="46"/>
        <v>0</v>
      </c>
      <c r="AP115" s="186">
        <f t="shared" si="47"/>
        <v>0</v>
      </c>
    </row>
    <row r="116" spans="2:42" x14ac:dyDescent="0.25">
      <c r="B116" s="184" t="s">
        <v>644</v>
      </c>
      <c r="C116" s="185" t="s">
        <v>645</v>
      </c>
      <c r="D1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86">
        <f t="shared" si="40"/>
        <v>0</v>
      </c>
      <c r="G1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16" s="186">
        <f t="shared" si="41"/>
        <v>0</v>
      </c>
      <c r="I1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16" s="186">
        <f t="shared" si="42"/>
        <v>0</v>
      </c>
      <c r="K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6" s="186">
        <f t="shared" si="43"/>
        <v>0</v>
      </c>
      <c r="AD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6" s="186">
        <f t="shared" si="44"/>
        <v>0</v>
      </c>
      <c r="AH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6" s="186">
        <f t="shared" si="45"/>
        <v>0</v>
      </c>
      <c r="AL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6" s="186">
        <f t="shared" si="46"/>
        <v>0</v>
      </c>
      <c r="AP116" s="186">
        <f t="shared" si="47"/>
        <v>0</v>
      </c>
    </row>
    <row r="117" spans="2:42" x14ac:dyDescent="0.25">
      <c r="B117" s="184" t="s">
        <v>646</v>
      </c>
      <c r="C117" s="185" t="s">
        <v>647</v>
      </c>
      <c r="D1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86">
        <f t="shared" si="40"/>
        <v>0</v>
      </c>
      <c r="G1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17" s="186">
        <f t="shared" si="41"/>
        <v>0</v>
      </c>
      <c r="I1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17" s="186">
        <f t="shared" si="42"/>
        <v>0</v>
      </c>
      <c r="K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7" s="186">
        <f t="shared" si="43"/>
        <v>0</v>
      </c>
      <c r="AD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7" s="186">
        <f t="shared" si="44"/>
        <v>0</v>
      </c>
      <c r="AH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7" s="186">
        <f t="shared" si="45"/>
        <v>0</v>
      </c>
      <c r="AL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7" s="186">
        <f t="shared" si="46"/>
        <v>0</v>
      </c>
      <c r="AP117" s="186">
        <f t="shared" si="47"/>
        <v>0</v>
      </c>
    </row>
    <row r="118" spans="2:42" x14ac:dyDescent="0.25">
      <c r="B118" s="193" t="s">
        <v>284</v>
      </c>
      <c r="C118" s="194" t="s">
        <v>167</v>
      </c>
      <c r="D118" s="195">
        <f>SUM(D119:D132)</f>
        <v>0</v>
      </c>
      <c r="E118" s="195">
        <f t="shared" ref="E118:AN118" si="48">SUM(E119:E132)</f>
        <v>0</v>
      </c>
      <c r="F118" s="195">
        <f t="shared" si="48"/>
        <v>0</v>
      </c>
      <c r="G118" s="195">
        <f t="shared" si="48"/>
        <v>0</v>
      </c>
      <c r="H118" s="195">
        <f t="shared" si="48"/>
        <v>0</v>
      </c>
      <c r="I118" s="195">
        <f t="shared" si="48"/>
        <v>0</v>
      </c>
      <c r="J118" s="195">
        <f t="shared" si="48"/>
        <v>0</v>
      </c>
      <c r="K118" s="195">
        <f t="shared" si="48"/>
        <v>0</v>
      </c>
      <c r="L118" s="195">
        <f t="shared" si="48"/>
        <v>0</v>
      </c>
      <c r="M118" s="195">
        <f t="shared" si="48"/>
        <v>0</v>
      </c>
      <c r="N118" s="195">
        <f t="shared" si="48"/>
        <v>0</v>
      </c>
      <c r="O118" s="195">
        <f t="shared" si="48"/>
        <v>0</v>
      </c>
      <c r="P118" s="195">
        <f t="shared" si="48"/>
        <v>0</v>
      </c>
      <c r="Q118" s="195">
        <f t="shared" si="48"/>
        <v>0</v>
      </c>
      <c r="R118" s="195">
        <f t="shared" si="48"/>
        <v>0</v>
      </c>
      <c r="S118" s="195">
        <f t="shared" si="48"/>
        <v>0</v>
      </c>
      <c r="T118" s="195">
        <f t="shared" si="48"/>
        <v>0</v>
      </c>
      <c r="U118" s="195">
        <f t="shared" si="48"/>
        <v>0</v>
      </c>
      <c r="V118" s="195">
        <f t="shared" si="48"/>
        <v>0</v>
      </c>
      <c r="W118" s="195">
        <f t="shared" si="48"/>
        <v>0</v>
      </c>
      <c r="X118" s="195">
        <f t="shared" si="48"/>
        <v>0</v>
      </c>
      <c r="Y118" s="195">
        <f t="shared" si="48"/>
        <v>0</v>
      </c>
      <c r="Z118" s="561">
        <f t="shared" si="48"/>
        <v>0</v>
      </c>
      <c r="AA118" s="561">
        <f t="shared" si="48"/>
        <v>0</v>
      </c>
      <c r="AB118" s="561">
        <f t="shared" si="48"/>
        <v>0</v>
      </c>
      <c r="AC118" s="559">
        <f t="shared" si="43"/>
        <v>0</v>
      </c>
      <c r="AD118" s="561">
        <f t="shared" si="48"/>
        <v>0</v>
      </c>
      <c r="AE118" s="561">
        <f t="shared" si="48"/>
        <v>0</v>
      </c>
      <c r="AF118" s="561">
        <f t="shared" si="48"/>
        <v>0</v>
      </c>
      <c r="AG118" s="559">
        <f t="shared" si="44"/>
        <v>0</v>
      </c>
      <c r="AH118" s="561">
        <f t="shared" si="48"/>
        <v>0</v>
      </c>
      <c r="AI118" s="561">
        <f t="shared" si="48"/>
        <v>0</v>
      </c>
      <c r="AJ118" s="561">
        <f t="shared" si="48"/>
        <v>0</v>
      </c>
      <c r="AK118" s="559">
        <f t="shared" si="45"/>
        <v>0</v>
      </c>
      <c r="AL118" s="561">
        <f t="shared" si="48"/>
        <v>0</v>
      </c>
      <c r="AM118" s="561">
        <f t="shared" si="48"/>
        <v>0</v>
      </c>
      <c r="AN118" s="561">
        <f t="shared" si="48"/>
        <v>0</v>
      </c>
      <c r="AO118" s="559">
        <f t="shared" ref="AO118:AO119" si="49">+AL118+AM118+AN118</f>
        <v>0</v>
      </c>
      <c r="AP118" s="559">
        <f t="shared" ref="AP118:AP119" si="50">AC118+AG118+AK118+AO118</f>
        <v>0</v>
      </c>
    </row>
    <row r="119" spans="2:42" x14ac:dyDescent="0.25">
      <c r="B119" s="184" t="s">
        <v>285</v>
      </c>
      <c r="C119" s="185" t="s">
        <v>168</v>
      </c>
      <c r="D1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86">
        <f t="shared" si="40"/>
        <v>0</v>
      </c>
      <c r="G1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19" s="186">
        <f t="shared" ref="H119:H132" si="51">F119-G119</f>
        <v>0</v>
      </c>
      <c r="I1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19" s="186">
        <f t="shared" ref="J119:J132" si="52">F119-I119</f>
        <v>0</v>
      </c>
      <c r="K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9" s="186">
        <f t="shared" si="43"/>
        <v>0</v>
      </c>
      <c r="AD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9" s="186">
        <f t="shared" si="44"/>
        <v>0</v>
      </c>
      <c r="AH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9" s="186">
        <f t="shared" si="45"/>
        <v>0</v>
      </c>
      <c r="AL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9" s="186">
        <f t="shared" si="49"/>
        <v>0</v>
      </c>
      <c r="AP119" s="186">
        <f t="shared" si="50"/>
        <v>0</v>
      </c>
    </row>
    <row r="120" spans="2:42" x14ac:dyDescent="0.25">
      <c r="B120" s="184" t="s">
        <v>648</v>
      </c>
      <c r="C120" s="185" t="s">
        <v>649</v>
      </c>
      <c r="D1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86">
        <f t="shared" si="40"/>
        <v>0</v>
      </c>
      <c r="G1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20" s="186">
        <f t="shared" si="51"/>
        <v>0</v>
      </c>
      <c r="I1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20" s="186">
        <f t="shared" si="52"/>
        <v>0</v>
      </c>
      <c r="K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0" s="186">
        <f t="shared" si="43"/>
        <v>0</v>
      </c>
      <c r="AD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0" s="186">
        <f t="shared" si="44"/>
        <v>0</v>
      </c>
      <c r="AH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0" s="186">
        <f t="shared" si="45"/>
        <v>0</v>
      </c>
      <c r="AL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0" s="186">
        <f t="shared" si="46"/>
        <v>0</v>
      </c>
      <c r="AP120" s="186">
        <f t="shared" si="47"/>
        <v>0</v>
      </c>
    </row>
    <row r="121" spans="2:42" x14ac:dyDescent="0.25">
      <c r="B121" s="184" t="s">
        <v>286</v>
      </c>
      <c r="C121" s="185" t="s">
        <v>169</v>
      </c>
      <c r="D1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86">
        <f t="shared" si="40"/>
        <v>0</v>
      </c>
      <c r="G1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21" s="186">
        <f t="shared" si="51"/>
        <v>0</v>
      </c>
      <c r="I1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21" s="186">
        <f t="shared" si="52"/>
        <v>0</v>
      </c>
      <c r="K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1" s="186">
        <f t="shared" si="43"/>
        <v>0</v>
      </c>
      <c r="AD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1" s="186">
        <f t="shared" si="44"/>
        <v>0</v>
      </c>
      <c r="AH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1" s="186">
        <f t="shared" si="45"/>
        <v>0</v>
      </c>
      <c r="AL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1" s="186">
        <f t="shared" si="46"/>
        <v>0</v>
      </c>
      <c r="AP121" s="186">
        <f t="shared" si="47"/>
        <v>0</v>
      </c>
    </row>
    <row r="122" spans="2:42" x14ac:dyDescent="0.25">
      <c r="B122" s="184" t="s">
        <v>650</v>
      </c>
      <c r="C122" s="185" t="s">
        <v>651</v>
      </c>
      <c r="D1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86">
        <f t="shared" si="40"/>
        <v>0</v>
      </c>
      <c r="G1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22" s="186">
        <f t="shared" si="51"/>
        <v>0</v>
      </c>
      <c r="I1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22" s="186">
        <f t="shared" si="52"/>
        <v>0</v>
      </c>
      <c r="K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2" s="186">
        <f t="shared" si="43"/>
        <v>0</v>
      </c>
      <c r="AD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2" s="186">
        <f t="shared" si="44"/>
        <v>0</v>
      </c>
      <c r="AH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2" s="186">
        <f t="shared" si="45"/>
        <v>0</v>
      </c>
      <c r="AL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2" s="186">
        <f t="shared" si="46"/>
        <v>0</v>
      </c>
      <c r="AP122" s="186">
        <f t="shared" si="47"/>
        <v>0</v>
      </c>
    </row>
    <row r="123" spans="2:42" x14ac:dyDescent="0.25">
      <c r="B123" s="184" t="s">
        <v>652</v>
      </c>
      <c r="C123" s="185" t="s">
        <v>653</v>
      </c>
      <c r="D1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86">
        <f t="shared" si="40"/>
        <v>0</v>
      </c>
      <c r="G1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23" s="186">
        <f t="shared" si="51"/>
        <v>0</v>
      </c>
      <c r="I1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23" s="186">
        <f t="shared" si="52"/>
        <v>0</v>
      </c>
      <c r="K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3" s="186">
        <f t="shared" si="43"/>
        <v>0</v>
      </c>
      <c r="AD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3" s="186">
        <f t="shared" si="44"/>
        <v>0</v>
      </c>
      <c r="AH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3" s="186">
        <f t="shared" si="45"/>
        <v>0</v>
      </c>
      <c r="AL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3" s="186">
        <f t="shared" si="46"/>
        <v>0</v>
      </c>
      <c r="AP123" s="186">
        <f t="shared" si="47"/>
        <v>0</v>
      </c>
    </row>
    <row r="124" spans="2:42" x14ac:dyDescent="0.25">
      <c r="B124" s="184" t="s">
        <v>654</v>
      </c>
      <c r="C124" s="185" t="s">
        <v>655</v>
      </c>
      <c r="D1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86">
        <f t="shared" si="40"/>
        <v>0</v>
      </c>
      <c r="G1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24" s="186">
        <f t="shared" si="51"/>
        <v>0</v>
      </c>
      <c r="I1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24" s="186">
        <f t="shared" si="52"/>
        <v>0</v>
      </c>
      <c r="K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4" s="186">
        <f t="shared" si="43"/>
        <v>0</v>
      </c>
      <c r="AD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4" s="186">
        <f t="shared" si="44"/>
        <v>0</v>
      </c>
      <c r="AH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4" s="186">
        <f t="shared" si="45"/>
        <v>0</v>
      </c>
      <c r="AL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4" s="186">
        <f t="shared" si="46"/>
        <v>0</v>
      </c>
      <c r="AP124" s="186">
        <f t="shared" si="47"/>
        <v>0</v>
      </c>
    </row>
    <row r="125" spans="2:42" x14ac:dyDescent="0.25">
      <c r="B125" s="184" t="s">
        <v>656</v>
      </c>
      <c r="C125" s="185" t="s">
        <v>657</v>
      </c>
      <c r="D1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86">
        <f t="shared" si="40"/>
        <v>0</v>
      </c>
      <c r="G1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25" s="186">
        <f t="shared" si="51"/>
        <v>0</v>
      </c>
      <c r="I1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25" s="186">
        <f t="shared" si="52"/>
        <v>0</v>
      </c>
      <c r="K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5" s="186">
        <f t="shared" si="43"/>
        <v>0</v>
      </c>
      <c r="AD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5" s="186">
        <f t="shared" si="44"/>
        <v>0</v>
      </c>
      <c r="AH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5" s="186">
        <f t="shared" si="45"/>
        <v>0</v>
      </c>
      <c r="AL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5" s="186">
        <f t="shared" si="46"/>
        <v>0</v>
      </c>
      <c r="AP125" s="186">
        <f t="shared" si="47"/>
        <v>0</v>
      </c>
    </row>
    <row r="126" spans="2:42" x14ac:dyDescent="0.25">
      <c r="B126" s="184" t="s">
        <v>658</v>
      </c>
      <c r="C126" s="185" t="s">
        <v>659</v>
      </c>
      <c r="D1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86">
        <f t="shared" si="40"/>
        <v>0</v>
      </c>
      <c r="G1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26" s="186">
        <f t="shared" si="51"/>
        <v>0</v>
      </c>
      <c r="I1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26" s="186">
        <f t="shared" si="52"/>
        <v>0</v>
      </c>
      <c r="K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6" s="186">
        <f t="shared" si="43"/>
        <v>0</v>
      </c>
      <c r="AD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6" s="186">
        <f t="shared" si="44"/>
        <v>0</v>
      </c>
      <c r="AH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6" s="186">
        <f t="shared" si="45"/>
        <v>0</v>
      </c>
      <c r="AL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6" s="186">
        <f t="shared" si="46"/>
        <v>0</v>
      </c>
      <c r="AP126" s="186">
        <f t="shared" si="47"/>
        <v>0</v>
      </c>
    </row>
    <row r="127" spans="2:42" x14ac:dyDescent="0.25">
      <c r="B127" s="184" t="s">
        <v>660</v>
      </c>
      <c r="C127" s="185" t="s">
        <v>661</v>
      </c>
      <c r="D1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86">
        <f t="shared" si="40"/>
        <v>0</v>
      </c>
      <c r="G1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27" s="186">
        <f t="shared" si="51"/>
        <v>0</v>
      </c>
      <c r="I1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27" s="186">
        <f t="shared" si="52"/>
        <v>0</v>
      </c>
      <c r="K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7" s="186">
        <f t="shared" si="43"/>
        <v>0</v>
      </c>
      <c r="AD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7" s="186">
        <f t="shared" si="44"/>
        <v>0</v>
      </c>
      <c r="AH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7" s="186">
        <f t="shared" si="45"/>
        <v>0</v>
      </c>
      <c r="AL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7" s="186">
        <f t="shared" si="46"/>
        <v>0</v>
      </c>
      <c r="AP127" s="186">
        <f t="shared" si="47"/>
        <v>0</v>
      </c>
    </row>
    <row r="128" spans="2:42" x14ac:dyDescent="0.25">
      <c r="B128" s="184" t="s">
        <v>662</v>
      </c>
      <c r="C128" s="185" t="s">
        <v>663</v>
      </c>
      <c r="D1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86">
        <f t="shared" si="40"/>
        <v>0</v>
      </c>
      <c r="G1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28" s="186">
        <f t="shared" si="51"/>
        <v>0</v>
      </c>
      <c r="I1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28" s="186">
        <f t="shared" si="52"/>
        <v>0</v>
      </c>
      <c r="K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8" s="186">
        <f t="shared" si="43"/>
        <v>0</v>
      </c>
      <c r="AD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8" s="186">
        <f t="shared" si="44"/>
        <v>0</v>
      </c>
      <c r="AH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8" s="186">
        <f t="shared" si="45"/>
        <v>0</v>
      </c>
      <c r="AL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8" s="186">
        <f t="shared" si="46"/>
        <v>0</v>
      </c>
      <c r="AP128" s="186">
        <f t="shared" si="47"/>
        <v>0</v>
      </c>
    </row>
    <row r="129" spans="2:42" x14ac:dyDescent="0.25">
      <c r="B129" s="184" t="s">
        <v>287</v>
      </c>
      <c r="C129" s="185" t="s">
        <v>170</v>
      </c>
      <c r="D1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86">
        <f t="shared" si="40"/>
        <v>0</v>
      </c>
      <c r="G1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29" s="186">
        <f t="shared" si="51"/>
        <v>0</v>
      </c>
      <c r="I1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29" s="186">
        <f t="shared" si="52"/>
        <v>0</v>
      </c>
      <c r="K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9" s="186">
        <f t="shared" si="43"/>
        <v>0</v>
      </c>
      <c r="AD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9" s="186">
        <f t="shared" si="44"/>
        <v>0</v>
      </c>
      <c r="AH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9" s="186">
        <f t="shared" si="45"/>
        <v>0</v>
      </c>
      <c r="AL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9" s="186">
        <f t="shared" si="46"/>
        <v>0</v>
      </c>
      <c r="AP129" s="186">
        <f t="shared" si="47"/>
        <v>0</v>
      </c>
    </row>
    <row r="130" spans="2:42" x14ac:dyDescent="0.25">
      <c r="B130" s="184" t="s">
        <v>664</v>
      </c>
      <c r="C130" s="185" t="s">
        <v>665</v>
      </c>
      <c r="D1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86">
        <f t="shared" si="40"/>
        <v>0</v>
      </c>
      <c r="G1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30" s="186">
        <f t="shared" si="51"/>
        <v>0</v>
      </c>
      <c r="I1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30" s="186">
        <f t="shared" si="52"/>
        <v>0</v>
      </c>
      <c r="K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0" s="186">
        <f t="shared" si="43"/>
        <v>0</v>
      </c>
      <c r="AD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0" s="186">
        <f t="shared" si="44"/>
        <v>0</v>
      </c>
      <c r="AH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0" s="186">
        <f t="shared" si="45"/>
        <v>0</v>
      </c>
      <c r="AL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0" s="186">
        <f t="shared" si="46"/>
        <v>0</v>
      </c>
      <c r="AP130" s="186">
        <f t="shared" si="47"/>
        <v>0</v>
      </c>
    </row>
    <row r="131" spans="2:42" x14ac:dyDescent="0.25">
      <c r="B131" s="184" t="s">
        <v>666</v>
      </c>
      <c r="C131" s="185" t="s">
        <v>667</v>
      </c>
      <c r="D1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86">
        <f t="shared" si="40"/>
        <v>0</v>
      </c>
      <c r="G1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31" s="186">
        <f t="shared" si="51"/>
        <v>0</v>
      </c>
      <c r="I1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31" s="186">
        <f t="shared" si="52"/>
        <v>0</v>
      </c>
      <c r="K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1" s="186">
        <f t="shared" si="43"/>
        <v>0</v>
      </c>
      <c r="AD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1" s="186">
        <f t="shared" si="44"/>
        <v>0</v>
      </c>
      <c r="AH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1" s="186">
        <f t="shared" si="45"/>
        <v>0</v>
      </c>
      <c r="AL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1" s="186">
        <f t="shared" si="46"/>
        <v>0</v>
      </c>
      <c r="AP131" s="186">
        <f t="shared" si="47"/>
        <v>0</v>
      </c>
    </row>
    <row r="132" spans="2:42" x14ac:dyDescent="0.25">
      <c r="B132" s="184" t="s">
        <v>668</v>
      </c>
      <c r="C132" s="185" t="s">
        <v>669</v>
      </c>
      <c r="D1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86">
        <f t="shared" si="40"/>
        <v>0</v>
      </c>
      <c r="G1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32" s="186">
        <f t="shared" si="51"/>
        <v>0</v>
      </c>
      <c r="I1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32" s="186">
        <f t="shared" si="52"/>
        <v>0</v>
      </c>
      <c r="K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2" s="186">
        <f t="shared" si="43"/>
        <v>0</v>
      </c>
      <c r="AD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2" s="186">
        <f t="shared" si="44"/>
        <v>0</v>
      </c>
      <c r="AH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2" s="186">
        <f t="shared" si="45"/>
        <v>0</v>
      </c>
      <c r="AL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2" s="186">
        <f t="shared" ref="AO132:AO167" si="53">+AL132+AM132+AN132</f>
        <v>0</v>
      </c>
      <c r="AP132" s="186">
        <f t="shared" ref="AP132:AP167" si="54">AC132+AG132+AK132+AO132</f>
        <v>0</v>
      </c>
    </row>
    <row r="133" spans="2:42" x14ac:dyDescent="0.25">
      <c r="B133" s="193" t="s">
        <v>288</v>
      </c>
      <c r="C133" s="194" t="s">
        <v>171</v>
      </c>
      <c r="D133" s="195">
        <f>SUM(D134:D148)</f>
        <v>38000</v>
      </c>
      <c r="E133" s="195">
        <f t="shared" ref="E133:AN133" si="55">SUM(E134:E148)</f>
        <v>0</v>
      </c>
      <c r="F133" s="195">
        <f t="shared" si="55"/>
        <v>38000</v>
      </c>
      <c r="G133" s="195">
        <f t="shared" si="55"/>
        <v>0</v>
      </c>
      <c r="H133" s="195">
        <f t="shared" si="55"/>
        <v>38000</v>
      </c>
      <c r="I133" s="195">
        <f t="shared" si="55"/>
        <v>0</v>
      </c>
      <c r="J133" s="195">
        <f t="shared" si="55"/>
        <v>38000</v>
      </c>
      <c r="K133" s="195">
        <f t="shared" si="55"/>
        <v>0</v>
      </c>
      <c r="L133" s="195">
        <f t="shared" si="55"/>
        <v>0</v>
      </c>
      <c r="M133" s="195">
        <f t="shared" si="55"/>
        <v>0</v>
      </c>
      <c r="N133" s="195">
        <f t="shared" si="55"/>
        <v>0</v>
      </c>
      <c r="O133" s="195">
        <f t="shared" si="55"/>
        <v>0</v>
      </c>
      <c r="P133" s="195">
        <f t="shared" si="55"/>
        <v>0</v>
      </c>
      <c r="Q133" s="195">
        <f t="shared" si="55"/>
        <v>0</v>
      </c>
      <c r="R133" s="195">
        <f t="shared" si="55"/>
        <v>0</v>
      </c>
      <c r="S133" s="195">
        <f t="shared" si="55"/>
        <v>0</v>
      </c>
      <c r="T133" s="195">
        <f t="shared" si="55"/>
        <v>0</v>
      </c>
      <c r="U133" s="195">
        <f t="shared" si="55"/>
        <v>38000</v>
      </c>
      <c r="V133" s="195">
        <f t="shared" si="55"/>
        <v>0</v>
      </c>
      <c r="W133" s="195">
        <f t="shared" si="55"/>
        <v>0</v>
      </c>
      <c r="X133" s="195">
        <f t="shared" si="55"/>
        <v>0</v>
      </c>
      <c r="Y133" s="195">
        <f t="shared" si="55"/>
        <v>0</v>
      </c>
      <c r="Z133" s="561">
        <f t="shared" si="55"/>
        <v>0</v>
      </c>
      <c r="AA133" s="561">
        <f t="shared" si="55"/>
        <v>0</v>
      </c>
      <c r="AB133" s="561">
        <f t="shared" si="55"/>
        <v>5000</v>
      </c>
      <c r="AC133" s="559">
        <f t="shared" si="43"/>
        <v>5000</v>
      </c>
      <c r="AD133" s="561">
        <f t="shared" si="55"/>
        <v>0</v>
      </c>
      <c r="AE133" s="561">
        <f t="shared" si="55"/>
        <v>0</v>
      </c>
      <c r="AF133" s="561">
        <f t="shared" si="55"/>
        <v>33000</v>
      </c>
      <c r="AG133" s="559">
        <f t="shared" si="44"/>
        <v>33000</v>
      </c>
      <c r="AH133" s="561">
        <f t="shared" si="55"/>
        <v>0</v>
      </c>
      <c r="AI133" s="561">
        <f t="shared" si="55"/>
        <v>0</v>
      </c>
      <c r="AJ133" s="561">
        <f t="shared" si="55"/>
        <v>0</v>
      </c>
      <c r="AK133" s="559">
        <f t="shared" si="45"/>
        <v>0</v>
      </c>
      <c r="AL133" s="561">
        <f t="shared" si="55"/>
        <v>0</v>
      </c>
      <c r="AM133" s="561">
        <f t="shared" si="55"/>
        <v>0</v>
      </c>
      <c r="AN133" s="561">
        <f t="shared" si="55"/>
        <v>0</v>
      </c>
      <c r="AO133" s="559">
        <f t="shared" si="53"/>
        <v>0</v>
      </c>
      <c r="AP133" s="559">
        <f t="shared" si="54"/>
        <v>38000</v>
      </c>
    </row>
    <row r="134" spans="2:42" x14ac:dyDescent="0.25">
      <c r="B134" s="184" t="s">
        <v>670</v>
      </c>
      <c r="C134" s="185" t="s">
        <v>671</v>
      </c>
      <c r="D1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4" s="186">
        <f t="shared" si="40"/>
        <v>0</v>
      </c>
      <c r="G1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34" s="186">
        <f t="shared" ref="H134:H148" si="56">F134-G134</f>
        <v>0</v>
      </c>
      <c r="I1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34" s="186">
        <f t="shared" ref="J134:J148" si="57">F134-I134</f>
        <v>0</v>
      </c>
      <c r="K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4" s="186">
        <f t="shared" si="43"/>
        <v>0</v>
      </c>
      <c r="AD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4" s="186">
        <f t="shared" si="44"/>
        <v>0</v>
      </c>
      <c r="AH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4" s="186">
        <f t="shared" si="45"/>
        <v>0</v>
      </c>
      <c r="AL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4" s="186">
        <f t="shared" si="53"/>
        <v>0</v>
      </c>
      <c r="AP134" s="186">
        <f t="shared" si="54"/>
        <v>0</v>
      </c>
    </row>
    <row r="135" spans="2:42" x14ac:dyDescent="0.25">
      <c r="B135" s="184" t="s">
        <v>289</v>
      </c>
      <c r="C135" s="185" t="s">
        <v>172</v>
      </c>
      <c r="D1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86">
        <f t="shared" si="40"/>
        <v>0</v>
      </c>
      <c r="G1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35" s="186">
        <f t="shared" si="56"/>
        <v>0</v>
      </c>
      <c r="I1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35" s="186">
        <f t="shared" si="57"/>
        <v>0</v>
      </c>
      <c r="K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5" s="186">
        <f t="shared" si="43"/>
        <v>0</v>
      </c>
      <c r="AD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5" s="186">
        <f t="shared" si="44"/>
        <v>0</v>
      </c>
      <c r="AH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5" s="186">
        <f t="shared" si="45"/>
        <v>0</v>
      </c>
      <c r="AL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5" s="186">
        <f t="shared" si="53"/>
        <v>0</v>
      </c>
      <c r="AP135" s="186">
        <f t="shared" si="54"/>
        <v>0</v>
      </c>
    </row>
    <row r="136" spans="2:42" x14ac:dyDescent="0.25">
      <c r="B136" s="184" t="s">
        <v>672</v>
      </c>
      <c r="C136" s="185" t="s">
        <v>673</v>
      </c>
      <c r="D1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25000</v>
      </c>
      <c r="E1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86">
        <f t="shared" si="40"/>
        <v>25000</v>
      </c>
      <c r="G1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36" s="186">
        <f t="shared" si="56"/>
        <v>25000</v>
      </c>
      <c r="I1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36" s="186">
        <f t="shared" si="57"/>
        <v>25000</v>
      </c>
      <c r="K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25000</v>
      </c>
      <c r="V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6" s="186">
        <f t="shared" si="43"/>
        <v>0</v>
      </c>
      <c r="AD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25000</v>
      </c>
      <c r="AG136" s="186">
        <f t="shared" si="44"/>
        <v>25000</v>
      </c>
      <c r="AH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6" s="186">
        <f t="shared" si="45"/>
        <v>0</v>
      </c>
      <c r="AL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6" s="186">
        <f t="shared" si="53"/>
        <v>0</v>
      </c>
      <c r="AP136" s="186">
        <f t="shared" si="54"/>
        <v>25000</v>
      </c>
    </row>
    <row r="137" spans="2:42" x14ac:dyDescent="0.25">
      <c r="B137" s="184" t="s">
        <v>290</v>
      </c>
      <c r="C137" s="185" t="s">
        <v>173</v>
      </c>
      <c r="D1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86">
        <f t="shared" si="40"/>
        <v>0</v>
      </c>
      <c r="G1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37" s="186">
        <f t="shared" si="56"/>
        <v>0</v>
      </c>
      <c r="I1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37" s="186">
        <f t="shared" si="57"/>
        <v>0</v>
      </c>
      <c r="K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7" s="186">
        <f t="shared" si="43"/>
        <v>0</v>
      </c>
      <c r="AD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7" s="186">
        <f t="shared" si="44"/>
        <v>0</v>
      </c>
      <c r="AH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7" s="186">
        <f t="shared" si="45"/>
        <v>0</v>
      </c>
      <c r="AL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7" s="186">
        <f t="shared" si="53"/>
        <v>0</v>
      </c>
      <c r="AP137" s="186">
        <f t="shared" si="54"/>
        <v>0</v>
      </c>
    </row>
    <row r="138" spans="2:42" x14ac:dyDescent="0.25">
      <c r="B138" s="184" t="s">
        <v>674</v>
      </c>
      <c r="C138" s="185" t="s">
        <v>675</v>
      </c>
      <c r="D1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86">
        <f t="shared" si="40"/>
        <v>0</v>
      </c>
      <c r="G1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38" s="186">
        <f t="shared" si="56"/>
        <v>0</v>
      </c>
      <c r="I1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38" s="186">
        <f t="shared" si="57"/>
        <v>0</v>
      </c>
      <c r="K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8" s="186">
        <f t="shared" si="43"/>
        <v>0</v>
      </c>
      <c r="AD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8" s="186">
        <f t="shared" si="44"/>
        <v>0</v>
      </c>
      <c r="AH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8" s="186">
        <f t="shared" si="45"/>
        <v>0</v>
      </c>
      <c r="AL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8" s="186">
        <f t="shared" si="53"/>
        <v>0</v>
      </c>
      <c r="AP138" s="186">
        <f t="shared" si="54"/>
        <v>0</v>
      </c>
    </row>
    <row r="139" spans="2:42" x14ac:dyDescent="0.25">
      <c r="B139" s="184" t="s">
        <v>676</v>
      </c>
      <c r="C139" s="185" t="s">
        <v>677</v>
      </c>
      <c r="D1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86">
        <f t="shared" si="40"/>
        <v>0</v>
      </c>
      <c r="G1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39" s="186">
        <f t="shared" si="56"/>
        <v>0</v>
      </c>
      <c r="I1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39" s="186">
        <f t="shared" si="57"/>
        <v>0</v>
      </c>
      <c r="K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9" s="186">
        <f t="shared" si="43"/>
        <v>0</v>
      </c>
      <c r="AD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9" s="186">
        <f t="shared" si="44"/>
        <v>0</v>
      </c>
      <c r="AH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9" s="186">
        <f t="shared" si="45"/>
        <v>0</v>
      </c>
      <c r="AL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9" s="186">
        <f t="shared" si="53"/>
        <v>0</v>
      </c>
      <c r="AP139" s="186">
        <f t="shared" si="54"/>
        <v>0</v>
      </c>
    </row>
    <row r="140" spans="2:42" x14ac:dyDescent="0.25">
      <c r="B140" s="184" t="s">
        <v>678</v>
      </c>
      <c r="C140" s="185" t="s">
        <v>679</v>
      </c>
      <c r="D1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86">
        <f t="shared" si="40"/>
        <v>0</v>
      </c>
      <c r="G1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40" s="186">
        <f t="shared" si="56"/>
        <v>0</v>
      </c>
      <c r="I1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40" s="186">
        <f t="shared" si="57"/>
        <v>0</v>
      </c>
      <c r="K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0" s="186">
        <f t="shared" si="43"/>
        <v>0</v>
      </c>
      <c r="AD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0" s="186">
        <f t="shared" si="44"/>
        <v>0</v>
      </c>
      <c r="AH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0" s="186">
        <f t="shared" si="45"/>
        <v>0</v>
      </c>
      <c r="AL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0" s="186">
        <f t="shared" si="53"/>
        <v>0</v>
      </c>
      <c r="AP140" s="186">
        <f t="shared" si="54"/>
        <v>0</v>
      </c>
    </row>
    <row r="141" spans="2:42" x14ac:dyDescent="0.25">
      <c r="B141" s="184" t="s">
        <v>680</v>
      </c>
      <c r="C141" s="185" t="s">
        <v>681</v>
      </c>
      <c r="D1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86">
        <f t="shared" si="40"/>
        <v>0</v>
      </c>
      <c r="G1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41" s="186">
        <f t="shared" si="56"/>
        <v>0</v>
      </c>
      <c r="I1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41" s="186">
        <f t="shared" si="57"/>
        <v>0</v>
      </c>
      <c r="K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1" s="186">
        <f t="shared" si="43"/>
        <v>0</v>
      </c>
      <c r="AD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1" s="186">
        <f t="shared" si="44"/>
        <v>0</v>
      </c>
      <c r="AH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1" s="186">
        <f t="shared" si="45"/>
        <v>0</v>
      </c>
      <c r="AL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1" s="186">
        <f t="shared" si="53"/>
        <v>0</v>
      </c>
      <c r="AP141" s="186">
        <f t="shared" si="54"/>
        <v>0</v>
      </c>
    </row>
    <row r="142" spans="2:42" x14ac:dyDescent="0.25">
      <c r="B142" s="184" t="s">
        <v>682</v>
      </c>
      <c r="C142" s="185" t="s">
        <v>683</v>
      </c>
      <c r="D1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8000</v>
      </c>
      <c r="E1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86">
        <f t="shared" si="40"/>
        <v>8000</v>
      </c>
      <c r="G1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42" s="186">
        <f t="shared" si="56"/>
        <v>8000</v>
      </c>
      <c r="I1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42" s="186">
        <f t="shared" si="57"/>
        <v>8000</v>
      </c>
      <c r="K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8000</v>
      </c>
      <c r="V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2" s="186">
        <f t="shared" si="43"/>
        <v>0</v>
      </c>
      <c r="AD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8000</v>
      </c>
      <c r="AG142" s="186">
        <f t="shared" si="44"/>
        <v>8000</v>
      </c>
      <c r="AH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2" s="186">
        <f t="shared" si="45"/>
        <v>0</v>
      </c>
      <c r="AL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2" s="186">
        <f t="shared" si="53"/>
        <v>0</v>
      </c>
      <c r="AP142" s="186">
        <f t="shared" si="54"/>
        <v>8000</v>
      </c>
    </row>
    <row r="143" spans="2:42" x14ac:dyDescent="0.25">
      <c r="B143" s="184" t="s">
        <v>684</v>
      </c>
      <c r="C143" s="185" t="s">
        <v>685</v>
      </c>
      <c r="D1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86">
        <f t="shared" si="40"/>
        <v>0</v>
      </c>
      <c r="G1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43" s="186">
        <f t="shared" si="56"/>
        <v>0</v>
      </c>
      <c r="I1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43" s="186">
        <f t="shared" si="57"/>
        <v>0</v>
      </c>
      <c r="K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3" s="186">
        <f t="shared" si="43"/>
        <v>0</v>
      </c>
      <c r="AD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3" s="186">
        <f t="shared" si="44"/>
        <v>0</v>
      </c>
      <c r="AH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3" s="186">
        <f t="shared" si="45"/>
        <v>0</v>
      </c>
      <c r="AL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3" s="186">
        <f t="shared" si="53"/>
        <v>0</v>
      </c>
      <c r="AP143" s="186">
        <f t="shared" si="54"/>
        <v>0</v>
      </c>
    </row>
    <row r="144" spans="2:42" x14ac:dyDescent="0.25">
      <c r="B144" s="184" t="s">
        <v>686</v>
      </c>
      <c r="C144" s="185" t="s">
        <v>687</v>
      </c>
      <c r="D1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86">
        <f t="shared" si="40"/>
        <v>0</v>
      </c>
      <c r="G1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44" s="186">
        <f t="shared" si="56"/>
        <v>0</v>
      </c>
      <c r="I1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44" s="186">
        <f t="shared" si="57"/>
        <v>0</v>
      </c>
      <c r="K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4" s="186">
        <f t="shared" si="43"/>
        <v>0</v>
      </c>
      <c r="AD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4" s="186">
        <f t="shared" si="44"/>
        <v>0</v>
      </c>
      <c r="AH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4" s="186">
        <f t="shared" si="45"/>
        <v>0</v>
      </c>
      <c r="AL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4" s="186">
        <f t="shared" si="53"/>
        <v>0</v>
      </c>
      <c r="AP144" s="186">
        <f t="shared" si="54"/>
        <v>0</v>
      </c>
    </row>
    <row r="145" spans="2:42" x14ac:dyDescent="0.25">
      <c r="B145" s="184" t="s">
        <v>688</v>
      </c>
      <c r="C145" s="185" t="s">
        <v>689</v>
      </c>
      <c r="D1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v>
      </c>
      <c r="E1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86">
        <f t="shared" si="40"/>
        <v>5000</v>
      </c>
      <c r="G1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45" s="186">
        <f t="shared" si="56"/>
        <v>5000</v>
      </c>
      <c r="I1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45" s="186">
        <f t="shared" si="57"/>
        <v>5000</v>
      </c>
      <c r="K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5000</v>
      </c>
      <c r="V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5000</v>
      </c>
      <c r="AC145" s="186">
        <f t="shared" si="43"/>
        <v>5000</v>
      </c>
      <c r="AD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5" s="186">
        <f t="shared" si="44"/>
        <v>0</v>
      </c>
      <c r="AH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5" s="186">
        <f t="shared" si="45"/>
        <v>0</v>
      </c>
      <c r="AL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5" s="186">
        <f t="shared" si="53"/>
        <v>0</v>
      </c>
      <c r="AP145" s="186">
        <f t="shared" si="54"/>
        <v>5000</v>
      </c>
    </row>
    <row r="146" spans="2:42" x14ac:dyDescent="0.25">
      <c r="B146" s="184" t="s">
        <v>690</v>
      </c>
      <c r="C146" s="185" t="s">
        <v>691</v>
      </c>
      <c r="D1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86">
        <f t="shared" si="40"/>
        <v>0</v>
      </c>
      <c r="G1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46" s="186">
        <f t="shared" si="56"/>
        <v>0</v>
      </c>
      <c r="I1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46" s="186">
        <f t="shared" si="57"/>
        <v>0</v>
      </c>
      <c r="K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6" s="186">
        <f t="shared" si="43"/>
        <v>0</v>
      </c>
      <c r="AD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6" s="186">
        <f t="shared" si="44"/>
        <v>0</v>
      </c>
      <c r="AH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6" s="186">
        <f t="shared" si="45"/>
        <v>0</v>
      </c>
      <c r="AL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6" s="186">
        <f t="shared" si="53"/>
        <v>0</v>
      </c>
      <c r="AP146" s="186">
        <f t="shared" si="54"/>
        <v>0</v>
      </c>
    </row>
    <row r="147" spans="2:42" x14ac:dyDescent="0.25">
      <c r="B147" s="184" t="s">
        <v>692</v>
      </c>
      <c r="C147" s="185" t="s">
        <v>693</v>
      </c>
      <c r="D1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86">
        <f t="shared" si="40"/>
        <v>0</v>
      </c>
      <c r="G1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47" s="186">
        <f t="shared" si="56"/>
        <v>0</v>
      </c>
      <c r="I1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47" s="186">
        <f t="shared" si="57"/>
        <v>0</v>
      </c>
      <c r="K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7" s="186">
        <f t="shared" si="43"/>
        <v>0</v>
      </c>
      <c r="AD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7" s="186">
        <f t="shared" si="44"/>
        <v>0</v>
      </c>
      <c r="AH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7" s="186">
        <f t="shared" si="45"/>
        <v>0</v>
      </c>
      <c r="AL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7" s="186">
        <f t="shared" si="53"/>
        <v>0</v>
      </c>
      <c r="AP147" s="186">
        <f t="shared" si="54"/>
        <v>0</v>
      </c>
    </row>
    <row r="148" spans="2:42" x14ac:dyDescent="0.25">
      <c r="B148" s="184" t="s">
        <v>694</v>
      </c>
      <c r="C148" s="185" t="s">
        <v>695</v>
      </c>
      <c r="D1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86">
        <f t="shared" si="40"/>
        <v>0</v>
      </c>
      <c r="G1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48" s="186">
        <f t="shared" si="56"/>
        <v>0</v>
      </c>
      <c r="I1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48" s="186">
        <f t="shared" si="57"/>
        <v>0</v>
      </c>
      <c r="K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8" s="186">
        <f t="shared" si="43"/>
        <v>0</v>
      </c>
      <c r="AD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8" s="186">
        <f t="shared" si="44"/>
        <v>0</v>
      </c>
      <c r="AH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8" s="186">
        <f t="shared" si="45"/>
        <v>0</v>
      </c>
      <c r="AL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8" s="186">
        <f t="shared" si="53"/>
        <v>0</v>
      </c>
      <c r="AP148" s="186">
        <f t="shared" si="54"/>
        <v>0</v>
      </c>
    </row>
    <row r="149" spans="2:42" x14ac:dyDescent="0.25">
      <c r="B149" s="193" t="s">
        <v>291</v>
      </c>
      <c r="C149" s="194" t="s">
        <v>174</v>
      </c>
      <c r="D149" s="195">
        <f>SUM(D150:D163)</f>
        <v>0</v>
      </c>
      <c r="E149" s="195">
        <f t="shared" ref="E149:AN149" si="58">SUM(E150:E163)</f>
        <v>70000</v>
      </c>
      <c r="F149" s="195">
        <f t="shared" si="58"/>
        <v>70000</v>
      </c>
      <c r="G149" s="195">
        <f t="shared" si="58"/>
        <v>0</v>
      </c>
      <c r="H149" s="195">
        <f t="shared" si="58"/>
        <v>70000</v>
      </c>
      <c r="I149" s="195">
        <f t="shared" si="58"/>
        <v>0</v>
      </c>
      <c r="J149" s="195">
        <f t="shared" si="58"/>
        <v>70000</v>
      </c>
      <c r="K149" s="195">
        <f t="shared" si="58"/>
        <v>0</v>
      </c>
      <c r="L149" s="195">
        <f t="shared" si="58"/>
        <v>0</v>
      </c>
      <c r="M149" s="195">
        <f t="shared" si="58"/>
        <v>70000</v>
      </c>
      <c r="N149" s="195">
        <f t="shared" si="58"/>
        <v>0</v>
      </c>
      <c r="O149" s="195">
        <f t="shared" si="58"/>
        <v>0</v>
      </c>
      <c r="P149" s="195">
        <f t="shared" si="58"/>
        <v>0</v>
      </c>
      <c r="Q149" s="195">
        <f t="shared" si="58"/>
        <v>0</v>
      </c>
      <c r="R149" s="195">
        <f t="shared" si="58"/>
        <v>0</v>
      </c>
      <c r="S149" s="195">
        <f t="shared" si="58"/>
        <v>0</v>
      </c>
      <c r="T149" s="195">
        <f t="shared" si="58"/>
        <v>0</v>
      </c>
      <c r="U149" s="195">
        <f t="shared" si="58"/>
        <v>0</v>
      </c>
      <c r="V149" s="195">
        <f t="shared" si="58"/>
        <v>0</v>
      </c>
      <c r="W149" s="195">
        <f t="shared" si="58"/>
        <v>0</v>
      </c>
      <c r="X149" s="195">
        <f t="shared" si="58"/>
        <v>0</v>
      </c>
      <c r="Y149" s="195">
        <f t="shared" si="58"/>
        <v>0</v>
      </c>
      <c r="Z149" s="561">
        <f t="shared" si="58"/>
        <v>0</v>
      </c>
      <c r="AA149" s="561">
        <f t="shared" si="58"/>
        <v>0</v>
      </c>
      <c r="AB149" s="561">
        <f t="shared" si="58"/>
        <v>70000</v>
      </c>
      <c r="AC149" s="559">
        <f t="shared" si="43"/>
        <v>70000</v>
      </c>
      <c r="AD149" s="561">
        <f t="shared" si="58"/>
        <v>0</v>
      </c>
      <c r="AE149" s="561">
        <f t="shared" si="58"/>
        <v>0</v>
      </c>
      <c r="AF149" s="561">
        <f t="shared" si="58"/>
        <v>0</v>
      </c>
      <c r="AG149" s="559">
        <f t="shared" si="44"/>
        <v>0</v>
      </c>
      <c r="AH149" s="561">
        <f t="shared" si="58"/>
        <v>0</v>
      </c>
      <c r="AI149" s="561">
        <f t="shared" si="58"/>
        <v>0</v>
      </c>
      <c r="AJ149" s="561">
        <f t="shared" si="58"/>
        <v>0</v>
      </c>
      <c r="AK149" s="559">
        <f t="shared" si="45"/>
        <v>0</v>
      </c>
      <c r="AL149" s="561">
        <f t="shared" si="58"/>
        <v>0</v>
      </c>
      <c r="AM149" s="561">
        <f t="shared" si="58"/>
        <v>0</v>
      </c>
      <c r="AN149" s="561">
        <f t="shared" si="58"/>
        <v>0</v>
      </c>
      <c r="AO149" s="559">
        <f t="shared" si="53"/>
        <v>0</v>
      </c>
      <c r="AP149" s="559">
        <f t="shared" si="54"/>
        <v>70000</v>
      </c>
    </row>
    <row r="150" spans="2:42" x14ac:dyDescent="0.25">
      <c r="B150" s="184" t="s">
        <v>696</v>
      </c>
      <c r="C150" s="185" t="s">
        <v>697</v>
      </c>
      <c r="D1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86">
        <f t="shared" si="40"/>
        <v>0</v>
      </c>
      <c r="G1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50" s="186">
        <f t="shared" ref="H150:H163" si="59">F150-G150</f>
        <v>0</v>
      </c>
      <c r="I1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50" s="186">
        <f t="shared" ref="J150:J163" si="60">F150-I150</f>
        <v>0</v>
      </c>
      <c r="K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0" s="186">
        <f t="shared" si="43"/>
        <v>0</v>
      </c>
      <c r="AD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0" s="186">
        <f t="shared" si="44"/>
        <v>0</v>
      </c>
      <c r="AH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0" s="186">
        <f t="shared" si="45"/>
        <v>0</v>
      </c>
      <c r="AL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0" s="186">
        <f t="shared" si="53"/>
        <v>0</v>
      </c>
      <c r="AP150" s="186">
        <f t="shared" si="54"/>
        <v>0</v>
      </c>
    </row>
    <row r="151" spans="2:42" x14ac:dyDescent="0.25">
      <c r="B151" s="184" t="s">
        <v>292</v>
      </c>
      <c r="C151" s="185" t="s">
        <v>175</v>
      </c>
      <c r="D1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86">
        <f t="shared" si="40"/>
        <v>0</v>
      </c>
      <c r="G1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51" s="186">
        <f t="shared" si="59"/>
        <v>0</v>
      </c>
      <c r="I1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51" s="186">
        <f t="shared" si="60"/>
        <v>0</v>
      </c>
      <c r="K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1" s="186">
        <f t="shared" si="43"/>
        <v>0</v>
      </c>
      <c r="AD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1" s="186">
        <f t="shared" si="44"/>
        <v>0</v>
      </c>
      <c r="AH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1" s="186">
        <f t="shared" si="45"/>
        <v>0</v>
      </c>
      <c r="AL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1" s="186">
        <f t="shared" si="53"/>
        <v>0</v>
      </c>
      <c r="AP151" s="186">
        <f t="shared" si="54"/>
        <v>0</v>
      </c>
    </row>
    <row r="152" spans="2:42" x14ac:dyDescent="0.25">
      <c r="B152" s="184" t="s">
        <v>698</v>
      </c>
      <c r="C152" s="185" t="s">
        <v>699</v>
      </c>
      <c r="D1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186">
        <f t="shared" si="40"/>
        <v>0</v>
      </c>
      <c r="G1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52" s="186">
        <f t="shared" si="59"/>
        <v>0</v>
      </c>
      <c r="I1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52" s="186">
        <f t="shared" si="60"/>
        <v>0</v>
      </c>
      <c r="K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2" s="186">
        <f t="shared" si="43"/>
        <v>0</v>
      </c>
      <c r="AD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2" s="186">
        <f t="shared" si="44"/>
        <v>0</v>
      </c>
      <c r="AH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2" s="186">
        <f t="shared" si="45"/>
        <v>0</v>
      </c>
      <c r="AL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2" s="186">
        <f t="shared" si="53"/>
        <v>0</v>
      </c>
      <c r="AP152" s="186">
        <f t="shared" si="54"/>
        <v>0</v>
      </c>
    </row>
    <row r="153" spans="2:42" x14ac:dyDescent="0.25">
      <c r="B153" s="184" t="s">
        <v>700</v>
      </c>
      <c r="C153" s="185" t="s">
        <v>701</v>
      </c>
      <c r="D1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86">
        <f t="shared" si="40"/>
        <v>0</v>
      </c>
      <c r="G1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53" s="186">
        <f t="shared" si="59"/>
        <v>0</v>
      </c>
      <c r="I1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53" s="186">
        <f t="shared" si="60"/>
        <v>0</v>
      </c>
      <c r="K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3" s="186">
        <f t="shared" si="43"/>
        <v>0</v>
      </c>
      <c r="AD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3" s="186">
        <f t="shared" si="44"/>
        <v>0</v>
      </c>
      <c r="AH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3" s="186">
        <f t="shared" si="45"/>
        <v>0</v>
      </c>
      <c r="AL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3" s="186">
        <f t="shared" si="53"/>
        <v>0</v>
      </c>
      <c r="AP153" s="186">
        <f t="shared" si="54"/>
        <v>0</v>
      </c>
    </row>
    <row r="154" spans="2:42" x14ac:dyDescent="0.25">
      <c r="B154" s="184" t="s">
        <v>293</v>
      </c>
      <c r="C154" s="185" t="s">
        <v>176</v>
      </c>
      <c r="D1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86">
        <f t="shared" si="40"/>
        <v>0</v>
      </c>
      <c r="G1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54" s="186">
        <f t="shared" si="59"/>
        <v>0</v>
      </c>
      <c r="I1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54" s="186">
        <f t="shared" si="60"/>
        <v>0</v>
      </c>
      <c r="K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4" s="186">
        <f t="shared" si="43"/>
        <v>0</v>
      </c>
      <c r="AD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4" s="186">
        <f t="shared" si="44"/>
        <v>0</v>
      </c>
      <c r="AH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4" s="186">
        <f t="shared" si="45"/>
        <v>0</v>
      </c>
      <c r="AL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4" s="186">
        <f t="shared" si="53"/>
        <v>0</v>
      </c>
      <c r="AP154" s="186">
        <f t="shared" si="54"/>
        <v>0</v>
      </c>
    </row>
    <row r="155" spans="2:42" x14ac:dyDescent="0.25">
      <c r="B155" s="184" t="s">
        <v>702</v>
      </c>
      <c r="C155" s="185" t="s">
        <v>703</v>
      </c>
      <c r="D1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86">
        <f t="shared" si="40"/>
        <v>0</v>
      </c>
      <c r="G1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55" s="186">
        <f t="shared" si="59"/>
        <v>0</v>
      </c>
      <c r="I1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55" s="186">
        <f t="shared" si="60"/>
        <v>0</v>
      </c>
      <c r="K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5" s="186">
        <f t="shared" si="43"/>
        <v>0</v>
      </c>
      <c r="AD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5" s="186">
        <f t="shared" si="44"/>
        <v>0</v>
      </c>
      <c r="AH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5" s="186">
        <f t="shared" si="45"/>
        <v>0</v>
      </c>
      <c r="AL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5" s="186">
        <f t="shared" si="53"/>
        <v>0</v>
      </c>
      <c r="AP155" s="186">
        <f t="shared" si="54"/>
        <v>0</v>
      </c>
    </row>
    <row r="156" spans="2:42" x14ac:dyDescent="0.25">
      <c r="B156" s="184" t="s">
        <v>704</v>
      </c>
      <c r="C156" s="185" t="s">
        <v>705</v>
      </c>
      <c r="D1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86">
        <f t="shared" si="40"/>
        <v>0</v>
      </c>
      <c r="G1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56" s="186">
        <f t="shared" si="59"/>
        <v>0</v>
      </c>
      <c r="I1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56" s="186">
        <f t="shared" si="60"/>
        <v>0</v>
      </c>
      <c r="K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6" s="186">
        <f t="shared" si="43"/>
        <v>0</v>
      </c>
      <c r="AD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6" s="186">
        <f t="shared" si="44"/>
        <v>0</v>
      </c>
      <c r="AH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6" s="186">
        <f t="shared" si="45"/>
        <v>0</v>
      </c>
      <c r="AL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6" s="186">
        <f t="shared" si="53"/>
        <v>0</v>
      </c>
      <c r="AP156" s="186">
        <f t="shared" si="54"/>
        <v>0</v>
      </c>
    </row>
    <row r="157" spans="2:42" x14ac:dyDescent="0.25">
      <c r="B157" s="184" t="s">
        <v>294</v>
      </c>
      <c r="C157" s="185" t="s">
        <v>177</v>
      </c>
      <c r="D1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86">
        <f t="shared" si="40"/>
        <v>0</v>
      </c>
      <c r="G1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57" s="186">
        <f t="shared" si="59"/>
        <v>0</v>
      </c>
      <c r="I1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57" s="186">
        <f t="shared" si="60"/>
        <v>0</v>
      </c>
      <c r="K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7" s="186">
        <f t="shared" si="43"/>
        <v>0</v>
      </c>
      <c r="AD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7" s="186">
        <f t="shared" si="44"/>
        <v>0</v>
      </c>
      <c r="AH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7" s="186">
        <f t="shared" si="45"/>
        <v>0</v>
      </c>
      <c r="AL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7" s="186">
        <f t="shared" si="53"/>
        <v>0</v>
      </c>
      <c r="AP157" s="186">
        <f t="shared" si="54"/>
        <v>0</v>
      </c>
    </row>
    <row r="158" spans="2:42" x14ac:dyDescent="0.25">
      <c r="B158" s="184" t="s">
        <v>706</v>
      </c>
      <c r="C158" s="185" t="s">
        <v>707</v>
      </c>
      <c r="D1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8" s="186">
        <f t="shared" si="40"/>
        <v>0</v>
      </c>
      <c r="G1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58" s="186">
        <f t="shared" si="59"/>
        <v>0</v>
      </c>
      <c r="I1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58" s="186">
        <f t="shared" si="60"/>
        <v>0</v>
      </c>
      <c r="K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8" s="186">
        <f t="shared" si="43"/>
        <v>0</v>
      </c>
      <c r="AD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8" s="186">
        <f t="shared" si="44"/>
        <v>0</v>
      </c>
      <c r="AH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8" s="186">
        <f t="shared" si="45"/>
        <v>0</v>
      </c>
      <c r="AL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8" s="186">
        <f t="shared" si="53"/>
        <v>0</v>
      </c>
      <c r="AP158" s="186">
        <f t="shared" si="54"/>
        <v>0</v>
      </c>
    </row>
    <row r="159" spans="2:42" x14ac:dyDescent="0.25">
      <c r="B159" s="184" t="s">
        <v>708</v>
      </c>
      <c r="C159" s="185" t="s">
        <v>709</v>
      </c>
      <c r="D1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86">
        <f t="shared" si="40"/>
        <v>0</v>
      </c>
      <c r="G1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59" s="186">
        <f t="shared" si="59"/>
        <v>0</v>
      </c>
      <c r="I1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59" s="186">
        <f t="shared" si="60"/>
        <v>0</v>
      </c>
      <c r="K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9" s="186">
        <f t="shared" si="43"/>
        <v>0</v>
      </c>
      <c r="AD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9" s="186">
        <f t="shared" si="44"/>
        <v>0</v>
      </c>
      <c r="AH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9" s="186">
        <f t="shared" si="45"/>
        <v>0</v>
      </c>
      <c r="AL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9" s="186">
        <f t="shared" si="53"/>
        <v>0</v>
      </c>
      <c r="AP159" s="186">
        <f t="shared" si="54"/>
        <v>0</v>
      </c>
    </row>
    <row r="160" spans="2:42" x14ac:dyDescent="0.25">
      <c r="B160" s="184" t="s">
        <v>710</v>
      </c>
      <c r="C160" s="185" t="s">
        <v>711</v>
      </c>
      <c r="D1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86">
        <f t="shared" si="40"/>
        <v>0</v>
      </c>
      <c r="G1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60" s="186">
        <f t="shared" si="59"/>
        <v>0</v>
      </c>
      <c r="I1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60" s="186">
        <f t="shared" si="60"/>
        <v>0</v>
      </c>
      <c r="K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0" s="186">
        <f t="shared" si="43"/>
        <v>0</v>
      </c>
      <c r="AD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0" s="186">
        <f t="shared" si="44"/>
        <v>0</v>
      </c>
      <c r="AH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0" s="186">
        <f t="shared" si="45"/>
        <v>0</v>
      </c>
      <c r="AL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0" s="186">
        <f t="shared" si="53"/>
        <v>0</v>
      </c>
      <c r="AP160" s="186">
        <f t="shared" si="54"/>
        <v>0</v>
      </c>
    </row>
    <row r="161" spans="2:42" x14ac:dyDescent="0.25">
      <c r="B161" s="184" t="s">
        <v>295</v>
      </c>
      <c r="C161" s="185" t="s">
        <v>178</v>
      </c>
      <c r="D1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1" s="186">
        <f t="shared" si="40"/>
        <v>0</v>
      </c>
      <c r="G1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61" s="186">
        <f t="shared" si="59"/>
        <v>0</v>
      </c>
      <c r="I1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61" s="186">
        <f t="shared" si="60"/>
        <v>0</v>
      </c>
      <c r="K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1" s="186">
        <f t="shared" si="43"/>
        <v>0</v>
      </c>
      <c r="AD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1" s="186">
        <f t="shared" si="44"/>
        <v>0</v>
      </c>
      <c r="AH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1" s="186">
        <f t="shared" si="45"/>
        <v>0</v>
      </c>
      <c r="AL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1" s="186">
        <f t="shared" si="53"/>
        <v>0</v>
      </c>
      <c r="AP161" s="186">
        <f t="shared" si="54"/>
        <v>0</v>
      </c>
    </row>
    <row r="162" spans="2:42" x14ac:dyDescent="0.25">
      <c r="B162" s="184" t="s">
        <v>712</v>
      </c>
      <c r="C162" s="185" t="s">
        <v>713</v>
      </c>
      <c r="D1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70000</v>
      </c>
      <c r="F162" s="186">
        <f t="shared" si="40"/>
        <v>70000</v>
      </c>
      <c r="G1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62" s="186">
        <f t="shared" si="59"/>
        <v>70000</v>
      </c>
      <c r="I1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62" s="186">
        <f t="shared" si="60"/>
        <v>70000</v>
      </c>
      <c r="K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70000</v>
      </c>
      <c r="N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70000</v>
      </c>
      <c r="AC162" s="186">
        <f t="shared" si="43"/>
        <v>70000</v>
      </c>
      <c r="AD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2" s="186">
        <f t="shared" si="44"/>
        <v>0</v>
      </c>
      <c r="AH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2" s="186">
        <f t="shared" si="45"/>
        <v>0</v>
      </c>
      <c r="AL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2" s="186">
        <f t="shared" si="53"/>
        <v>0</v>
      </c>
      <c r="AP162" s="186">
        <f t="shared" si="54"/>
        <v>70000</v>
      </c>
    </row>
    <row r="163" spans="2:42" x14ac:dyDescent="0.25">
      <c r="B163" s="184" t="s">
        <v>714</v>
      </c>
      <c r="C163" s="185" t="s">
        <v>715</v>
      </c>
      <c r="D1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86">
        <f t="shared" si="40"/>
        <v>0</v>
      </c>
      <c r="G1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63" s="186">
        <f t="shared" si="59"/>
        <v>0</v>
      </c>
      <c r="I1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63" s="186">
        <f t="shared" si="60"/>
        <v>0</v>
      </c>
      <c r="K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3" s="186">
        <f t="shared" si="43"/>
        <v>0</v>
      </c>
      <c r="AD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3" s="186">
        <f t="shared" si="44"/>
        <v>0</v>
      </c>
      <c r="AH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3" s="186">
        <f t="shared" si="45"/>
        <v>0</v>
      </c>
      <c r="AL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3" s="186">
        <f t="shared" si="53"/>
        <v>0</v>
      </c>
      <c r="AP163" s="186">
        <f t="shared" si="54"/>
        <v>0</v>
      </c>
    </row>
    <row r="164" spans="2:42" x14ac:dyDescent="0.25">
      <c r="B164" s="193" t="s">
        <v>296</v>
      </c>
      <c r="C164" s="194" t="s">
        <v>179</v>
      </c>
      <c r="D164" s="195">
        <f>SUM(D165:D189)</f>
        <v>72900</v>
      </c>
      <c r="E164" s="195">
        <f t="shared" ref="E164:AN164" si="61">SUM(E165:E189)</f>
        <v>10000</v>
      </c>
      <c r="F164" s="195">
        <f t="shared" si="61"/>
        <v>82900</v>
      </c>
      <c r="G164" s="195">
        <f t="shared" si="61"/>
        <v>0</v>
      </c>
      <c r="H164" s="195">
        <f t="shared" si="61"/>
        <v>82900</v>
      </c>
      <c r="I164" s="195">
        <f t="shared" si="61"/>
        <v>0</v>
      </c>
      <c r="J164" s="195">
        <f t="shared" si="61"/>
        <v>82900</v>
      </c>
      <c r="K164" s="195">
        <f t="shared" si="61"/>
        <v>0</v>
      </c>
      <c r="L164" s="195">
        <f t="shared" si="61"/>
        <v>11100</v>
      </c>
      <c r="M164" s="195">
        <f t="shared" si="61"/>
        <v>0</v>
      </c>
      <c r="N164" s="195">
        <f t="shared" si="61"/>
        <v>0</v>
      </c>
      <c r="O164" s="195">
        <f t="shared" si="61"/>
        <v>0</v>
      </c>
      <c r="P164" s="195">
        <f t="shared" si="61"/>
        <v>0</v>
      </c>
      <c r="Q164" s="195">
        <f t="shared" si="61"/>
        <v>10000</v>
      </c>
      <c r="R164" s="195">
        <f t="shared" si="61"/>
        <v>0</v>
      </c>
      <c r="S164" s="195">
        <f t="shared" si="61"/>
        <v>0</v>
      </c>
      <c r="T164" s="195">
        <f t="shared" si="61"/>
        <v>0</v>
      </c>
      <c r="U164" s="195">
        <f t="shared" si="61"/>
        <v>61800</v>
      </c>
      <c r="V164" s="195">
        <f t="shared" si="61"/>
        <v>0</v>
      </c>
      <c r="W164" s="195">
        <f t="shared" si="61"/>
        <v>0</v>
      </c>
      <c r="X164" s="195">
        <f t="shared" si="61"/>
        <v>0</v>
      </c>
      <c r="Y164" s="195">
        <f t="shared" si="61"/>
        <v>0</v>
      </c>
      <c r="Z164" s="561">
        <f t="shared" si="61"/>
        <v>24500</v>
      </c>
      <c r="AA164" s="561">
        <f t="shared" si="61"/>
        <v>12100</v>
      </c>
      <c r="AB164" s="561">
        <f t="shared" si="61"/>
        <v>30300</v>
      </c>
      <c r="AC164" s="559">
        <f t="shared" si="43"/>
        <v>66900</v>
      </c>
      <c r="AD164" s="561">
        <f t="shared" si="61"/>
        <v>0</v>
      </c>
      <c r="AE164" s="561">
        <f t="shared" si="61"/>
        <v>12000</v>
      </c>
      <c r="AF164" s="561">
        <f t="shared" si="61"/>
        <v>0</v>
      </c>
      <c r="AG164" s="559">
        <f t="shared" si="44"/>
        <v>12000</v>
      </c>
      <c r="AH164" s="561">
        <f t="shared" si="61"/>
        <v>0</v>
      </c>
      <c r="AI164" s="561">
        <f t="shared" si="61"/>
        <v>0</v>
      </c>
      <c r="AJ164" s="561">
        <f t="shared" si="61"/>
        <v>4000</v>
      </c>
      <c r="AK164" s="559">
        <f t="shared" si="45"/>
        <v>4000</v>
      </c>
      <c r="AL164" s="561">
        <f t="shared" si="61"/>
        <v>0</v>
      </c>
      <c r="AM164" s="561">
        <f t="shared" si="61"/>
        <v>0</v>
      </c>
      <c r="AN164" s="561">
        <f t="shared" si="61"/>
        <v>0</v>
      </c>
      <c r="AO164" s="559">
        <f t="shared" si="53"/>
        <v>0</v>
      </c>
      <c r="AP164" s="559">
        <f t="shared" si="54"/>
        <v>82900</v>
      </c>
    </row>
    <row r="165" spans="2:42" x14ac:dyDescent="0.25">
      <c r="B165" s="184" t="s">
        <v>297</v>
      </c>
      <c r="C165" s="185" t="s">
        <v>180</v>
      </c>
      <c r="D1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5" s="186">
        <f t="shared" si="40"/>
        <v>0</v>
      </c>
      <c r="G1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65" s="186">
        <f t="shared" ref="H165:H189" si="62">F165-G165</f>
        <v>0</v>
      </c>
      <c r="I1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65" s="186">
        <f t="shared" ref="J165:J189" si="63">F165-I165</f>
        <v>0</v>
      </c>
      <c r="K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5" s="186">
        <f t="shared" si="43"/>
        <v>0</v>
      </c>
      <c r="AD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5" s="186">
        <f t="shared" si="44"/>
        <v>0</v>
      </c>
      <c r="AH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5" s="186">
        <f t="shared" si="45"/>
        <v>0</v>
      </c>
      <c r="AL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5" s="186">
        <f t="shared" si="53"/>
        <v>0</v>
      </c>
      <c r="AP165" s="186">
        <f t="shared" si="54"/>
        <v>0</v>
      </c>
    </row>
    <row r="166" spans="2:42" x14ac:dyDescent="0.25">
      <c r="B166" s="184" t="s">
        <v>716</v>
      </c>
      <c r="C166" s="185" t="s">
        <v>717</v>
      </c>
      <c r="D1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186">
        <f t="shared" si="40"/>
        <v>0</v>
      </c>
      <c r="G1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66" s="186">
        <f t="shared" si="62"/>
        <v>0</v>
      </c>
      <c r="I1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66" s="186">
        <f t="shared" si="63"/>
        <v>0</v>
      </c>
      <c r="K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6" s="186">
        <f t="shared" si="43"/>
        <v>0</v>
      </c>
      <c r="AD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6" s="186">
        <f t="shared" si="44"/>
        <v>0</v>
      </c>
      <c r="AH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6" s="186">
        <f t="shared" si="45"/>
        <v>0</v>
      </c>
      <c r="AL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6" s="186">
        <f t="shared" si="53"/>
        <v>0</v>
      </c>
      <c r="AP166" s="186">
        <f t="shared" si="54"/>
        <v>0</v>
      </c>
    </row>
    <row r="167" spans="2:42" x14ac:dyDescent="0.25">
      <c r="B167" s="184" t="s">
        <v>718</v>
      </c>
      <c r="C167" s="185" t="s">
        <v>719</v>
      </c>
      <c r="D16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14000.000000000002</v>
      </c>
      <c r="E16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10000</v>
      </c>
      <c r="F167" s="186">
        <f t="shared" si="40"/>
        <v>24000</v>
      </c>
      <c r="G16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67" s="186">
        <f t="shared" si="62"/>
        <v>24000</v>
      </c>
      <c r="I16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67" s="186">
        <f t="shared" si="63"/>
        <v>24000</v>
      </c>
      <c r="K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10000</v>
      </c>
      <c r="R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14000.000000000002</v>
      </c>
      <c r="V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18000</v>
      </c>
      <c r="AC167" s="186">
        <f t="shared" si="43"/>
        <v>18000</v>
      </c>
      <c r="AD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2000</v>
      </c>
      <c r="AF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7" s="186">
        <f t="shared" si="44"/>
        <v>2000</v>
      </c>
      <c r="AH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4000</v>
      </c>
      <c r="AK167" s="186">
        <f t="shared" si="45"/>
        <v>4000</v>
      </c>
      <c r="AL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7" s="186">
        <f t="shared" si="53"/>
        <v>0</v>
      </c>
      <c r="AP167" s="186">
        <f t="shared" si="54"/>
        <v>24000</v>
      </c>
    </row>
    <row r="168" spans="2:42" x14ac:dyDescent="0.25">
      <c r="B168" s="184" t="s">
        <v>720</v>
      </c>
      <c r="C168" s="185" t="s">
        <v>721</v>
      </c>
      <c r="D1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86">
        <f t="shared" si="40"/>
        <v>0</v>
      </c>
      <c r="G1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68" s="186">
        <f t="shared" si="62"/>
        <v>0</v>
      </c>
      <c r="I1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68" s="186">
        <f t="shared" si="63"/>
        <v>0</v>
      </c>
      <c r="K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8" s="186">
        <f t="shared" si="43"/>
        <v>0</v>
      </c>
      <c r="AD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8" s="186">
        <f t="shared" si="44"/>
        <v>0</v>
      </c>
      <c r="AH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8" s="186">
        <f t="shared" si="45"/>
        <v>0</v>
      </c>
      <c r="AL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8" s="186">
        <f t="shared" si="46"/>
        <v>0</v>
      </c>
      <c r="AP168" s="186">
        <f t="shared" si="47"/>
        <v>0</v>
      </c>
    </row>
    <row r="169" spans="2:42" x14ac:dyDescent="0.25">
      <c r="B169" s="184" t="s">
        <v>722</v>
      </c>
      <c r="C169" s="185" t="s">
        <v>723</v>
      </c>
      <c r="D1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86">
        <f t="shared" si="40"/>
        <v>0</v>
      </c>
      <c r="G1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69" s="186">
        <f t="shared" si="62"/>
        <v>0</v>
      </c>
      <c r="I1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69" s="186">
        <f t="shared" si="63"/>
        <v>0</v>
      </c>
      <c r="K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9" s="186">
        <f t="shared" si="43"/>
        <v>0</v>
      </c>
      <c r="AD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9" s="186">
        <f t="shared" si="44"/>
        <v>0</v>
      </c>
      <c r="AH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9" s="186">
        <f t="shared" si="45"/>
        <v>0</v>
      </c>
      <c r="AL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9" s="186">
        <f t="shared" si="46"/>
        <v>0</v>
      </c>
      <c r="AP169" s="186">
        <f t="shared" si="47"/>
        <v>0</v>
      </c>
    </row>
    <row r="170" spans="2:42" x14ac:dyDescent="0.25">
      <c r="B170" s="184" t="s">
        <v>298</v>
      </c>
      <c r="C170" s="185" t="s">
        <v>181</v>
      </c>
      <c r="D1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0" s="186">
        <f t="shared" si="40"/>
        <v>0</v>
      </c>
      <c r="G1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70" s="186">
        <f t="shared" si="62"/>
        <v>0</v>
      </c>
      <c r="I1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70" s="186">
        <f t="shared" si="63"/>
        <v>0</v>
      </c>
      <c r="K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0" s="186">
        <f t="shared" si="43"/>
        <v>0</v>
      </c>
      <c r="AD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0" s="186">
        <f t="shared" si="44"/>
        <v>0</v>
      </c>
      <c r="AH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0" s="186">
        <f t="shared" si="45"/>
        <v>0</v>
      </c>
      <c r="AL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0" s="186">
        <f t="shared" si="46"/>
        <v>0</v>
      </c>
      <c r="AP170" s="186">
        <f t="shared" si="47"/>
        <v>0</v>
      </c>
    </row>
    <row r="171" spans="2:42" x14ac:dyDescent="0.25">
      <c r="B171" s="184" t="s">
        <v>724</v>
      </c>
      <c r="C171" s="185" t="s">
        <v>725</v>
      </c>
      <c r="D1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11100</v>
      </c>
      <c r="E1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1" s="186">
        <f t="shared" si="40"/>
        <v>11100</v>
      </c>
      <c r="G1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71" s="186">
        <f t="shared" si="62"/>
        <v>11100</v>
      </c>
      <c r="I1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71" s="186">
        <f t="shared" si="63"/>
        <v>11100</v>
      </c>
      <c r="K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11100</v>
      </c>
      <c r="M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11100</v>
      </c>
      <c r="AB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1" s="186">
        <f t="shared" si="43"/>
        <v>11100</v>
      </c>
      <c r="AD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1" s="186">
        <f t="shared" si="44"/>
        <v>0</v>
      </c>
      <c r="AH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1" s="186">
        <f t="shared" si="45"/>
        <v>0</v>
      </c>
      <c r="AL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1" s="186">
        <f t="shared" si="46"/>
        <v>0</v>
      </c>
      <c r="AP171" s="186">
        <f t="shared" si="47"/>
        <v>11100</v>
      </c>
    </row>
    <row r="172" spans="2:42" x14ac:dyDescent="0.25">
      <c r="B172" s="184" t="s">
        <v>726</v>
      </c>
      <c r="C172" s="185" t="s">
        <v>727</v>
      </c>
      <c r="D1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86">
        <f t="shared" ref="F172:F189" si="64">+D172+E172</f>
        <v>0</v>
      </c>
      <c r="G1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72" s="186">
        <f t="shared" si="62"/>
        <v>0</v>
      </c>
      <c r="I1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72" s="186">
        <f t="shared" si="63"/>
        <v>0</v>
      </c>
      <c r="K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2" s="186">
        <f t="shared" si="43"/>
        <v>0</v>
      </c>
      <c r="AD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2" s="186">
        <f t="shared" si="44"/>
        <v>0</v>
      </c>
      <c r="AH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2" s="186">
        <f t="shared" si="45"/>
        <v>0</v>
      </c>
      <c r="AL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2" s="186">
        <f t="shared" si="46"/>
        <v>0</v>
      </c>
      <c r="AP172" s="186">
        <f t="shared" si="47"/>
        <v>0</v>
      </c>
    </row>
    <row r="173" spans="2:42" x14ac:dyDescent="0.25">
      <c r="B173" s="184" t="s">
        <v>728</v>
      </c>
      <c r="C173" s="185" t="s">
        <v>729</v>
      </c>
      <c r="D1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12300</v>
      </c>
      <c r="E1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86">
        <f t="shared" si="64"/>
        <v>12300</v>
      </c>
      <c r="G1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73" s="186">
        <f t="shared" si="62"/>
        <v>12300</v>
      </c>
      <c r="I1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73" s="186">
        <f t="shared" si="63"/>
        <v>12300</v>
      </c>
      <c r="K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12300</v>
      </c>
      <c r="V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12300</v>
      </c>
      <c r="AC173" s="186">
        <f t="shared" si="43"/>
        <v>12300</v>
      </c>
      <c r="AD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3" s="186">
        <f t="shared" si="44"/>
        <v>0</v>
      </c>
      <c r="AH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3" s="186">
        <f t="shared" si="45"/>
        <v>0</v>
      </c>
      <c r="AL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3" s="186">
        <f t="shared" si="46"/>
        <v>0</v>
      </c>
      <c r="AP173" s="186">
        <f t="shared" si="47"/>
        <v>12300</v>
      </c>
    </row>
    <row r="174" spans="2:42" x14ac:dyDescent="0.25">
      <c r="B174" s="184" t="s">
        <v>730</v>
      </c>
      <c r="C174" s="185" t="s">
        <v>731</v>
      </c>
      <c r="D1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86">
        <f t="shared" si="64"/>
        <v>0</v>
      </c>
      <c r="G1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74" s="186">
        <f t="shared" si="62"/>
        <v>0</v>
      </c>
      <c r="I1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74" s="186">
        <f t="shared" si="63"/>
        <v>0</v>
      </c>
      <c r="K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4" s="186">
        <f t="shared" si="43"/>
        <v>0</v>
      </c>
      <c r="AD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4" s="186">
        <f t="shared" si="44"/>
        <v>0</v>
      </c>
      <c r="AH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4" s="186">
        <f t="shared" si="45"/>
        <v>0</v>
      </c>
      <c r="AL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4" s="186">
        <f t="shared" si="46"/>
        <v>0</v>
      </c>
      <c r="AP174" s="186">
        <f t="shared" si="47"/>
        <v>0</v>
      </c>
    </row>
    <row r="175" spans="2:42" x14ac:dyDescent="0.25">
      <c r="B175" s="184" t="s">
        <v>732</v>
      </c>
      <c r="C175" s="185" t="s">
        <v>733</v>
      </c>
      <c r="D1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86">
        <f t="shared" si="64"/>
        <v>0</v>
      </c>
      <c r="G1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75" s="186">
        <f t="shared" si="62"/>
        <v>0</v>
      </c>
      <c r="I1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75" s="186">
        <f t="shared" si="63"/>
        <v>0</v>
      </c>
      <c r="K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5" s="186">
        <f t="shared" ref="AC175:AC238" si="65">Z175+AA175+AB175</f>
        <v>0</v>
      </c>
      <c r="AD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5" s="186">
        <f t="shared" ref="AG175:AG238" si="66">+AD175+AE175+AF175</f>
        <v>0</v>
      </c>
      <c r="AH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5" s="186">
        <f t="shared" ref="AK175:AK238" si="67">+AH175+AI175+AJ175</f>
        <v>0</v>
      </c>
      <c r="AL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5" s="186">
        <f t="shared" ref="AO175:AO238" si="68">+AL175+AM175+AN175</f>
        <v>0</v>
      </c>
      <c r="AP175" s="186">
        <f t="shared" ref="AP175:AP238" si="69">AC175+AG175+AK175+AO175</f>
        <v>0</v>
      </c>
    </row>
    <row r="176" spans="2:42" x14ac:dyDescent="0.25">
      <c r="B176" s="184" t="s">
        <v>299</v>
      </c>
      <c r="C176" s="185" t="s">
        <v>734</v>
      </c>
      <c r="D1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v>
      </c>
      <c r="E1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86">
        <f t="shared" si="64"/>
        <v>1000</v>
      </c>
      <c r="G1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76" s="186">
        <f t="shared" si="62"/>
        <v>1000</v>
      </c>
      <c r="I1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76" s="186">
        <f t="shared" si="63"/>
        <v>1000</v>
      </c>
      <c r="K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1000</v>
      </c>
      <c r="V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1000</v>
      </c>
      <c r="AB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6" s="186">
        <f t="shared" si="65"/>
        <v>1000</v>
      </c>
      <c r="AD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6" s="186">
        <f t="shared" si="66"/>
        <v>0</v>
      </c>
      <c r="AH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6" s="186">
        <f t="shared" si="67"/>
        <v>0</v>
      </c>
      <c r="AL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6" s="186">
        <f t="shared" si="68"/>
        <v>0</v>
      </c>
      <c r="AP176" s="186">
        <f t="shared" si="69"/>
        <v>1000</v>
      </c>
    </row>
    <row r="177" spans="2:42" x14ac:dyDescent="0.25">
      <c r="B177" s="184" t="s">
        <v>735</v>
      </c>
      <c r="C177" s="185" t="s">
        <v>736</v>
      </c>
      <c r="D1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86">
        <f t="shared" si="64"/>
        <v>0</v>
      </c>
      <c r="G1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77" s="186">
        <f t="shared" si="62"/>
        <v>0</v>
      </c>
      <c r="I1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77" s="186">
        <f t="shared" si="63"/>
        <v>0</v>
      </c>
      <c r="K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7" s="186">
        <f t="shared" si="65"/>
        <v>0</v>
      </c>
      <c r="AD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7" s="186">
        <f t="shared" si="66"/>
        <v>0</v>
      </c>
      <c r="AH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7" s="186">
        <f t="shared" si="67"/>
        <v>0</v>
      </c>
      <c r="AL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7" s="186">
        <f t="shared" si="68"/>
        <v>0</v>
      </c>
      <c r="AP177" s="186">
        <f t="shared" si="69"/>
        <v>0</v>
      </c>
    </row>
    <row r="178" spans="2:42" x14ac:dyDescent="0.25">
      <c r="B178" s="184" t="s">
        <v>300</v>
      </c>
      <c r="C178" s="185" t="s">
        <v>737</v>
      </c>
      <c r="D1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12500</v>
      </c>
      <c r="E1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8" s="186">
        <f t="shared" si="64"/>
        <v>12500</v>
      </c>
      <c r="G1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78" s="186">
        <f t="shared" si="62"/>
        <v>12500</v>
      </c>
      <c r="I1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78" s="186">
        <f t="shared" si="63"/>
        <v>12500</v>
      </c>
      <c r="K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12500</v>
      </c>
      <c r="V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12500</v>
      </c>
      <c r="AA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8" s="186">
        <f t="shared" si="65"/>
        <v>12500</v>
      </c>
      <c r="AD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8" s="186">
        <f t="shared" si="66"/>
        <v>0</v>
      </c>
      <c r="AH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8" s="186">
        <f t="shared" si="67"/>
        <v>0</v>
      </c>
      <c r="AL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8" s="186">
        <f t="shared" si="68"/>
        <v>0</v>
      </c>
      <c r="AP178" s="186">
        <f t="shared" si="69"/>
        <v>12500</v>
      </c>
    </row>
    <row r="179" spans="2:42" x14ac:dyDescent="0.25">
      <c r="B179" s="184" t="s">
        <v>738</v>
      </c>
      <c r="C179" s="185" t="s">
        <v>737</v>
      </c>
      <c r="D1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9" s="186">
        <f t="shared" si="64"/>
        <v>0</v>
      </c>
      <c r="G1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79" s="186">
        <f t="shared" si="62"/>
        <v>0</v>
      </c>
      <c r="I1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79" s="186">
        <f t="shared" si="63"/>
        <v>0</v>
      </c>
      <c r="K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9" s="186">
        <f t="shared" si="65"/>
        <v>0</v>
      </c>
      <c r="AD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9" s="186">
        <f t="shared" si="66"/>
        <v>0</v>
      </c>
      <c r="AH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9" s="186">
        <f t="shared" si="67"/>
        <v>0</v>
      </c>
      <c r="AL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9" s="186">
        <f t="shared" si="68"/>
        <v>0</v>
      </c>
      <c r="AP179" s="186">
        <f t="shared" si="69"/>
        <v>0</v>
      </c>
    </row>
    <row r="180" spans="2:42" x14ac:dyDescent="0.25">
      <c r="B180" s="184" t="s">
        <v>739</v>
      </c>
      <c r="C180" s="185" t="s">
        <v>740</v>
      </c>
      <c r="D1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86">
        <f t="shared" si="64"/>
        <v>0</v>
      </c>
      <c r="G1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80" s="186">
        <f t="shared" si="62"/>
        <v>0</v>
      </c>
      <c r="I1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80" s="186">
        <f t="shared" si="63"/>
        <v>0</v>
      </c>
      <c r="K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0" s="186">
        <f t="shared" si="65"/>
        <v>0</v>
      </c>
      <c r="AD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0" s="186">
        <f t="shared" si="66"/>
        <v>0</v>
      </c>
      <c r="AH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0" s="186">
        <f t="shared" si="67"/>
        <v>0</v>
      </c>
      <c r="AL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0" s="186">
        <f t="shared" si="68"/>
        <v>0</v>
      </c>
      <c r="AP180" s="186">
        <f t="shared" si="69"/>
        <v>0</v>
      </c>
    </row>
    <row r="181" spans="2:42" x14ac:dyDescent="0.25">
      <c r="B181" s="184" t="s">
        <v>741</v>
      </c>
      <c r="C181" s="185" t="s">
        <v>742</v>
      </c>
      <c r="D1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86">
        <f t="shared" si="64"/>
        <v>0</v>
      </c>
      <c r="G1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81" s="186">
        <f t="shared" si="62"/>
        <v>0</v>
      </c>
      <c r="I1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81" s="186">
        <f t="shared" si="63"/>
        <v>0</v>
      </c>
      <c r="K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1" s="186">
        <f t="shared" si="65"/>
        <v>0</v>
      </c>
      <c r="AD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1" s="186">
        <f t="shared" si="66"/>
        <v>0</v>
      </c>
      <c r="AH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1" s="186">
        <f t="shared" si="67"/>
        <v>0</v>
      </c>
      <c r="AL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1" s="186">
        <f t="shared" si="68"/>
        <v>0</v>
      </c>
      <c r="AP181" s="186">
        <f t="shared" si="69"/>
        <v>0</v>
      </c>
    </row>
    <row r="182" spans="2:42" x14ac:dyDescent="0.25">
      <c r="B182" s="184" t="s">
        <v>301</v>
      </c>
      <c r="C182" s="185" t="s">
        <v>743</v>
      </c>
      <c r="D1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12000</v>
      </c>
      <c r="E1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86">
        <f t="shared" si="64"/>
        <v>12000</v>
      </c>
      <c r="G1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82" s="186">
        <f t="shared" si="62"/>
        <v>12000</v>
      </c>
      <c r="I1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82" s="186">
        <f t="shared" si="63"/>
        <v>12000</v>
      </c>
      <c r="K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12000</v>
      </c>
      <c r="V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12000</v>
      </c>
      <c r="AA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2" s="186">
        <f t="shared" si="65"/>
        <v>12000</v>
      </c>
      <c r="AD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2" s="186">
        <f t="shared" si="66"/>
        <v>0</v>
      </c>
      <c r="AH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2" s="186">
        <f t="shared" si="67"/>
        <v>0</v>
      </c>
      <c r="AL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2" s="186">
        <f t="shared" si="68"/>
        <v>0</v>
      </c>
      <c r="AP182" s="186">
        <f t="shared" si="69"/>
        <v>12000</v>
      </c>
    </row>
    <row r="183" spans="2:42" x14ac:dyDescent="0.25">
      <c r="B183" s="184" t="s">
        <v>744</v>
      </c>
      <c r="C183" s="185" t="s">
        <v>743</v>
      </c>
      <c r="D18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86">
        <f t="shared" si="64"/>
        <v>0</v>
      </c>
      <c r="G18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83" s="186">
        <f t="shared" si="62"/>
        <v>0</v>
      </c>
      <c r="I18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83" s="186">
        <f t="shared" si="63"/>
        <v>0</v>
      </c>
      <c r="K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3" s="186">
        <f t="shared" si="65"/>
        <v>0</v>
      </c>
      <c r="AD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3" s="186">
        <f t="shared" si="66"/>
        <v>0</v>
      </c>
      <c r="AH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3" s="186">
        <f t="shared" si="67"/>
        <v>0</v>
      </c>
      <c r="AL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3" s="186">
        <f t="shared" si="68"/>
        <v>0</v>
      </c>
      <c r="AP183" s="186">
        <f t="shared" si="69"/>
        <v>0</v>
      </c>
    </row>
    <row r="184" spans="2:42" x14ac:dyDescent="0.25">
      <c r="B184" s="184" t="s">
        <v>745</v>
      </c>
      <c r="C184" s="185" t="s">
        <v>746</v>
      </c>
      <c r="D1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86">
        <f t="shared" si="64"/>
        <v>0</v>
      </c>
      <c r="G1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84" s="186">
        <f t="shared" si="62"/>
        <v>0</v>
      </c>
      <c r="I1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84" s="186">
        <f t="shared" si="63"/>
        <v>0</v>
      </c>
      <c r="K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4" s="186">
        <f t="shared" si="65"/>
        <v>0</v>
      </c>
      <c r="AD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4" s="186">
        <f t="shared" si="66"/>
        <v>0</v>
      </c>
      <c r="AH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4" s="186">
        <f t="shared" si="67"/>
        <v>0</v>
      </c>
      <c r="AL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4" s="186">
        <f t="shared" si="68"/>
        <v>0</v>
      </c>
      <c r="AP184" s="186">
        <f t="shared" si="69"/>
        <v>0</v>
      </c>
    </row>
    <row r="185" spans="2:42" x14ac:dyDescent="0.25">
      <c r="B185" s="184" t="s">
        <v>747</v>
      </c>
      <c r="C185" s="185" t="s">
        <v>748</v>
      </c>
      <c r="D1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86">
        <f t="shared" si="64"/>
        <v>0</v>
      </c>
      <c r="G1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85" s="186">
        <f t="shared" si="62"/>
        <v>0</v>
      </c>
      <c r="I1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85" s="186">
        <f t="shared" si="63"/>
        <v>0</v>
      </c>
      <c r="K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5" s="186">
        <f t="shared" si="65"/>
        <v>0</v>
      </c>
      <c r="AD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5" s="186">
        <f t="shared" si="66"/>
        <v>0</v>
      </c>
      <c r="AH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5" s="186">
        <f t="shared" si="67"/>
        <v>0</v>
      </c>
      <c r="AL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5" s="186">
        <f t="shared" si="68"/>
        <v>0</v>
      </c>
      <c r="AP185" s="186">
        <f t="shared" si="69"/>
        <v>0</v>
      </c>
    </row>
    <row r="186" spans="2:42" x14ac:dyDescent="0.25">
      <c r="B186" s="184" t="s">
        <v>302</v>
      </c>
      <c r="C186" s="185" t="s">
        <v>749</v>
      </c>
      <c r="D1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10000</v>
      </c>
      <c r="E1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186">
        <f t="shared" si="64"/>
        <v>10000</v>
      </c>
      <c r="G1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86" s="186">
        <f t="shared" si="62"/>
        <v>10000</v>
      </c>
      <c r="I1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86" s="186">
        <f t="shared" si="63"/>
        <v>10000</v>
      </c>
      <c r="K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10000</v>
      </c>
      <c r="V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6" s="186">
        <f t="shared" si="65"/>
        <v>0</v>
      </c>
      <c r="AD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10000</v>
      </c>
      <c r="AF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6" s="186">
        <f t="shared" si="66"/>
        <v>10000</v>
      </c>
      <c r="AH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6" s="186">
        <f t="shared" si="67"/>
        <v>0</v>
      </c>
      <c r="AL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6" s="186">
        <f t="shared" si="68"/>
        <v>0</v>
      </c>
      <c r="AP186" s="186">
        <f t="shared" si="69"/>
        <v>10000</v>
      </c>
    </row>
    <row r="187" spans="2:42" x14ac:dyDescent="0.25">
      <c r="B187" s="184" t="s">
        <v>750</v>
      </c>
      <c r="C187" s="185" t="s">
        <v>751</v>
      </c>
      <c r="D1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7" s="186">
        <f t="shared" si="64"/>
        <v>0</v>
      </c>
      <c r="G1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87" s="186">
        <f t="shared" si="62"/>
        <v>0</v>
      </c>
      <c r="I1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87" s="186">
        <f t="shared" si="63"/>
        <v>0</v>
      </c>
      <c r="K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7" s="186">
        <f t="shared" si="65"/>
        <v>0</v>
      </c>
      <c r="AD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7" s="186">
        <f t="shared" si="66"/>
        <v>0</v>
      </c>
      <c r="AH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7" s="186">
        <f t="shared" si="67"/>
        <v>0</v>
      </c>
      <c r="AL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7" s="186">
        <f t="shared" si="68"/>
        <v>0</v>
      </c>
      <c r="AP187" s="186">
        <f t="shared" si="69"/>
        <v>0</v>
      </c>
    </row>
    <row r="188" spans="2:42" x14ac:dyDescent="0.25">
      <c r="B188" s="184" t="s">
        <v>752</v>
      </c>
      <c r="C188" s="185" t="s">
        <v>753</v>
      </c>
      <c r="D1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86">
        <f t="shared" si="64"/>
        <v>0</v>
      </c>
      <c r="G1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88" s="186">
        <f t="shared" si="62"/>
        <v>0</v>
      </c>
      <c r="I1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88" s="186">
        <f t="shared" si="63"/>
        <v>0</v>
      </c>
      <c r="K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8" s="186">
        <f t="shared" si="65"/>
        <v>0</v>
      </c>
      <c r="AD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8" s="186">
        <f t="shared" si="66"/>
        <v>0</v>
      </c>
      <c r="AH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8" s="186">
        <f t="shared" si="67"/>
        <v>0</v>
      </c>
      <c r="AL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8" s="186">
        <f t="shared" si="68"/>
        <v>0</v>
      </c>
      <c r="AP188" s="186">
        <f t="shared" si="69"/>
        <v>0</v>
      </c>
    </row>
    <row r="189" spans="2:42" x14ac:dyDescent="0.25">
      <c r="B189" s="184" t="s">
        <v>754</v>
      </c>
      <c r="C189" s="185" t="s">
        <v>755</v>
      </c>
      <c r="D18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86">
        <f t="shared" si="64"/>
        <v>0</v>
      </c>
      <c r="G18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89" s="186">
        <f t="shared" si="62"/>
        <v>0</v>
      </c>
      <c r="I18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89" s="186">
        <f t="shared" si="63"/>
        <v>0</v>
      </c>
      <c r="K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9" s="186">
        <f t="shared" si="65"/>
        <v>0</v>
      </c>
      <c r="AD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9" s="186">
        <f t="shared" si="66"/>
        <v>0</v>
      </c>
      <c r="AH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9" s="186">
        <f t="shared" si="67"/>
        <v>0</v>
      </c>
      <c r="AL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9" s="186">
        <f t="shared" si="68"/>
        <v>0</v>
      </c>
      <c r="AP189" s="186">
        <f t="shared" si="69"/>
        <v>0</v>
      </c>
    </row>
    <row r="190" spans="2:42" x14ac:dyDescent="0.25">
      <c r="B190" s="193" t="s">
        <v>303</v>
      </c>
      <c r="C190" s="194" t="s">
        <v>182</v>
      </c>
      <c r="D190" s="195">
        <f>D191+D199</f>
        <v>482337</v>
      </c>
      <c r="E190" s="195">
        <f t="shared" ref="E190:Y190" si="70">E191+E199</f>
        <v>50790</v>
      </c>
      <c r="F190" s="195">
        <f t="shared" si="70"/>
        <v>533127</v>
      </c>
      <c r="G190" s="195">
        <f t="shared" si="70"/>
        <v>0</v>
      </c>
      <c r="H190" s="195">
        <f t="shared" si="70"/>
        <v>533127</v>
      </c>
      <c r="I190" s="195">
        <f t="shared" si="70"/>
        <v>0</v>
      </c>
      <c r="J190" s="195">
        <f t="shared" si="70"/>
        <v>533127</v>
      </c>
      <c r="K190" s="195">
        <f t="shared" si="70"/>
        <v>22400</v>
      </c>
      <c r="L190" s="195">
        <f t="shared" si="70"/>
        <v>32800</v>
      </c>
      <c r="M190" s="195">
        <f t="shared" si="70"/>
        <v>19200</v>
      </c>
      <c r="N190" s="195">
        <f t="shared" si="70"/>
        <v>0</v>
      </c>
      <c r="O190" s="195">
        <f t="shared" si="70"/>
        <v>16000</v>
      </c>
      <c r="P190" s="195">
        <f t="shared" si="70"/>
        <v>2000</v>
      </c>
      <c r="Q190" s="195">
        <f t="shared" si="70"/>
        <v>39590</v>
      </c>
      <c r="R190" s="195">
        <f t="shared" si="70"/>
        <v>0</v>
      </c>
      <c r="S190" s="195">
        <f t="shared" si="70"/>
        <v>0</v>
      </c>
      <c r="T190" s="195">
        <f t="shared" si="70"/>
        <v>0</v>
      </c>
      <c r="U190" s="195">
        <f t="shared" si="70"/>
        <v>388937</v>
      </c>
      <c r="V190" s="195">
        <f t="shared" si="70"/>
        <v>0</v>
      </c>
      <c r="W190" s="195">
        <f t="shared" si="70"/>
        <v>4200</v>
      </c>
      <c r="X190" s="195">
        <f t="shared" si="70"/>
        <v>8000</v>
      </c>
      <c r="Y190" s="195">
        <f t="shared" si="70"/>
        <v>0</v>
      </c>
      <c r="Z190" s="561">
        <f t="shared" ref="Z190:AP190" si="71">Z191+Z199</f>
        <v>280000</v>
      </c>
      <c r="AA190" s="561">
        <f t="shared" si="71"/>
        <v>32800</v>
      </c>
      <c r="AB190" s="561">
        <f t="shared" si="71"/>
        <v>25600</v>
      </c>
      <c r="AC190" s="559">
        <f t="shared" si="65"/>
        <v>338400</v>
      </c>
      <c r="AD190" s="561">
        <f t="shared" si="71"/>
        <v>0</v>
      </c>
      <c r="AE190" s="561">
        <f t="shared" si="71"/>
        <v>93157</v>
      </c>
      <c r="AF190" s="561">
        <f t="shared" si="71"/>
        <v>5600</v>
      </c>
      <c r="AG190" s="561">
        <f t="shared" si="71"/>
        <v>98757</v>
      </c>
      <c r="AH190" s="561">
        <f t="shared" si="71"/>
        <v>0</v>
      </c>
      <c r="AI190" s="561">
        <f t="shared" si="71"/>
        <v>5600</v>
      </c>
      <c r="AJ190" s="561">
        <f t="shared" si="71"/>
        <v>9380</v>
      </c>
      <c r="AK190" s="561">
        <f t="shared" si="71"/>
        <v>14980</v>
      </c>
      <c r="AL190" s="561">
        <f t="shared" si="71"/>
        <v>59790</v>
      </c>
      <c r="AM190" s="561">
        <f t="shared" si="71"/>
        <v>11200</v>
      </c>
      <c r="AN190" s="561">
        <f t="shared" si="71"/>
        <v>0</v>
      </c>
      <c r="AO190" s="561">
        <f t="shared" si="71"/>
        <v>70990</v>
      </c>
      <c r="AP190" s="561">
        <f t="shared" si="71"/>
        <v>523127</v>
      </c>
    </row>
    <row r="191" spans="2:42" x14ac:dyDescent="0.25">
      <c r="B191" s="193" t="s">
        <v>304</v>
      </c>
      <c r="C191" s="194" t="s">
        <v>183</v>
      </c>
      <c r="D191" s="195">
        <f>SUM(D192:D198)</f>
        <v>72800</v>
      </c>
      <c r="E191" s="195">
        <f t="shared" ref="E191:Y191" si="72">SUM(E192:E198)</f>
        <v>0</v>
      </c>
      <c r="F191" s="195">
        <f t="shared" si="72"/>
        <v>72800</v>
      </c>
      <c r="G191" s="195">
        <f t="shared" si="72"/>
        <v>0</v>
      </c>
      <c r="H191" s="195">
        <f t="shared" si="72"/>
        <v>72800</v>
      </c>
      <c r="I191" s="195">
        <f t="shared" si="72"/>
        <v>0</v>
      </c>
      <c r="J191" s="195">
        <f t="shared" si="72"/>
        <v>72800</v>
      </c>
      <c r="K191" s="195">
        <f t="shared" si="72"/>
        <v>0</v>
      </c>
      <c r="L191" s="195">
        <f t="shared" si="72"/>
        <v>12800</v>
      </c>
      <c r="M191" s="195">
        <f t="shared" si="72"/>
        <v>0</v>
      </c>
      <c r="N191" s="195">
        <f t="shared" si="72"/>
        <v>0</v>
      </c>
      <c r="O191" s="195">
        <f t="shared" si="72"/>
        <v>0</v>
      </c>
      <c r="P191" s="195">
        <f t="shared" si="72"/>
        <v>0</v>
      </c>
      <c r="Q191" s="195">
        <f t="shared" si="72"/>
        <v>0</v>
      </c>
      <c r="R191" s="195">
        <f t="shared" si="72"/>
        <v>0</v>
      </c>
      <c r="S191" s="195">
        <f t="shared" si="72"/>
        <v>0</v>
      </c>
      <c r="T191" s="195">
        <f t="shared" si="72"/>
        <v>0</v>
      </c>
      <c r="U191" s="195">
        <f t="shared" si="72"/>
        <v>60000</v>
      </c>
      <c r="V191" s="195">
        <f t="shared" si="72"/>
        <v>0</v>
      </c>
      <c r="W191" s="195">
        <f t="shared" si="72"/>
        <v>0</v>
      </c>
      <c r="X191" s="195">
        <f t="shared" si="72"/>
        <v>0</v>
      </c>
      <c r="Y191" s="195">
        <f t="shared" si="72"/>
        <v>0</v>
      </c>
      <c r="Z191" s="561">
        <f t="shared" ref="Z191:AP191" si="73">SUM(Z192:Z198)</f>
        <v>0</v>
      </c>
      <c r="AA191" s="561">
        <f t="shared" si="73"/>
        <v>12800</v>
      </c>
      <c r="AB191" s="561">
        <f t="shared" si="73"/>
        <v>20000</v>
      </c>
      <c r="AC191" s="559">
        <f t="shared" si="65"/>
        <v>32800</v>
      </c>
      <c r="AD191" s="561">
        <f t="shared" si="73"/>
        <v>0</v>
      </c>
      <c r="AE191" s="561">
        <f t="shared" si="73"/>
        <v>40000</v>
      </c>
      <c r="AF191" s="561">
        <f t="shared" si="73"/>
        <v>0</v>
      </c>
      <c r="AG191" s="561">
        <f t="shared" si="73"/>
        <v>40000</v>
      </c>
      <c r="AH191" s="561">
        <f t="shared" si="73"/>
        <v>0</v>
      </c>
      <c r="AI191" s="561">
        <f t="shared" si="73"/>
        <v>0</v>
      </c>
      <c r="AJ191" s="561">
        <f t="shared" si="73"/>
        <v>0</v>
      </c>
      <c r="AK191" s="561">
        <f t="shared" si="73"/>
        <v>0</v>
      </c>
      <c r="AL191" s="561">
        <f t="shared" si="73"/>
        <v>0</v>
      </c>
      <c r="AM191" s="561">
        <f t="shared" si="73"/>
        <v>0</v>
      </c>
      <c r="AN191" s="561">
        <f t="shared" si="73"/>
        <v>0</v>
      </c>
      <c r="AO191" s="561">
        <f t="shared" si="73"/>
        <v>0</v>
      </c>
      <c r="AP191" s="561">
        <f t="shared" si="73"/>
        <v>72800</v>
      </c>
    </row>
    <row r="192" spans="2:42" x14ac:dyDescent="0.25">
      <c r="B192" s="184" t="s">
        <v>310</v>
      </c>
      <c r="C192" s="185" t="s">
        <v>189</v>
      </c>
      <c r="D1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20000</v>
      </c>
      <c r="E1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86">
        <f t="shared" ref="F192:F221" si="74">+D192+E192</f>
        <v>20000</v>
      </c>
      <c r="G1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92" s="186">
        <f t="shared" ref="H192:H198" si="75">F192-G192</f>
        <v>20000</v>
      </c>
      <c r="I1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92" s="186">
        <f t="shared" ref="J192:J198" si="76">F192-I192</f>
        <v>20000</v>
      </c>
      <c r="K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20000</v>
      </c>
      <c r="V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20000</v>
      </c>
      <c r="AC192" s="186">
        <f t="shared" si="65"/>
        <v>20000</v>
      </c>
      <c r="AD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2" s="186">
        <f t="shared" si="66"/>
        <v>0</v>
      </c>
      <c r="AH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2" s="186">
        <f t="shared" si="67"/>
        <v>0</v>
      </c>
      <c r="AL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2" s="186">
        <f t="shared" si="68"/>
        <v>0</v>
      </c>
      <c r="AP192" s="186">
        <f t="shared" si="69"/>
        <v>20000</v>
      </c>
    </row>
    <row r="193" spans="2:42" x14ac:dyDescent="0.25">
      <c r="B193" s="184" t="s">
        <v>756</v>
      </c>
      <c r="C193" s="185" t="s">
        <v>757</v>
      </c>
      <c r="D1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12800</v>
      </c>
      <c r="E1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3" s="186">
        <f t="shared" si="74"/>
        <v>12800</v>
      </c>
      <c r="G1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93" s="186">
        <f t="shared" si="75"/>
        <v>12800</v>
      </c>
      <c r="I1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93" s="186">
        <f t="shared" si="76"/>
        <v>12800</v>
      </c>
      <c r="K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12800</v>
      </c>
      <c r="M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12800</v>
      </c>
      <c r="AB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3" s="186">
        <f t="shared" si="65"/>
        <v>12800</v>
      </c>
      <c r="AD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3" s="186">
        <f t="shared" si="66"/>
        <v>0</v>
      </c>
      <c r="AH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3" s="186">
        <f t="shared" si="67"/>
        <v>0</v>
      </c>
      <c r="AL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3" s="186">
        <f t="shared" si="68"/>
        <v>0</v>
      </c>
      <c r="AP193" s="186">
        <f t="shared" si="69"/>
        <v>12800</v>
      </c>
    </row>
    <row r="194" spans="2:42" x14ac:dyDescent="0.25">
      <c r="B194" s="184" t="s">
        <v>758</v>
      </c>
      <c r="C194" s="185" t="s">
        <v>759</v>
      </c>
      <c r="D1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86">
        <f t="shared" si="74"/>
        <v>0</v>
      </c>
      <c r="G1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94" s="186">
        <f t="shared" si="75"/>
        <v>0</v>
      </c>
      <c r="I1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94" s="186">
        <f t="shared" si="76"/>
        <v>0</v>
      </c>
      <c r="K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4" s="186">
        <f t="shared" si="65"/>
        <v>0</v>
      </c>
      <c r="AD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4" s="186">
        <f t="shared" si="66"/>
        <v>0</v>
      </c>
      <c r="AH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4" s="186">
        <f t="shared" si="67"/>
        <v>0</v>
      </c>
      <c r="AL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4" s="186">
        <f t="shared" si="68"/>
        <v>0</v>
      </c>
      <c r="AP194" s="186">
        <f t="shared" si="69"/>
        <v>0</v>
      </c>
    </row>
    <row r="195" spans="2:42" x14ac:dyDescent="0.25">
      <c r="B195" s="184" t="s">
        <v>760</v>
      </c>
      <c r="C195" s="185" t="s">
        <v>761</v>
      </c>
      <c r="D1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86">
        <f t="shared" si="74"/>
        <v>0</v>
      </c>
      <c r="G1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95" s="186">
        <f t="shared" si="75"/>
        <v>0</v>
      </c>
      <c r="I1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95" s="186">
        <f t="shared" si="76"/>
        <v>0</v>
      </c>
      <c r="K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5" s="186">
        <f t="shared" si="65"/>
        <v>0</v>
      </c>
      <c r="AD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5" s="186">
        <f t="shared" si="66"/>
        <v>0</v>
      </c>
      <c r="AH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5" s="186">
        <f t="shared" si="67"/>
        <v>0</v>
      </c>
      <c r="AL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5" s="186">
        <f t="shared" si="68"/>
        <v>0</v>
      </c>
      <c r="AP195" s="186">
        <f t="shared" si="69"/>
        <v>0</v>
      </c>
    </row>
    <row r="196" spans="2:42" x14ac:dyDescent="0.25">
      <c r="B196" s="184" t="s">
        <v>762</v>
      </c>
      <c r="C196" s="185" t="s">
        <v>763</v>
      </c>
      <c r="D1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40000</v>
      </c>
      <c r="E1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6" s="186">
        <f t="shared" si="74"/>
        <v>40000</v>
      </c>
      <c r="G1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96" s="186">
        <f t="shared" si="75"/>
        <v>40000</v>
      </c>
      <c r="I1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96" s="186">
        <f t="shared" si="76"/>
        <v>40000</v>
      </c>
      <c r="K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40000</v>
      </c>
      <c r="V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6" s="186">
        <f t="shared" si="65"/>
        <v>0</v>
      </c>
      <c r="AD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40000</v>
      </c>
      <c r="AF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6" s="186">
        <f t="shared" si="66"/>
        <v>40000</v>
      </c>
      <c r="AH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6" s="186">
        <f t="shared" si="67"/>
        <v>0</v>
      </c>
      <c r="AL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6" s="186">
        <f t="shared" si="68"/>
        <v>0</v>
      </c>
      <c r="AP196" s="186">
        <f t="shared" si="69"/>
        <v>40000</v>
      </c>
    </row>
    <row r="197" spans="2:42" x14ac:dyDescent="0.25">
      <c r="B197" s="184" t="s">
        <v>764</v>
      </c>
      <c r="C197" s="185" t="s">
        <v>765</v>
      </c>
      <c r="D1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86">
        <f t="shared" si="74"/>
        <v>0</v>
      </c>
      <c r="G1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97" s="186">
        <f t="shared" si="75"/>
        <v>0</v>
      </c>
      <c r="I1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97" s="186">
        <f t="shared" si="76"/>
        <v>0</v>
      </c>
      <c r="K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7" s="186">
        <f t="shared" si="65"/>
        <v>0</v>
      </c>
      <c r="AD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7" s="186">
        <f t="shared" si="66"/>
        <v>0</v>
      </c>
      <c r="AH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7" s="186">
        <f t="shared" si="67"/>
        <v>0</v>
      </c>
      <c r="AL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7" s="186">
        <f t="shared" si="68"/>
        <v>0</v>
      </c>
      <c r="AP197" s="186">
        <f t="shared" si="69"/>
        <v>0</v>
      </c>
    </row>
    <row r="198" spans="2:42" x14ac:dyDescent="0.25">
      <c r="B198" s="184" t="s">
        <v>766</v>
      </c>
      <c r="C198" s="185" t="s">
        <v>767</v>
      </c>
      <c r="D1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86">
        <f t="shared" si="74"/>
        <v>0</v>
      </c>
      <c r="G1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198" s="186">
        <f t="shared" si="75"/>
        <v>0</v>
      </c>
      <c r="I1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198" s="186">
        <f t="shared" si="76"/>
        <v>0</v>
      </c>
      <c r="K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8" s="186">
        <f t="shared" si="65"/>
        <v>0</v>
      </c>
      <c r="AD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8" s="186">
        <f t="shared" si="66"/>
        <v>0</v>
      </c>
      <c r="AH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8" s="186">
        <f t="shared" si="67"/>
        <v>0</v>
      </c>
      <c r="AL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8" s="186">
        <f t="shared" si="68"/>
        <v>0</v>
      </c>
      <c r="AP198" s="186">
        <f t="shared" si="69"/>
        <v>0</v>
      </c>
    </row>
    <row r="199" spans="2:42" x14ac:dyDescent="0.25">
      <c r="B199" s="193" t="s">
        <v>305</v>
      </c>
      <c r="C199" s="194" t="s">
        <v>184</v>
      </c>
      <c r="D199" s="195">
        <f>SUM(D200:D206)</f>
        <v>409537</v>
      </c>
      <c r="E199" s="195">
        <f t="shared" ref="E199:AP199" si="77">SUM(E200:E206)</f>
        <v>50790</v>
      </c>
      <c r="F199" s="195">
        <f t="shared" si="77"/>
        <v>460327</v>
      </c>
      <c r="G199" s="195">
        <f t="shared" si="77"/>
        <v>0</v>
      </c>
      <c r="H199" s="195">
        <f t="shared" si="77"/>
        <v>460327</v>
      </c>
      <c r="I199" s="195">
        <f t="shared" si="77"/>
        <v>0</v>
      </c>
      <c r="J199" s="195">
        <f t="shared" si="77"/>
        <v>460327</v>
      </c>
      <c r="K199" s="195">
        <f t="shared" si="77"/>
        <v>22400</v>
      </c>
      <c r="L199" s="195">
        <f t="shared" si="77"/>
        <v>20000</v>
      </c>
      <c r="M199" s="195">
        <f t="shared" si="77"/>
        <v>19200</v>
      </c>
      <c r="N199" s="195">
        <f t="shared" si="77"/>
        <v>0</v>
      </c>
      <c r="O199" s="195">
        <f t="shared" si="77"/>
        <v>16000</v>
      </c>
      <c r="P199" s="195">
        <f t="shared" si="77"/>
        <v>2000</v>
      </c>
      <c r="Q199" s="195">
        <f t="shared" si="77"/>
        <v>39590</v>
      </c>
      <c r="R199" s="195">
        <f t="shared" si="77"/>
        <v>0</v>
      </c>
      <c r="S199" s="195">
        <f t="shared" si="77"/>
        <v>0</v>
      </c>
      <c r="T199" s="195">
        <f t="shared" si="77"/>
        <v>0</v>
      </c>
      <c r="U199" s="195">
        <f t="shared" si="77"/>
        <v>328937</v>
      </c>
      <c r="V199" s="195">
        <f t="shared" si="77"/>
        <v>0</v>
      </c>
      <c r="W199" s="195">
        <f t="shared" si="77"/>
        <v>4200</v>
      </c>
      <c r="X199" s="195">
        <f t="shared" si="77"/>
        <v>8000</v>
      </c>
      <c r="Y199" s="195">
        <f t="shared" si="77"/>
        <v>0</v>
      </c>
      <c r="Z199" s="561">
        <f t="shared" si="77"/>
        <v>280000</v>
      </c>
      <c r="AA199" s="561">
        <f t="shared" si="77"/>
        <v>20000</v>
      </c>
      <c r="AB199" s="561">
        <f t="shared" si="77"/>
        <v>5600</v>
      </c>
      <c r="AC199" s="561">
        <f t="shared" si="77"/>
        <v>305600</v>
      </c>
      <c r="AD199" s="561">
        <f t="shared" si="77"/>
        <v>0</v>
      </c>
      <c r="AE199" s="561">
        <f t="shared" si="77"/>
        <v>53157</v>
      </c>
      <c r="AF199" s="561">
        <f t="shared" si="77"/>
        <v>5600</v>
      </c>
      <c r="AG199" s="561">
        <f t="shared" si="77"/>
        <v>58757</v>
      </c>
      <c r="AH199" s="561">
        <f t="shared" si="77"/>
        <v>0</v>
      </c>
      <c r="AI199" s="561">
        <f t="shared" si="77"/>
        <v>5600</v>
      </c>
      <c r="AJ199" s="561">
        <f t="shared" si="77"/>
        <v>9380</v>
      </c>
      <c r="AK199" s="561">
        <f t="shared" si="77"/>
        <v>14980</v>
      </c>
      <c r="AL199" s="561">
        <f t="shared" si="77"/>
        <v>59790</v>
      </c>
      <c r="AM199" s="561">
        <f t="shared" si="77"/>
        <v>11200</v>
      </c>
      <c r="AN199" s="561">
        <f t="shared" si="77"/>
        <v>0</v>
      </c>
      <c r="AO199" s="561">
        <f t="shared" si="77"/>
        <v>70990</v>
      </c>
      <c r="AP199" s="561">
        <f t="shared" si="77"/>
        <v>450327</v>
      </c>
    </row>
    <row r="200" spans="2:42" x14ac:dyDescent="0.25">
      <c r="B200" s="184" t="s">
        <v>311</v>
      </c>
      <c r="C200" s="185" t="s">
        <v>190</v>
      </c>
      <c r="D2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0" s="186">
        <f t="shared" si="74"/>
        <v>0</v>
      </c>
      <c r="G2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00" s="186">
        <f t="shared" ref="H200:H206" si="78">F200-G200</f>
        <v>0</v>
      </c>
      <c r="I2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00" s="186">
        <f t="shared" ref="J200:J206" si="79">F200-I200</f>
        <v>0</v>
      </c>
      <c r="K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0" s="186">
        <f t="shared" si="65"/>
        <v>0</v>
      </c>
      <c r="AD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0" s="186">
        <f t="shared" si="66"/>
        <v>0</v>
      </c>
      <c r="AH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0" s="186">
        <f t="shared" si="67"/>
        <v>0</v>
      </c>
      <c r="AL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0" s="186">
        <f t="shared" si="68"/>
        <v>0</v>
      </c>
      <c r="AP200" s="186">
        <f t="shared" si="69"/>
        <v>0</v>
      </c>
    </row>
    <row r="201" spans="2:42" x14ac:dyDescent="0.25">
      <c r="B201" s="184" t="s">
        <v>768</v>
      </c>
      <c r="C201" s="185" t="s">
        <v>769</v>
      </c>
      <c r="D2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364380</v>
      </c>
      <c r="E2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11200</v>
      </c>
      <c r="F201" s="186">
        <f t="shared" si="74"/>
        <v>375580</v>
      </c>
      <c r="G2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01" s="186">
        <f t="shared" si="78"/>
        <v>375580</v>
      </c>
      <c r="I2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01" s="186">
        <f t="shared" si="79"/>
        <v>375580</v>
      </c>
      <c r="K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22400</v>
      </c>
      <c r="L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20000</v>
      </c>
      <c r="M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19200</v>
      </c>
      <c r="N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16000</v>
      </c>
      <c r="P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2000</v>
      </c>
      <c r="Q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283780</v>
      </c>
      <c r="V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4200</v>
      </c>
      <c r="X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8000</v>
      </c>
      <c r="Y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280000</v>
      </c>
      <c r="AA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20000</v>
      </c>
      <c r="AB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5600</v>
      </c>
      <c r="AC201" s="186">
        <f t="shared" si="65"/>
        <v>305600</v>
      </c>
      <c r="AD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8000</v>
      </c>
      <c r="AF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5600</v>
      </c>
      <c r="AG201" s="186">
        <f t="shared" si="66"/>
        <v>13600</v>
      </c>
      <c r="AH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5600</v>
      </c>
      <c r="AJ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9380</v>
      </c>
      <c r="AK201" s="186">
        <f t="shared" si="67"/>
        <v>14980</v>
      </c>
      <c r="AL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20200</v>
      </c>
      <c r="AM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11200</v>
      </c>
      <c r="AN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1" s="186">
        <f t="shared" si="68"/>
        <v>31400</v>
      </c>
      <c r="AP201" s="186">
        <f t="shared" si="69"/>
        <v>365580</v>
      </c>
    </row>
    <row r="202" spans="2:42" x14ac:dyDescent="0.25">
      <c r="B202" s="184" t="s">
        <v>770</v>
      </c>
      <c r="C202" s="185" t="s">
        <v>769</v>
      </c>
      <c r="D2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86">
        <f t="shared" si="74"/>
        <v>0</v>
      </c>
      <c r="G2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02" s="186">
        <f t="shared" si="78"/>
        <v>0</v>
      </c>
      <c r="I2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02" s="186">
        <f t="shared" si="79"/>
        <v>0</v>
      </c>
      <c r="K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2" s="186">
        <f t="shared" si="65"/>
        <v>0</v>
      </c>
      <c r="AD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2" s="186">
        <f t="shared" si="66"/>
        <v>0</v>
      </c>
      <c r="AH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2" s="186">
        <f t="shared" si="67"/>
        <v>0</v>
      </c>
      <c r="AL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2" s="186">
        <f t="shared" si="68"/>
        <v>0</v>
      </c>
      <c r="AP202" s="186">
        <f t="shared" si="69"/>
        <v>0</v>
      </c>
    </row>
    <row r="203" spans="2:42" x14ac:dyDescent="0.25">
      <c r="B203" s="184" t="s">
        <v>771</v>
      </c>
      <c r="C203" s="185" t="s">
        <v>772</v>
      </c>
      <c r="D2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39590</v>
      </c>
      <c r="F203" s="186">
        <f t="shared" si="74"/>
        <v>39590</v>
      </c>
      <c r="G2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03" s="186">
        <f t="shared" si="78"/>
        <v>39590</v>
      </c>
      <c r="I2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03" s="186">
        <f t="shared" si="79"/>
        <v>39590</v>
      </c>
      <c r="K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39590</v>
      </c>
      <c r="R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3" s="186">
        <f t="shared" si="65"/>
        <v>0</v>
      </c>
      <c r="AD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3" s="186">
        <f t="shared" si="66"/>
        <v>0</v>
      </c>
      <c r="AH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3" s="186">
        <f t="shared" si="67"/>
        <v>0</v>
      </c>
      <c r="AL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39590</v>
      </c>
      <c r="AM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3" s="186">
        <f t="shared" si="68"/>
        <v>39590</v>
      </c>
      <c r="AP203" s="186">
        <f t="shared" si="69"/>
        <v>39590</v>
      </c>
    </row>
    <row r="204" spans="2:42" x14ac:dyDescent="0.25">
      <c r="B204" s="184" t="s">
        <v>312</v>
      </c>
      <c r="C204" s="185" t="s">
        <v>773</v>
      </c>
      <c r="D2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4" s="186">
        <f t="shared" si="74"/>
        <v>0</v>
      </c>
      <c r="G2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04" s="186">
        <f t="shared" si="78"/>
        <v>0</v>
      </c>
      <c r="I2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04" s="186">
        <f t="shared" si="79"/>
        <v>0</v>
      </c>
      <c r="K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4" s="186">
        <f t="shared" si="65"/>
        <v>0</v>
      </c>
      <c r="AD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4" s="186">
        <f t="shared" si="66"/>
        <v>0</v>
      </c>
      <c r="AH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4" s="186">
        <f t="shared" si="67"/>
        <v>0</v>
      </c>
      <c r="AL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4" s="186">
        <f t="shared" si="68"/>
        <v>0</v>
      </c>
      <c r="AP204" s="186">
        <f t="shared" si="69"/>
        <v>0</v>
      </c>
    </row>
    <row r="205" spans="2:42" x14ac:dyDescent="0.25">
      <c r="B205" s="184" t="s">
        <v>774</v>
      </c>
      <c r="C205" s="185" t="s">
        <v>773</v>
      </c>
      <c r="D2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45157</v>
      </c>
      <c r="E2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5" s="186">
        <f t="shared" si="74"/>
        <v>45157</v>
      </c>
      <c r="G2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05" s="186">
        <f t="shared" si="78"/>
        <v>45157</v>
      </c>
      <c r="I2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05" s="186">
        <f t="shared" si="79"/>
        <v>45157</v>
      </c>
      <c r="K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45157</v>
      </c>
      <c r="V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5" s="186">
        <f t="shared" si="65"/>
        <v>0</v>
      </c>
      <c r="AD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45157</v>
      </c>
      <c r="AF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5" s="186">
        <f t="shared" si="66"/>
        <v>45157</v>
      </c>
      <c r="AH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5" s="186">
        <f t="shared" si="67"/>
        <v>0</v>
      </c>
      <c r="AL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5" s="186">
        <f t="shared" si="68"/>
        <v>0</v>
      </c>
      <c r="AP205" s="186">
        <f t="shared" si="69"/>
        <v>45157</v>
      </c>
    </row>
    <row r="206" spans="2:42" x14ac:dyDescent="0.25">
      <c r="B206" s="184" t="s">
        <v>775</v>
      </c>
      <c r="C206" s="185" t="s">
        <v>776</v>
      </c>
      <c r="D2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86">
        <f t="shared" si="74"/>
        <v>0</v>
      </c>
      <c r="G2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06" s="186">
        <f t="shared" si="78"/>
        <v>0</v>
      </c>
      <c r="I2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06" s="186">
        <f t="shared" si="79"/>
        <v>0</v>
      </c>
      <c r="K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6" s="186">
        <f t="shared" si="65"/>
        <v>0</v>
      </c>
      <c r="AD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6" s="186">
        <f t="shared" si="66"/>
        <v>0</v>
      </c>
      <c r="AH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6" s="186">
        <f t="shared" si="67"/>
        <v>0</v>
      </c>
      <c r="AL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6" s="186">
        <f t="shared" si="68"/>
        <v>0</v>
      </c>
      <c r="AP206" s="186">
        <f t="shared" si="69"/>
        <v>0</v>
      </c>
    </row>
    <row r="207" spans="2:42" x14ac:dyDescent="0.25">
      <c r="B207" s="193" t="s">
        <v>306</v>
      </c>
      <c r="C207" s="194" t="s">
        <v>185</v>
      </c>
      <c r="D207" s="195">
        <f>SUM(D208:D213)</f>
        <v>0</v>
      </c>
      <c r="E207" s="195">
        <f t="shared" ref="E207:AP207" si="80">SUM(E208:E213)</f>
        <v>0</v>
      </c>
      <c r="F207" s="195">
        <f t="shared" si="80"/>
        <v>0</v>
      </c>
      <c r="G207" s="195">
        <f t="shared" si="80"/>
        <v>0</v>
      </c>
      <c r="H207" s="195">
        <f t="shared" si="80"/>
        <v>0</v>
      </c>
      <c r="I207" s="195">
        <f t="shared" si="80"/>
        <v>0</v>
      </c>
      <c r="J207" s="195">
        <f t="shared" si="80"/>
        <v>0</v>
      </c>
      <c r="K207" s="195">
        <f t="shared" si="80"/>
        <v>0</v>
      </c>
      <c r="L207" s="195">
        <f t="shared" si="80"/>
        <v>0</v>
      </c>
      <c r="M207" s="195">
        <f t="shared" si="80"/>
        <v>0</v>
      </c>
      <c r="N207" s="195">
        <f t="shared" si="80"/>
        <v>0</v>
      </c>
      <c r="O207" s="195">
        <f t="shared" si="80"/>
        <v>0</v>
      </c>
      <c r="P207" s="195">
        <f t="shared" si="80"/>
        <v>0</v>
      </c>
      <c r="Q207" s="195">
        <f t="shared" si="80"/>
        <v>0</v>
      </c>
      <c r="R207" s="195">
        <f t="shared" si="80"/>
        <v>0</v>
      </c>
      <c r="S207" s="195">
        <f t="shared" si="80"/>
        <v>0</v>
      </c>
      <c r="T207" s="195">
        <f t="shared" si="80"/>
        <v>0</v>
      </c>
      <c r="U207" s="195">
        <f t="shared" si="80"/>
        <v>0</v>
      </c>
      <c r="V207" s="195">
        <f t="shared" si="80"/>
        <v>0</v>
      </c>
      <c r="W207" s="195">
        <f t="shared" si="80"/>
        <v>0</v>
      </c>
      <c r="X207" s="195">
        <f t="shared" si="80"/>
        <v>0</v>
      </c>
      <c r="Y207" s="195">
        <f t="shared" si="80"/>
        <v>0</v>
      </c>
      <c r="Z207" s="561">
        <f t="shared" si="80"/>
        <v>0</v>
      </c>
      <c r="AA207" s="561">
        <f t="shared" si="80"/>
        <v>0</v>
      </c>
      <c r="AB207" s="561">
        <f t="shared" si="80"/>
        <v>0</v>
      </c>
      <c r="AC207" s="561">
        <f t="shared" si="80"/>
        <v>0</v>
      </c>
      <c r="AD207" s="561">
        <f t="shared" si="80"/>
        <v>0</v>
      </c>
      <c r="AE207" s="561">
        <f t="shared" si="80"/>
        <v>0</v>
      </c>
      <c r="AF207" s="561">
        <f t="shared" si="80"/>
        <v>0</v>
      </c>
      <c r="AG207" s="561">
        <f t="shared" si="80"/>
        <v>0</v>
      </c>
      <c r="AH207" s="561">
        <f t="shared" si="80"/>
        <v>0</v>
      </c>
      <c r="AI207" s="561">
        <f t="shared" si="80"/>
        <v>0</v>
      </c>
      <c r="AJ207" s="561">
        <f t="shared" si="80"/>
        <v>0</v>
      </c>
      <c r="AK207" s="561">
        <f t="shared" si="80"/>
        <v>0</v>
      </c>
      <c r="AL207" s="561">
        <f t="shared" si="80"/>
        <v>0</v>
      </c>
      <c r="AM207" s="561">
        <f t="shared" si="80"/>
        <v>0</v>
      </c>
      <c r="AN207" s="561">
        <f t="shared" si="80"/>
        <v>0</v>
      </c>
      <c r="AO207" s="561">
        <f t="shared" si="80"/>
        <v>0</v>
      </c>
      <c r="AP207" s="561">
        <f t="shared" si="80"/>
        <v>0</v>
      </c>
    </row>
    <row r="208" spans="2:42" x14ac:dyDescent="0.25">
      <c r="B208" s="184" t="s">
        <v>307</v>
      </c>
      <c r="C208" s="185" t="s">
        <v>186</v>
      </c>
      <c r="D2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86">
        <f t="shared" si="74"/>
        <v>0</v>
      </c>
      <c r="G2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08" s="186">
        <f t="shared" ref="H208:H213" si="81">F208-G208</f>
        <v>0</v>
      </c>
      <c r="I2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08" s="186">
        <f t="shared" ref="J208:J213" si="82">F208-I208</f>
        <v>0</v>
      </c>
      <c r="K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8" s="186">
        <f t="shared" si="65"/>
        <v>0</v>
      </c>
      <c r="AD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8" s="186">
        <f t="shared" si="66"/>
        <v>0</v>
      </c>
      <c r="AH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8" s="186">
        <f t="shared" si="67"/>
        <v>0</v>
      </c>
      <c r="AL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8" s="186">
        <f t="shared" si="68"/>
        <v>0</v>
      </c>
      <c r="AP208" s="186">
        <f t="shared" si="69"/>
        <v>0</v>
      </c>
    </row>
    <row r="209" spans="2:42" x14ac:dyDescent="0.25">
      <c r="B209" s="184" t="s">
        <v>777</v>
      </c>
      <c r="C209" s="185" t="s">
        <v>778</v>
      </c>
      <c r="D2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86">
        <f t="shared" si="74"/>
        <v>0</v>
      </c>
      <c r="G2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09" s="186">
        <f t="shared" si="81"/>
        <v>0</v>
      </c>
      <c r="I2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09" s="186">
        <f t="shared" si="82"/>
        <v>0</v>
      </c>
      <c r="K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9" s="186">
        <f t="shared" si="65"/>
        <v>0</v>
      </c>
      <c r="AD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9" s="186">
        <f t="shared" si="66"/>
        <v>0</v>
      </c>
      <c r="AH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9" s="186">
        <f t="shared" si="67"/>
        <v>0</v>
      </c>
      <c r="AL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9" s="186">
        <f t="shared" si="68"/>
        <v>0</v>
      </c>
      <c r="AP209" s="186">
        <f t="shared" si="69"/>
        <v>0</v>
      </c>
    </row>
    <row r="210" spans="2:42" x14ac:dyDescent="0.25">
      <c r="B210" s="184" t="s">
        <v>779</v>
      </c>
      <c r="C210" s="185" t="s">
        <v>780</v>
      </c>
      <c r="D2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86">
        <f t="shared" si="74"/>
        <v>0</v>
      </c>
      <c r="G2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10" s="186">
        <f t="shared" si="81"/>
        <v>0</v>
      </c>
      <c r="I2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10" s="186">
        <f t="shared" si="82"/>
        <v>0</v>
      </c>
      <c r="K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0" s="186">
        <f t="shared" si="65"/>
        <v>0</v>
      </c>
      <c r="AD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0" s="186">
        <f t="shared" si="66"/>
        <v>0</v>
      </c>
      <c r="AH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0" s="186">
        <f t="shared" si="67"/>
        <v>0</v>
      </c>
      <c r="AL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0" s="186">
        <f t="shared" si="68"/>
        <v>0</v>
      </c>
      <c r="AP210" s="186">
        <f t="shared" si="69"/>
        <v>0</v>
      </c>
    </row>
    <row r="211" spans="2:42" x14ac:dyDescent="0.25">
      <c r="B211" s="184" t="s">
        <v>781</v>
      </c>
      <c r="C211" s="185" t="s">
        <v>782</v>
      </c>
      <c r="D2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86">
        <f t="shared" si="74"/>
        <v>0</v>
      </c>
      <c r="G2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11" s="186">
        <f t="shared" si="81"/>
        <v>0</v>
      </c>
      <c r="I2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11" s="186">
        <f t="shared" si="82"/>
        <v>0</v>
      </c>
      <c r="K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1" s="186">
        <f t="shared" si="65"/>
        <v>0</v>
      </c>
      <c r="AD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1" s="186">
        <f t="shared" si="66"/>
        <v>0</v>
      </c>
      <c r="AH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1" s="186">
        <f t="shared" si="67"/>
        <v>0</v>
      </c>
      <c r="AL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1" s="186">
        <f t="shared" si="68"/>
        <v>0</v>
      </c>
      <c r="AP211" s="186">
        <f t="shared" si="69"/>
        <v>0</v>
      </c>
    </row>
    <row r="212" spans="2:42" x14ac:dyDescent="0.25">
      <c r="B212" s="184" t="s">
        <v>783</v>
      </c>
      <c r="C212" s="185" t="s">
        <v>784</v>
      </c>
      <c r="D2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86">
        <f t="shared" si="74"/>
        <v>0</v>
      </c>
      <c r="G2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12" s="186">
        <f t="shared" si="81"/>
        <v>0</v>
      </c>
      <c r="I2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12" s="186">
        <f t="shared" si="82"/>
        <v>0</v>
      </c>
      <c r="K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2" s="186">
        <f t="shared" si="65"/>
        <v>0</v>
      </c>
      <c r="AD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2" s="186">
        <f t="shared" si="66"/>
        <v>0</v>
      </c>
      <c r="AH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2" s="186">
        <f t="shared" si="67"/>
        <v>0</v>
      </c>
      <c r="AL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2" s="186">
        <f t="shared" si="68"/>
        <v>0</v>
      </c>
      <c r="AP212" s="186">
        <f t="shared" si="69"/>
        <v>0</v>
      </c>
    </row>
    <row r="213" spans="2:42" x14ac:dyDescent="0.25">
      <c r="B213" s="184" t="s">
        <v>785</v>
      </c>
      <c r="C213" s="185" t="s">
        <v>786</v>
      </c>
      <c r="D2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86">
        <f t="shared" si="74"/>
        <v>0</v>
      </c>
      <c r="G2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13" s="186">
        <f t="shared" si="81"/>
        <v>0</v>
      </c>
      <c r="I2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13" s="186">
        <f t="shared" si="82"/>
        <v>0</v>
      </c>
      <c r="K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3" s="186">
        <f t="shared" si="65"/>
        <v>0</v>
      </c>
      <c r="AD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3" s="186">
        <f t="shared" si="66"/>
        <v>0</v>
      </c>
      <c r="AH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3" s="186">
        <f t="shared" si="67"/>
        <v>0</v>
      </c>
      <c r="AL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3" s="186">
        <f t="shared" si="68"/>
        <v>0</v>
      </c>
      <c r="AP213" s="186">
        <f t="shared" si="69"/>
        <v>0</v>
      </c>
    </row>
    <row r="214" spans="2:42" x14ac:dyDescent="0.25">
      <c r="B214" s="193" t="s">
        <v>308</v>
      </c>
      <c r="C214" s="194" t="s">
        <v>187</v>
      </c>
      <c r="D214" s="195">
        <f>SUM(D215:D221)</f>
        <v>0</v>
      </c>
      <c r="E214" s="195">
        <f t="shared" ref="E214:AP214" si="83">SUM(E215:E221)</f>
        <v>30100</v>
      </c>
      <c r="F214" s="195">
        <f t="shared" si="83"/>
        <v>30100</v>
      </c>
      <c r="G214" s="195">
        <f t="shared" si="83"/>
        <v>0</v>
      </c>
      <c r="H214" s="195">
        <f t="shared" si="83"/>
        <v>30100</v>
      </c>
      <c r="I214" s="195">
        <f t="shared" si="83"/>
        <v>0</v>
      </c>
      <c r="J214" s="195">
        <f t="shared" si="83"/>
        <v>30100</v>
      </c>
      <c r="K214" s="195">
        <f t="shared" si="83"/>
        <v>0</v>
      </c>
      <c r="L214" s="195">
        <f t="shared" si="83"/>
        <v>0</v>
      </c>
      <c r="M214" s="195">
        <f t="shared" si="83"/>
        <v>0</v>
      </c>
      <c r="N214" s="195">
        <f t="shared" si="83"/>
        <v>0</v>
      </c>
      <c r="O214" s="195">
        <f t="shared" si="83"/>
        <v>0</v>
      </c>
      <c r="P214" s="195">
        <f t="shared" si="83"/>
        <v>0</v>
      </c>
      <c r="Q214" s="195">
        <f t="shared" si="83"/>
        <v>30100</v>
      </c>
      <c r="R214" s="195">
        <f t="shared" si="83"/>
        <v>0</v>
      </c>
      <c r="S214" s="195">
        <f t="shared" si="83"/>
        <v>0</v>
      </c>
      <c r="T214" s="195">
        <f t="shared" si="83"/>
        <v>0</v>
      </c>
      <c r="U214" s="195">
        <f t="shared" si="83"/>
        <v>0</v>
      </c>
      <c r="V214" s="195">
        <f t="shared" si="83"/>
        <v>0</v>
      </c>
      <c r="W214" s="195">
        <f t="shared" si="83"/>
        <v>0</v>
      </c>
      <c r="X214" s="195">
        <f t="shared" si="83"/>
        <v>0</v>
      </c>
      <c r="Y214" s="195">
        <f t="shared" si="83"/>
        <v>0</v>
      </c>
      <c r="Z214" s="561">
        <f t="shared" si="83"/>
        <v>0</v>
      </c>
      <c r="AA214" s="561">
        <f t="shared" si="83"/>
        <v>0</v>
      </c>
      <c r="AB214" s="561">
        <f t="shared" si="83"/>
        <v>3000</v>
      </c>
      <c r="AC214" s="561">
        <f t="shared" si="83"/>
        <v>3000</v>
      </c>
      <c r="AD214" s="561">
        <f t="shared" si="83"/>
        <v>0</v>
      </c>
      <c r="AE214" s="561">
        <f t="shared" si="83"/>
        <v>1500</v>
      </c>
      <c r="AF214" s="561">
        <f t="shared" si="83"/>
        <v>0</v>
      </c>
      <c r="AG214" s="561">
        <f t="shared" si="83"/>
        <v>1500</v>
      </c>
      <c r="AH214" s="561">
        <f t="shared" si="83"/>
        <v>0</v>
      </c>
      <c r="AI214" s="561">
        <f t="shared" si="83"/>
        <v>22600</v>
      </c>
      <c r="AJ214" s="561">
        <f t="shared" si="83"/>
        <v>3000</v>
      </c>
      <c r="AK214" s="561">
        <f t="shared" si="83"/>
        <v>25600</v>
      </c>
      <c r="AL214" s="561">
        <f t="shared" si="83"/>
        <v>0</v>
      </c>
      <c r="AM214" s="561">
        <f t="shared" si="83"/>
        <v>0</v>
      </c>
      <c r="AN214" s="561">
        <f t="shared" si="83"/>
        <v>0</v>
      </c>
      <c r="AO214" s="561">
        <f t="shared" si="83"/>
        <v>0</v>
      </c>
      <c r="AP214" s="561">
        <f t="shared" si="83"/>
        <v>30100</v>
      </c>
    </row>
    <row r="215" spans="2:42" x14ac:dyDescent="0.25">
      <c r="B215" s="184" t="s">
        <v>309</v>
      </c>
      <c r="C215" s="185" t="s">
        <v>188</v>
      </c>
      <c r="D2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86">
        <f t="shared" si="74"/>
        <v>0</v>
      </c>
      <c r="G2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15" s="186">
        <f t="shared" ref="H215:H221" si="84">F215-G215</f>
        <v>0</v>
      </c>
      <c r="I2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15" s="186">
        <f t="shared" ref="J215:J221" si="85">F215-I215</f>
        <v>0</v>
      </c>
      <c r="K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5" s="186">
        <f t="shared" si="65"/>
        <v>0</v>
      </c>
      <c r="AD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5" s="186">
        <f t="shared" si="66"/>
        <v>0</v>
      </c>
      <c r="AH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5" s="186">
        <f t="shared" si="67"/>
        <v>0</v>
      </c>
      <c r="AL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5" s="186">
        <f t="shared" si="68"/>
        <v>0</v>
      </c>
      <c r="AP215" s="186">
        <f t="shared" si="69"/>
        <v>0</v>
      </c>
    </row>
    <row r="216" spans="2:42" x14ac:dyDescent="0.25">
      <c r="B216" s="184" t="s">
        <v>787</v>
      </c>
      <c r="C216" s="185" t="s">
        <v>788</v>
      </c>
      <c r="D2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22600</v>
      </c>
      <c r="F216" s="186">
        <f t="shared" si="74"/>
        <v>22600</v>
      </c>
      <c r="G2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16" s="186">
        <f t="shared" si="84"/>
        <v>22600</v>
      </c>
      <c r="I2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16" s="186">
        <f t="shared" si="85"/>
        <v>22600</v>
      </c>
      <c r="K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22600</v>
      </c>
      <c r="R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6" s="186">
        <f t="shared" si="65"/>
        <v>0</v>
      </c>
      <c r="AD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6" s="186">
        <f t="shared" si="66"/>
        <v>0</v>
      </c>
      <c r="AH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22600</v>
      </c>
      <c r="AJ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6" s="186">
        <f t="shared" si="67"/>
        <v>22600</v>
      </c>
      <c r="AL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6" s="186">
        <f t="shared" si="68"/>
        <v>0</v>
      </c>
      <c r="AP216" s="186">
        <f t="shared" si="69"/>
        <v>22600</v>
      </c>
    </row>
    <row r="217" spans="2:42" x14ac:dyDescent="0.25">
      <c r="B217" s="184" t="s">
        <v>789</v>
      </c>
      <c r="C217" s="185" t="s">
        <v>790</v>
      </c>
      <c r="D2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86">
        <f t="shared" si="74"/>
        <v>0</v>
      </c>
      <c r="G2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17" s="186">
        <f t="shared" si="84"/>
        <v>0</v>
      </c>
      <c r="I2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17" s="186">
        <f t="shared" si="85"/>
        <v>0</v>
      </c>
      <c r="K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7" s="186">
        <f t="shared" si="65"/>
        <v>0</v>
      </c>
      <c r="AD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7" s="186">
        <f t="shared" si="66"/>
        <v>0</v>
      </c>
      <c r="AH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7" s="186">
        <f t="shared" si="67"/>
        <v>0</v>
      </c>
      <c r="AL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7" s="186">
        <f t="shared" si="68"/>
        <v>0</v>
      </c>
      <c r="AP217" s="186">
        <f t="shared" si="69"/>
        <v>0</v>
      </c>
    </row>
    <row r="218" spans="2:42" x14ac:dyDescent="0.25">
      <c r="B218" s="184" t="s">
        <v>791</v>
      </c>
      <c r="C218" s="185" t="s">
        <v>792</v>
      </c>
      <c r="D2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7500</v>
      </c>
      <c r="F218" s="186">
        <f t="shared" si="74"/>
        <v>7500</v>
      </c>
      <c r="G2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18" s="186">
        <f t="shared" si="84"/>
        <v>7500</v>
      </c>
      <c r="I2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18" s="186">
        <f t="shared" si="85"/>
        <v>7500</v>
      </c>
      <c r="K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7500</v>
      </c>
      <c r="R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3000</v>
      </c>
      <c r="AC218" s="186">
        <f t="shared" si="65"/>
        <v>3000</v>
      </c>
      <c r="AD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1500</v>
      </c>
      <c r="AF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8" s="186">
        <f t="shared" si="66"/>
        <v>1500</v>
      </c>
      <c r="AH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3000</v>
      </c>
      <c r="AK218" s="186">
        <f t="shared" si="67"/>
        <v>3000</v>
      </c>
      <c r="AL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8" s="186">
        <f t="shared" si="68"/>
        <v>0</v>
      </c>
      <c r="AP218" s="186">
        <f t="shared" si="69"/>
        <v>7500</v>
      </c>
    </row>
    <row r="219" spans="2:42" x14ac:dyDescent="0.25">
      <c r="B219" s="184" t="s">
        <v>793</v>
      </c>
      <c r="C219" s="185" t="s">
        <v>794</v>
      </c>
      <c r="D2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86">
        <f t="shared" si="74"/>
        <v>0</v>
      </c>
      <c r="G2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19" s="186">
        <f t="shared" si="84"/>
        <v>0</v>
      </c>
      <c r="I2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19" s="186">
        <f t="shared" si="85"/>
        <v>0</v>
      </c>
      <c r="K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9" s="186">
        <f t="shared" si="65"/>
        <v>0</v>
      </c>
      <c r="AD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9" s="186">
        <f t="shared" si="66"/>
        <v>0</v>
      </c>
      <c r="AH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9" s="186">
        <f t="shared" si="67"/>
        <v>0</v>
      </c>
      <c r="AL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9" s="186">
        <f t="shared" si="68"/>
        <v>0</v>
      </c>
      <c r="AP219" s="186">
        <f t="shared" si="69"/>
        <v>0</v>
      </c>
    </row>
    <row r="220" spans="2:42" x14ac:dyDescent="0.25">
      <c r="B220" s="184" t="s">
        <v>795</v>
      </c>
      <c r="C220" s="185" t="s">
        <v>796</v>
      </c>
      <c r="D2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86">
        <f t="shared" si="74"/>
        <v>0</v>
      </c>
      <c r="G2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20" s="186">
        <f t="shared" si="84"/>
        <v>0</v>
      </c>
      <c r="I2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20" s="186">
        <f t="shared" si="85"/>
        <v>0</v>
      </c>
      <c r="K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0" s="186">
        <f t="shared" si="65"/>
        <v>0</v>
      </c>
      <c r="AD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0" s="186">
        <f t="shared" si="66"/>
        <v>0</v>
      </c>
      <c r="AH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0" s="186">
        <f t="shared" si="67"/>
        <v>0</v>
      </c>
      <c r="AL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0" s="186">
        <f t="shared" si="68"/>
        <v>0</v>
      </c>
      <c r="AP220" s="186">
        <f t="shared" si="69"/>
        <v>0</v>
      </c>
    </row>
    <row r="221" spans="2:42" x14ac:dyDescent="0.25">
      <c r="B221" s="184" t="s">
        <v>797</v>
      </c>
      <c r="C221" s="185" t="s">
        <v>798</v>
      </c>
      <c r="D2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186">
        <f t="shared" si="74"/>
        <v>0</v>
      </c>
      <c r="G2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21" s="186">
        <f t="shared" si="84"/>
        <v>0</v>
      </c>
      <c r="I2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21" s="186">
        <f t="shared" si="85"/>
        <v>0</v>
      </c>
      <c r="K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1" s="186">
        <f t="shared" si="65"/>
        <v>0</v>
      </c>
      <c r="AD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1" s="186">
        <f t="shared" si="66"/>
        <v>0</v>
      </c>
      <c r="AH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1" s="186">
        <f t="shared" si="67"/>
        <v>0</v>
      </c>
      <c r="AL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1" s="186">
        <f t="shared" si="68"/>
        <v>0</v>
      </c>
      <c r="AP221" s="186">
        <f t="shared" si="69"/>
        <v>0</v>
      </c>
    </row>
    <row r="222" spans="2:42" x14ac:dyDescent="0.25">
      <c r="B222" s="181" t="s">
        <v>313</v>
      </c>
      <c r="C222" s="182" t="s">
        <v>191</v>
      </c>
      <c r="D222" s="183">
        <f>D223+D235+D243+D260+D267+D312</f>
        <v>1013326.88</v>
      </c>
      <c r="E222" s="183">
        <f t="shared" ref="E222:Y222" si="86">E223+E235+E243+E260+E267+E312</f>
        <v>14500</v>
      </c>
      <c r="F222" s="183">
        <f t="shared" si="86"/>
        <v>1027826.88</v>
      </c>
      <c r="G222" s="183">
        <f t="shared" si="86"/>
        <v>0</v>
      </c>
      <c r="H222" s="183">
        <f t="shared" si="86"/>
        <v>1027826.88</v>
      </c>
      <c r="I222" s="183">
        <f t="shared" si="86"/>
        <v>0</v>
      </c>
      <c r="J222" s="183">
        <f t="shared" si="86"/>
        <v>1027826.88</v>
      </c>
      <c r="K222" s="183">
        <f t="shared" si="86"/>
        <v>15580</v>
      </c>
      <c r="L222" s="183">
        <f t="shared" si="86"/>
        <v>25705</v>
      </c>
      <c r="M222" s="183">
        <f t="shared" si="86"/>
        <v>16700</v>
      </c>
      <c r="N222" s="183">
        <f t="shared" si="86"/>
        <v>18900</v>
      </c>
      <c r="O222" s="183">
        <f t="shared" si="86"/>
        <v>43925</v>
      </c>
      <c r="P222" s="183">
        <f t="shared" si="86"/>
        <v>18600</v>
      </c>
      <c r="Q222" s="183">
        <f t="shared" si="86"/>
        <v>19250</v>
      </c>
      <c r="R222" s="183">
        <f t="shared" si="86"/>
        <v>1500</v>
      </c>
      <c r="S222" s="183">
        <f t="shared" si="86"/>
        <v>5280</v>
      </c>
      <c r="T222" s="183">
        <f t="shared" si="86"/>
        <v>0</v>
      </c>
      <c r="U222" s="183">
        <f t="shared" si="86"/>
        <v>855286.88</v>
      </c>
      <c r="V222" s="183">
        <f t="shared" si="86"/>
        <v>0</v>
      </c>
      <c r="W222" s="183">
        <f t="shared" si="86"/>
        <v>3000</v>
      </c>
      <c r="X222" s="183">
        <f t="shared" si="86"/>
        <v>4100</v>
      </c>
      <c r="Y222" s="183">
        <f t="shared" si="86"/>
        <v>0</v>
      </c>
      <c r="Z222" s="560">
        <f t="shared" ref="Z222:AP222" si="87">Z223+Z235+Z243+Z260+Z267+Z312</f>
        <v>0</v>
      </c>
      <c r="AA222" s="560">
        <f t="shared" si="87"/>
        <v>58105</v>
      </c>
      <c r="AB222" s="560">
        <f t="shared" si="87"/>
        <v>93060</v>
      </c>
      <c r="AC222" s="560">
        <f t="shared" si="87"/>
        <v>151165</v>
      </c>
      <c r="AD222" s="560">
        <f t="shared" si="87"/>
        <v>136600</v>
      </c>
      <c r="AE222" s="560">
        <f t="shared" si="87"/>
        <v>49300</v>
      </c>
      <c r="AF222" s="560">
        <f t="shared" si="87"/>
        <v>96380</v>
      </c>
      <c r="AG222" s="560">
        <f t="shared" si="87"/>
        <v>282280</v>
      </c>
      <c r="AH222" s="560">
        <f t="shared" si="87"/>
        <v>22000</v>
      </c>
      <c r="AI222" s="560">
        <f t="shared" si="87"/>
        <v>151500</v>
      </c>
      <c r="AJ222" s="560">
        <f t="shared" si="87"/>
        <v>266479.88</v>
      </c>
      <c r="AK222" s="560">
        <f t="shared" si="87"/>
        <v>439979.88</v>
      </c>
      <c r="AL222" s="560">
        <f t="shared" si="87"/>
        <v>140822</v>
      </c>
      <c r="AM222" s="560">
        <f t="shared" si="87"/>
        <v>0</v>
      </c>
      <c r="AN222" s="560">
        <f t="shared" si="87"/>
        <v>0</v>
      </c>
      <c r="AO222" s="560">
        <f t="shared" si="87"/>
        <v>140822</v>
      </c>
      <c r="AP222" s="560">
        <f t="shared" si="87"/>
        <v>1014246.88</v>
      </c>
    </row>
    <row r="223" spans="2:42" x14ac:dyDescent="0.25">
      <c r="B223" s="193" t="s">
        <v>314</v>
      </c>
      <c r="C223" s="194" t="s">
        <v>192</v>
      </c>
      <c r="D223" s="195">
        <f>SUM(D224:D234)</f>
        <v>106656</v>
      </c>
      <c r="E223" s="195">
        <f t="shared" ref="E223:Y223" si="88">SUM(E224:E234)</f>
        <v>0</v>
      </c>
      <c r="F223" s="195">
        <f t="shared" si="88"/>
        <v>106656</v>
      </c>
      <c r="G223" s="195">
        <f t="shared" si="88"/>
        <v>0</v>
      </c>
      <c r="H223" s="195">
        <f t="shared" si="88"/>
        <v>106656</v>
      </c>
      <c r="I223" s="195">
        <f t="shared" si="88"/>
        <v>0</v>
      </c>
      <c r="J223" s="195">
        <f t="shared" si="88"/>
        <v>106656</v>
      </c>
      <c r="K223" s="195">
        <f t="shared" si="88"/>
        <v>1800</v>
      </c>
      <c r="L223" s="195">
        <f t="shared" si="88"/>
        <v>24600</v>
      </c>
      <c r="M223" s="195">
        <f t="shared" si="88"/>
        <v>600</v>
      </c>
      <c r="N223" s="195">
        <f t="shared" si="88"/>
        <v>7500</v>
      </c>
      <c r="O223" s="195">
        <f t="shared" si="88"/>
        <v>2000</v>
      </c>
      <c r="P223" s="195">
        <f t="shared" si="88"/>
        <v>120</v>
      </c>
      <c r="Q223" s="195">
        <f t="shared" si="88"/>
        <v>9600</v>
      </c>
      <c r="R223" s="195">
        <f t="shared" si="88"/>
        <v>0</v>
      </c>
      <c r="S223" s="195">
        <f t="shared" si="88"/>
        <v>3000</v>
      </c>
      <c r="T223" s="195">
        <f t="shared" si="88"/>
        <v>0</v>
      </c>
      <c r="U223" s="195">
        <f t="shared" si="88"/>
        <v>57436</v>
      </c>
      <c r="V223" s="195">
        <f t="shared" si="88"/>
        <v>0</v>
      </c>
      <c r="W223" s="195">
        <f t="shared" si="88"/>
        <v>0</v>
      </c>
      <c r="X223" s="195">
        <f t="shared" si="88"/>
        <v>0</v>
      </c>
      <c r="Y223" s="195">
        <f t="shared" si="88"/>
        <v>0</v>
      </c>
      <c r="Z223" s="561">
        <f t="shared" ref="Z223:AP223" si="89">SUM(Z224:Z234)</f>
        <v>0</v>
      </c>
      <c r="AA223" s="561">
        <f t="shared" si="89"/>
        <v>45000</v>
      </c>
      <c r="AB223" s="561">
        <f t="shared" si="89"/>
        <v>4000</v>
      </c>
      <c r="AC223" s="561">
        <f t="shared" si="89"/>
        <v>49000</v>
      </c>
      <c r="AD223" s="561">
        <f t="shared" si="89"/>
        <v>24600</v>
      </c>
      <c r="AE223" s="561">
        <f t="shared" si="89"/>
        <v>7936</v>
      </c>
      <c r="AF223" s="561">
        <f t="shared" si="89"/>
        <v>7400</v>
      </c>
      <c r="AG223" s="561">
        <f t="shared" si="89"/>
        <v>39936</v>
      </c>
      <c r="AH223" s="561">
        <f t="shared" si="89"/>
        <v>0</v>
      </c>
      <c r="AI223" s="561">
        <f t="shared" si="89"/>
        <v>0</v>
      </c>
      <c r="AJ223" s="561">
        <f t="shared" si="89"/>
        <v>7500</v>
      </c>
      <c r="AK223" s="561">
        <f t="shared" si="89"/>
        <v>7500</v>
      </c>
      <c r="AL223" s="561">
        <f t="shared" si="89"/>
        <v>7100</v>
      </c>
      <c r="AM223" s="561">
        <f t="shared" si="89"/>
        <v>0</v>
      </c>
      <c r="AN223" s="561">
        <f t="shared" si="89"/>
        <v>0</v>
      </c>
      <c r="AO223" s="561">
        <f t="shared" si="89"/>
        <v>7100</v>
      </c>
      <c r="AP223" s="561">
        <f t="shared" si="89"/>
        <v>103536</v>
      </c>
    </row>
    <row r="224" spans="2:42" x14ac:dyDescent="0.25">
      <c r="B224" s="184" t="s">
        <v>315</v>
      </c>
      <c r="C224" s="185" t="s">
        <v>193</v>
      </c>
      <c r="D2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45000</v>
      </c>
      <c r="E2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4" s="186">
        <f t="shared" ref="F224:F287" si="90">+D224+E224</f>
        <v>45000</v>
      </c>
      <c r="G2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24" s="186">
        <f t="shared" ref="H224:H234" si="91">F224-G224</f>
        <v>45000</v>
      </c>
      <c r="I2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24" s="186">
        <f t="shared" ref="J224:J234" si="92">F224-I224</f>
        <v>45000</v>
      </c>
      <c r="K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45000</v>
      </c>
      <c r="V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45000</v>
      </c>
      <c r="AB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4" s="186">
        <f t="shared" si="65"/>
        <v>45000</v>
      </c>
      <c r="AD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4" s="186">
        <f t="shared" si="66"/>
        <v>0</v>
      </c>
      <c r="AH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4" s="186">
        <f t="shared" si="67"/>
        <v>0</v>
      </c>
      <c r="AL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4" s="186">
        <f t="shared" si="68"/>
        <v>0</v>
      </c>
      <c r="AP224" s="186">
        <f t="shared" si="69"/>
        <v>45000</v>
      </c>
    </row>
    <row r="225" spans="2:42" x14ac:dyDescent="0.25">
      <c r="B225" s="184" t="s">
        <v>799</v>
      </c>
      <c r="C225" s="185" t="s">
        <v>800</v>
      </c>
      <c r="D2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49220</v>
      </c>
      <c r="E2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5" s="186">
        <f t="shared" si="90"/>
        <v>49220</v>
      </c>
      <c r="G2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25" s="186">
        <f t="shared" si="91"/>
        <v>49220</v>
      </c>
      <c r="I2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25" s="186">
        <f t="shared" si="92"/>
        <v>49220</v>
      </c>
      <c r="K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1800</v>
      </c>
      <c r="L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24600</v>
      </c>
      <c r="M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600</v>
      </c>
      <c r="N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7500</v>
      </c>
      <c r="O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2000</v>
      </c>
      <c r="P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120</v>
      </c>
      <c r="Q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9600</v>
      </c>
      <c r="R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3000</v>
      </c>
      <c r="T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4000</v>
      </c>
      <c r="AC225" s="186">
        <f t="shared" si="65"/>
        <v>4000</v>
      </c>
      <c r="AD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24600</v>
      </c>
      <c r="AE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500</v>
      </c>
      <c r="AF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2400</v>
      </c>
      <c r="AG225" s="186">
        <f t="shared" si="66"/>
        <v>27500</v>
      </c>
      <c r="AH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7500</v>
      </c>
      <c r="AK225" s="186">
        <f t="shared" si="67"/>
        <v>7500</v>
      </c>
      <c r="AL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7100</v>
      </c>
      <c r="AM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5" s="186">
        <f t="shared" si="68"/>
        <v>7100</v>
      </c>
      <c r="AP225" s="186">
        <f t="shared" si="69"/>
        <v>46100</v>
      </c>
    </row>
    <row r="226" spans="2:42" x14ac:dyDescent="0.25">
      <c r="B226" s="184" t="s">
        <v>801</v>
      </c>
      <c r="C226" s="185" t="s">
        <v>802</v>
      </c>
      <c r="D2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86">
        <f t="shared" si="90"/>
        <v>0</v>
      </c>
      <c r="G2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26" s="186">
        <f t="shared" si="91"/>
        <v>0</v>
      </c>
      <c r="I2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26" s="186">
        <f t="shared" si="92"/>
        <v>0</v>
      </c>
      <c r="K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6" s="186">
        <f t="shared" si="65"/>
        <v>0</v>
      </c>
      <c r="AD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6" s="186">
        <f t="shared" si="66"/>
        <v>0</v>
      </c>
      <c r="AH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6" s="186">
        <f t="shared" si="67"/>
        <v>0</v>
      </c>
      <c r="AL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6" s="186">
        <f t="shared" si="68"/>
        <v>0</v>
      </c>
      <c r="AP226" s="186">
        <f t="shared" si="69"/>
        <v>0</v>
      </c>
    </row>
    <row r="227" spans="2:42" x14ac:dyDescent="0.25">
      <c r="B227" s="184" t="s">
        <v>803</v>
      </c>
      <c r="C227" s="185" t="s">
        <v>804</v>
      </c>
      <c r="D2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86">
        <f t="shared" si="90"/>
        <v>0</v>
      </c>
      <c r="G2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27" s="186">
        <f t="shared" si="91"/>
        <v>0</v>
      </c>
      <c r="I2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27" s="186">
        <f t="shared" si="92"/>
        <v>0</v>
      </c>
      <c r="K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7" s="186">
        <f t="shared" si="65"/>
        <v>0</v>
      </c>
      <c r="AD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7" s="186">
        <f t="shared" si="66"/>
        <v>0</v>
      </c>
      <c r="AH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7" s="186">
        <f t="shared" si="67"/>
        <v>0</v>
      </c>
      <c r="AL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7" s="186">
        <f t="shared" si="68"/>
        <v>0</v>
      </c>
      <c r="AP227" s="186">
        <f t="shared" si="69"/>
        <v>0</v>
      </c>
    </row>
    <row r="228" spans="2:42" x14ac:dyDescent="0.25">
      <c r="B228" s="184" t="s">
        <v>805</v>
      </c>
      <c r="C228" s="185" t="s">
        <v>806</v>
      </c>
      <c r="D2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86">
        <f t="shared" si="90"/>
        <v>0</v>
      </c>
      <c r="G2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28" s="186">
        <f t="shared" si="91"/>
        <v>0</v>
      </c>
      <c r="I2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28" s="186">
        <f t="shared" si="92"/>
        <v>0</v>
      </c>
      <c r="K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8" s="186">
        <f t="shared" si="65"/>
        <v>0</v>
      </c>
      <c r="AD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8" s="186">
        <f t="shared" si="66"/>
        <v>0</v>
      </c>
      <c r="AH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8" s="186">
        <f t="shared" si="67"/>
        <v>0</v>
      </c>
      <c r="AL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8" s="186">
        <f t="shared" si="68"/>
        <v>0</v>
      </c>
      <c r="AP228" s="186">
        <f t="shared" si="69"/>
        <v>0</v>
      </c>
    </row>
    <row r="229" spans="2:42" x14ac:dyDescent="0.25">
      <c r="B229" s="184" t="s">
        <v>316</v>
      </c>
      <c r="C229" s="185" t="s">
        <v>807</v>
      </c>
      <c r="D2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86">
        <f t="shared" si="90"/>
        <v>0</v>
      </c>
      <c r="G2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29" s="186">
        <f t="shared" si="91"/>
        <v>0</v>
      </c>
      <c r="I2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29" s="186">
        <f t="shared" si="92"/>
        <v>0</v>
      </c>
      <c r="K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9" s="186">
        <f t="shared" si="65"/>
        <v>0</v>
      </c>
      <c r="AD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9" s="186">
        <f t="shared" si="66"/>
        <v>0</v>
      </c>
      <c r="AH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9" s="186">
        <f t="shared" si="67"/>
        <v>0</v>
      </c>
      <c r="AL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9" s="186">
        <f t="shared" si="68"/>
        <v>0</v>
      </c>
      <c r="AP229" s="186">
        <f t="shared" si="69"/>
        <v>0</v>
      </c>
    </row>
    <row r="230" spans="2:42" x14ac:dyDescent="0.25">
      <c r="B230" s="184" t="s">
        <v>808</v>
      </c>
      <c r="C230" s="185" t="s">
        <v>809</v>
      </c>
      <c r="D2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v>
      </c>
      <c r="E2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86">
        <f t="shared" si="90"/>
        <v>5000</v>
      </c>
      <c r="G2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30" s="186">
        <f t="shared" si="91"/>
        <v>5000</v>
      </c>
      <c r="I2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30" s="186">
        <f t="shared" si="92"/>
        <v>5000</v>
      </c>
      <c r="K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5000</v>
      </c>
      <c r="V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0" s="186">
        <f t="shared" si="65"/>
        <v>0</v>
      </c>
      <c r="AD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5000</v>
      </c>
      <c r="AF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0" s="186">
        <f t="shared" si="66"/>
        <v>5000</v>
      </c>
      <c r="AH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0" s="186">
        <f t="shared" si="67"/>
        <v>0</v>
      </c>
      <c r="AL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0" s="186">
        <f t="shared" si="68"/>
        <v>0</v>
      </c>
      <c r="AP230" s="186">
        <f t="shared" si="69"/>
        <v>5000</v>
      </c>
    </row>
    <row r="231" spans="2:42" x14ac:dyDescent="0.25">
      <c r="B231" s="184" t="s">
        <v>333</v>
      </c>
      <c r="C231" s="185" t="s">
        <v>204</v>
      </c>
      <c r="D2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2436</v>
      </c>
      <c r="E2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86">
        <f t="shared" si="90"/>
        <v>2436</v>
      </c>
      <c r="G2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31" s="186">
        <f t="shared" si="91"/>
        <v>2436</v>
      </c>
      <c r="I2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31" s="186">
        <f t="shared" si="92"/>
        <v>2436</v>
      </c>
      <c r="K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2436</v>
      </c>
      <c r="V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1" s="186">
        <f t="shared" si="65"/>
        <v>0</v>
      </c>
      <c r="AD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2436</v>
      </c>
      <c r="AF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1" s="186">
        <f t="shared" si="66"/>
        <v>2436</v>
      </c>
      <c r="AH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1" s="186">
        <f t="shared" si="67"/>
        <v>0</v>
      </c>
      <c r="AL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1" s="186">
        <f t="shared" si="68"/>
        <v>0</v>
      </c>
      <c r="AP231" s="186">
        <f t="shared" si="69"/>
        <v>2436</v>
      </c>
    </row>
    <row r="232" spans="2:42" x14ac:dyDescent="0.25">
      <c r="B232" s="184" t="s">
        <v>846</v>
      </c>
      <c r="C232" s="185" t="s">
        <v>847</v>
      </c>
      <c r="D2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86">
        <f t="shared" si="90"/>
        <v>0</v>
      </c>
      <c r="G2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32" s="186">
        <f t="shared" si="91"/>
        <v>0</v>
      </c>
      <c r="I2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32" s="186">
        <f t="shared" si="92"/>
        <v>0</v>
      </c>
      <c r="K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2" s="186">
        <f t="shared" si="65"/>
        <v>0</v>
      </c>
      <c r="AD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2" s="186">
        <f t="shared" si="66"/>
        <v>0</v>
      </c>
      <c r="AH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2" s="186">
        <f t="shared" si="67"/>
        <v>0</v>
      </c>
      <c r="AL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2" s="186">
        <f t="shared" si="68"/>
        <v>0</v>
      </c>
      <c r="AP232" s="186">
        <f t="shared" si="69"/>
        <v>0</v>
      </c>
    </row>
    <row r="233" spans="2:42" x14ac:dyDescent="0.25">
      <c r="B233" s="184" t="s">
        <v>848</v>
      </c>
      <c r="C233" s="185" t="s">
        <v>849</v>
      </c>
      <c r="D2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86">
        <f t="shared" si="90"/>
        <v>0</v>
      </c>
      <c r="G2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33" s="186">
        <f t="shared" si="91"/>
        <v>0</v>
      </c>
      <c r="I2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33" s="186">
        <f t="shared" si="92"/>
        <v>0</v>
      </c>
      <c r="K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3" s="186">
        <f t="shared" si="65"/>
        <v>0</v>
      </c>
      <c r="AD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3" s="186">
        <f t="shared" si="66"/>
        <v>0</v>
      </c>
      <c r="AH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3" s="186">
        <f t="shared" si="67"/>
        <v>0</v>
      </c>
      <c r="AL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3" s="186">
        <f t="shared" si="68"/>
        <v>0</v>
      </c>
      <c r="AP233" s="186">
        <f t="shared" si="69"/>
        <v>0</v>
      </c>
    </row>
    <row r="234" spans="2:42" x14ac:dyDescent="0.25">
      <c r="B234" s="184" t="s">
        <v>850</v>
      </c>
      <c r="C234" s="185" t="s">
        <v>851</v>
      </c>
      <c r="D2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v>
      </c>
      <c r="E2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86">
        <f t="shared" si="90"/>
        <v>5000</v>
      </c>
      <c r="G2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34" s="186">
        <f t="shared" si="91"/>
        <v>5000</v>
      </c>
      <c r="I2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34" s="186">
        <f t="shared" si="92"/>
        <v>5000</v>
      </c>
      <c r="K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5000</v>
      </c>
      <c r="V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4" s="186">
        <f t="shared" si="65"/>
        <v>0</v>
      </c>
      <c r="AD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5000</v>
      </c>
      <c r="AG234" s="186">
        <f t="shared" si="66"/>
        <v>5000</v>
      </c>
      <c r="AH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4" s="186">
        <f t="shared" si="67"/>
        <v>0</v>
      </c>
      <c r="AL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4" s="186">
        <f t="shared" si="68"/>
        <v>0</v>
      </c>
      <c r="AP234" s="186">
        <f t="shared" si="69"/>
        <v>5000</v>
      </c>
    </row>
    <row r="235" spans="2:42" x14ac:dyDescent="0.25">
      <c r="B235" s="193" t="s">
        <v>317</v>
      </c>
      <c r="C235" s="194" t="s">
        <v>194</v>
      </c>
      <c r="D235" s="195">
        <f>SUM(D236:D242)</f>
        <v>13000</v>
      </c>
      <c r="E235" s="195">
        <f t="shared" ref="E235:AP235" si="93">SUM(E236:E242)</f>
        <v>0</v>
      </c>
      <c r="F235" s="195">
        <f t="shared" si="93"/>
        <v>13000</v>
      </c>
      <c r="G235" s="195">
        <f t="shared" si="93"/>
        <v>0</v>
      </c>
      <c r="H235" s="195">
        <f t="shared" si="93"/>
        <v>13000</v>
      </c>
      <c r="I235" s="195">
        <f t="shared" si="93"/>
        <v>0</v>
      </c>
      <c r="J235" s="195">
        <f t="shared" si="93"/>
        <v>13000</v>
      </c>
      <c r="K235" s="195">
        <f t="shared" si="93"/>
        <v>0</v>
      </c>
      <c r="L235" s="195">
        <f t="shared" si="93"/>
        <v>0</v>
      </c>
      <c r="M235" s="195">
        <f t="shared" si="93"/>
        <v>0</v>
      </c>
      <c r="N235" s="195">
        <f t="shared" si="93"/>
        <v>0</v>
      </c>
      <c r="O235" s="195">
        <f t="shared" si="93"/>
        <v>0</v>
      </c>
      <c r="P235" s="195">
        <f t="shared" si="93"/>
        <v>0</v>
      </c>
      <c r="Q235" s="195">
        <f t="shared" si="93"/>
        <v>0</v>
      </c>
      <c r="R235" s="195">
        <f t="shared" si="93"/>
        <v>0</v>
      </c>
      <c r="S235" s="195">
        <f t="shared" si="93"/>
        <v>0</v>
      </c>
      <c r="T235" s="195">
        <f t="shared" si="93"/>
        <v>0</v>
      </c>
      <c r="U235" s="195">
        <f t="shared" si="93"/>
        <v>13000</v>
      </c>
      <c r="V235" s="195">
        <f t="shared" si="93"/>
        <v>0</v>
      </c>
      <c r="W235" s="195">
        <f t="shared" si="93"/>
        <v>0</v>
      </c>
      <c r="X235" s="195">
        <f t="shared" si="93"/>
        <v>0</v>
      </c>
      <c r="Y235" s="195">
        <f t="shared" si="93"/>
        <v>0</v>
      </c>
      <c r="Z235" s="561">
        <f t="shared" si="93"/>
        <v>0</v>
      </c>
      <c r="AA235" s="561">
        <f t="shared" si="93"/>
        <v>0</v>
      </c>
      <c r="AB235" s="561">
        <f t="shared" si="93"/>
        <v>0</v>
      </c>
      <c r="AC235" s="561">
        <f t="shared" si="93"/>
        <v>0</v>
      </c>
      <c r="AD235" s="561">
        <f t="shared" si="93"/>
        <v>0</v>
      </c>
      <c r="AE235" s="561">
        <f t="shared" si="93"/>
        <v>13000</v>
      </c>
      <c r="AF235" s="561">
        <f t="shared" si="93"/>
        <v>0</v>
      </c>
      <c r="AG235" s="561">
        <f t="shared" si="93"/>
        <v>13000</v>
      </c>
      <c r="AH235" s="561">
        <f t="shared" si="93"/>
        <v>0</v>
      </c>
      <c r="AI235" s="561">
        <f t="shared" si="93"/>
        <v>0</v>
      </c>
      <c r="AJ235" s="561">
        <f t="shared" si="93"/>
        <v>0</v>
      </c>
      <c r="AK235" s="561">
        <f t="shared" si="93"/>
        <v>0</v>
      </c>
      <c r="AL235" s="561">
        <f t="shared" si="93"/>
        <v>0</v>
      </c>
      <c r="AM235" s="561">
        <f t="shared" si="93"/>
        <v>0</v>
      </c>
      <c r="AN235" s="561">
        <f t="shared" si="93"/>
        <v>0</v>
      </c>
      <c r="AO235" s="561">
        <f t="shared" si="93"/>
        <v>0</v>
      </c>
      <c r="AP235" s="561">
        <f t="shared" si="93"/>
        <v>13000</v>
      </c>
    </row>
    <row r="236" spans="2:42" x14ac:dyDescent="0.25">
      <c r="B236" s="184" t="s">
        <v>810</v>
      </c>
      <c r="C236" s="185" t="s">
        <v>811</v>
      </c>
      <c r="D2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6" s="186">
        <f t="shared" si="90"/>
        <v>0</v>
      </c>
      <c r="G2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36" s="186">
        <f t="shared" ref="H236:H242" si="94">F236-G236</f>
        <v>0</v>
      </c>
      <c r="I2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36" s="186">
        <f t="shared" ref="J236:J242" si="95">F236-I236</f>
        <v>0</v>
      </c>
      <c r="K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6" s="186">
        <f t="shared" si="65"/>
        <v>0</v>
      </c>
      <c r="AD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6" s="186">
        <f t="shared" si="66"/>
        <v>0</v>
      </c>
      <c r="AH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6" s="186">
        <f t="shared" si="67"/>
        <v>0</v>
      </c>
      <c r="AL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6" s="186">
        <f t="shared" si="68"/>
        <v>0</v>
      </c>
      <c r="AP236" s="186">
        <f t="shared" si="69"/>
        <v>0</v>
      </c>
    </row>
    <row r="237" spans="2:42" x14ac:dyDescent="0.25">
      <c r="B237" s="184" t="s">
        <v>812</v>
      </c>
      <c r="C237" s="185" t="s">
        <v>813</v>
      </c>
      <c r="D2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v>
      </c>
      <c r="E2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86">
        <f t="shared" si="90"/>
        <v>5000</v>
      </c>
      <c r="G2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37" s="186">
        <f t="shared" si="94"/>
        <v>5000</v>
      </c>
      <c r="I2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37" s="186">
        <f t="shared" si="95"/>
        <v>5000</v>
      </c>
      <c r="K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5000</v>
      </c>
      <c r="V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7" s="186">
        <f t="shared" si="65"/>
        <v>0</v>
      </c>
      <c r="AD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5000</v>
      </c>
      <c r="AF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7" s="186">
        <f t="shared" si="66"/>
        <v>5000</v>
      </c>
      <c r="AH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7" s="186">
        <f t="shared" si="67"/>
        <v>0</v>
      </c>
      <c r="AL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7" s="186">
        <f t="shared" si="68"/>
        <v>0</v>
      </c>
      <c r="AP237" s="186">
        <f t="shared" si="69"/>
        <v>5000</v>
      </c>
    </row>
    <row r="238" spans="2:42" x14ac:dyDescent="0.25">
      <c r="B238" s="184" t="s">
        <v>318</v>
      </c>
      <c r="C238" s="185" t="s">
        <v>814</v>
      </c>
      <c r="D2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v>
      </c>
      <c r="E2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186">
        <f t="shared" si="90"/>
        <v>5000</v>
      </c>
      <c r="G2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38" s="186">
        <f t="shared" si="94"/>
        <v>5000</v>
      </c>
      <c r="I2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38" s="186">
        <f t="shared" si="95"/>
        <v>5000</v>
      </c>
      <c r="K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5000</v>
      </c>
      <c r="V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8" s="186">
        <f t="shared" si="65"/>
        <v>0</v>
      </c>
      <c r="AD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5000</v>
      </c>
      <c r="AF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8" s="186">
        <f t="shared" si="66"/>
        <v>5000</v>
      </c>
      <c r="AH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8" s="186">
        <f t="shared" si="67"/>
        <v>0</v>
      </c>
      <c r="AL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8" s="186">
        <f t="shared" si="68"/>
        <v>0</v>
      </c>
      <c r="AP238" s="186">
        <f t="shared" si="69"/>
        <v>5000</v>
      </c>
    </row>
    <row r="239" spans="2:42" x14ac:dyDescent="0.25">
      <c r="B239" s="184" t="s">
        <v>815</v>
      </c>
      <c r="C239" s="185" t="s">
        <v>816</v>
      </c>
      <c r="D2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186">
        <f t="shared" si="90"/>
        <v>0</v>
      </c>
      <c r="G2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39" s="186">
        <f t="shared" si="94"/>
        <v>0</v>
      </c>
      <c r="I2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39" s="186">
        <f t="shared" si="95"/>
        <v>0</v>
      </c>
      <c r="K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9" s="186">
        <f t="shared" ref="AC239:AC302" si="96">Z239+AA239+AB239</f>
        <v>0</v>
      </c>
      <c r="AD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9" s="186">
        <f t="shared" ref="AG239:AG302" si="97">+AD239+AE239+AF239</f>
        <v>0</v>
      </c>
      <c r="AH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9" s="186">
        <f t="shared" ref="AK239:AK302" si="98">+AH239+AI239+AJ239</f>
        <v>0</v>
      </c>
      <c r="AL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9" s="186">
        <f t="shared" ref="AO239:AO302" si="99">+AL239+AM239+AN239</f>
        <v>0</v>
      </c>
      <c r="AP239" s="186">
        <f t="shared" ref="AP239:AP302" si="100">AC239+AG239+AK239+AO239</f>
        <v>0</v>
      </c>
    </row>
    <row r="240" spans="2:42" x14ac:dyDescent="0.25">
      <c r="B240" s="184" t="s">
        <v>817</v>
      </c>
      <c r="C240" s="185" t="s">
        <v>814</v>
      </c>
      <c r="D2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86">
        <f t="shared" si="90"/>
        <v>0</v>
      </c>
      <c r="G2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40" s="186">
        <f t="shared" si="94"/>
        <v>0</v>
      </c>
      <c r="I2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40" s="186">
        <f t="shared" si="95"/>
        <v>0</v>
      </c>
      <c r="K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0" s="186">
        <f t="shared" si="96"/>
        <v>0</v>
      </c>
      <c r="AD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0" s="186">
        <f t="shared" si="97"/>
        <v>0</v>
      </c>
      <c r="AH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0" s="186">
        <f t="shared" si="98"/>
        <v>0</v>
      </c>
      <c r="AL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0" s="186">
        <f t="shared" si="99"/>
        <v>0</v>
      </c>
      <c r="AP240" s="186">
        <f t="shared" si="100"/>
        <v>0</v>
      </c>
    </row>
    <row r="241" spans="2:42" x14ac:dyDescent="0.25">
      <c r="B241" s="184" t="s">
        <v>818</v>
      </c>
      <c r="C241" s="185" t="s">
        <v>819</v>
      </c>
      <c r="D2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86">
        <f t="shared" si="90"/>
        <v>0</v>
      </c>
      <c r="G2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41" s="186">
        <f t="shared" si="94"/>
        <v>0</v>
      </c>
      <c r="I2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41" s="186">
        <f t="shared" si="95"/>
        <v>0</v>
      </c>
      <c r="K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1" s="186">
        <f t="shared" si="96"/>
        <v>0</v>
      </c>
      <c r="AD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1" s="186">
        <f t="shared" si="97"/>
        <v>0</v>
      </c>
      <c r="AH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1" s="186">
        <f t="shared" si="98"/>
        <v>0</v>
      </c>
      <c r="AL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1" s="186">
        <f t="shared" si="99"/>
        <v>0</v>
      </c>
      <c r="AP241" s="186">
        <f t="shared" si="100"/>
        <v>0</v>
      </c>
    </row>
    <row r="242" spans="2:42" x14ac:dyDescent="0.25">
      <c r="B242" s="184" t="s">
        <v>820</v>
      </c>
      <c r="C242" s="185" t="s">
        <v>821</v>
      </c>
      <c r="D2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v>
      </c>
      <c r="E2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86">
        <f t="shared" si="90"/>
        <v>3000</v>
      </c>
      <c r="G2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42" s="186">
        <f t="shared" si="94"/>
        <v>3000</v>
      </c>
      <c r="I2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42" s="186">
        <f t="shared" si="95"/>
        <v>3000</v>
      </c>
      <c r="K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3000</v>
      </c>
      <c r="V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2" s="186">
        <f t="shared" si="96"/>
        <v>0</v>
      </c>
      <c r="AD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3000</v>
      </c>
      <c r="AF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2" s="186">
        <f t="shared" si="97"/>
        <v>3000</v>
      </c>
      <c r="AH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2" s="186">
        <f t="shared" si="98"/>
        <v>0</v>
      </c>
      <c r="AL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2" s="186">
        <f t="shared" si="99"/>
        <v>0</v>
      </c>
      <c r="AP242" s="186">
        <f t="shared" si="100"/>
        <v>3000</v>
      </c>
    </row>
    <row r="243" spans="2:42" x14ac:dyDescent="0.25">
      <c r="B243" s="193" t="s">
        <v>319</v>
      </c>
      <c r="C243" s="194" t="s">
        <v>195</v>
      </c>
      <c r="D243" s="195">
        <f>SUM(D244:D259)</f>
        <v>217155</v>
      </c>
      <c r="E243" s="195">
        <f t="shared" ref="E243:AP243" si="101">SUM(E244:E259)</f>
        <v>0</v>
      </c>
      <c r="F243" s="195">
        <f t="shared" si="101"/>
        <v>217155</v>
      </c>
      <c r="G243" s="195">
        <f t="shared" si="101"/>
        <v>0</v>
      </c>
      <c r="H243" s="195">
        <f t="shared" si="101"/>
        <v>217155</v>
      </c>
      <c r="I243" s="195">
        <f t="shared" si="101"/>
        <v>0</v>
      </c>
      <c r="J243" s="195">
        <f t="shared" si="101"/>
        <v>217155</v>
      </c>
      <c r="K243" s="195">
        <f t="shared" si="101"/>
        <v>13780</v>
      </c>
      <c r="L243" s="195">
        <f t="shared" si="101"/>
        <v>340</v>
      </c>
      <c r="M243" s="195">
        <f t="shared" si="101"/>
        <v>1600</v>
      </c>
      <c r="N243" s="195">
        <f t="shared" si="101"/>
        <v>11400</v>
      </c>
      <c r="O243" s="195">
        <f t="shared" si="101"/>
        <v>28425</v>
      </c>
      <c r="P243" s="195">
        <f t="shared" si="101"/>
        <v>8280</v>
      </c>
      <c r="Q243" s="195">
        <f t="shared" si="101"/>
        <v>9650</v>
      </c>
      <c r="R243" s="195">
        <f t="shared" si="101"/>
        <v>1500</v>
      </c>
      <c r="S243" s="195">
        <f t="shared" si="101"/>
        <v>2280</v>
      </c>
      <c r="T243" s="195">
        <f t="shared" si="101"/>
        <v>0</v>
      </c>
      <c r="U243" s="195">
        <f t="shared" si="101"/>
        <v>136000</v>
      </c>
      <c r="V243" s="195">
        <f t="shared" si="101"/>
        <v>0</v>
      </c>
      <c r="W243" s="195">
        <f t="shared" si="101"/>
        <v>3000</v>
      </c>
      <c r="X243" s="195">
        <f t="shared" si="101"/>
        <v>900</v>
      </c>
      <c r="Y243" s="195">
        <f t="shared" si="101"/>
        <v>0</v>
      </c>
      <c r="Z243" s="561">
        <f t="shared" si="101"/>
        <v>0</v>
      </c>
      <c r="AA243" s="561">
        <f t="shared" si="101"/>
        <v>12340</v>
      </c>
      <c r="AB243" s="561">
        <f t="shared" si="101"/>
        <v>5060</v>
      </c>
      <c r="AC243" s="561">
        <f t="shared" si="101"/>
        <v>17400</v>
      </c>
      <c r="AD243" s="561">
        <f t="shared" si="101"/>
        <v>0</v>
      </c>
      <c r="AE243" s="561">
        <f t="shared" si="101"/>
        <v>9500</v>
      </c>
      <c r="AF243" s="561">
        <f t="shared" si="101"/>
        <v>76380</v>
      </c>
      <c r="AG243" s="561">
        <f t="shared" si="101"/>
        <v>85880</v>
      </c>
      <c r="AH243" s="561">
        <f t="shared" si="101"/>
        <v>0</v>
      </c>
      <c r="AI243" s="561">
        <f t="shared" si="101"/>
        <v>85000</v>
      </c>
      <c r="AJ243" s="561">
        <f t="shared" si="101"/>
        <v>15765</v>
      </c>
      <c r="AK243" s="561">
        <f t="shared" si="101"/>
        <v>100765</v>
      </c>
      <c r="AL243" s="561">
        <f t="shared" si="101"/>
        <v>9650</v>
      </c>
      <c r="AM243" s="561">
        <f t="shared" si="101"/>
        <v>0</v>
      </c>
      <c r="AN243" s="561">
        <f t="shared" si="101"/>
        <v>0</v>
      </c>
      <c r="AO243" s="561">
        <f t="shared" si="101"/>
        <v>9650</v>
      </c>
      <c r="AP243" s="561">
        <f t="shared" si="101"/>
        <v>213695</v>
      </c>
    </row>
    <row r="244" spans="2:42" x14ac:dyDescent="0.25">
      <c r="B244" s="184" t="s">
        <v>822</v>
      </c>
      <c r="C244" s="185" t="s">
        <v>823</v>
      </c>
      <c r="D2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24000</v>
      </c>
      <c r="E2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4" s="186">
        <f t="shared" si="90"/>
        <v>24000</v>
      </c>
      <c r="G2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44" s="186">
        <f t="shared" ref="H244:H259" si="102">F244-G244</f>
        <v>24000</v>
      </c>
      <c r="I2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44" s="186">
        <f t="shared" ref="J244:J259" si="103">F244-I244</f>
        <v>24000</v>
      </c>
      <c r="K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24000</v>
      </c>
      <c r="V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4" s="186">
        <f t="shared" si="96"/>
        <v>0</v>
      </c>
      <c r="AD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24000</v>
      </c>
      <c r="AG244" s="186">
        <f t="shared" si="97"/>
        <v>24000</v>
      </c>
      <c r="AH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4" s="186">
        <f t="shared" si="98"/>
        <v>0</v>
      </c>
      <c r="AL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4" s="186">
        <f t="shared" si="99"/>
        <v>0</v>
      </c>
      <c r="AP244" s="186">
        <f t="shared" si="100"/>
        <v>24000</v>
      </c>
    </row>
    <row r="245" spans="2:42" x14ac:dyDescent="0.25">
      <c r="B245" s="184" t="s">
        <v>824</v>
      </c>
      <c r="C245" s="185" t="s">
        <v>825</v>
      </c>
      <c r="D2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v>
      </c>
      <c r="E2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86">
        <f t="shared" si="90"/>
        <v>2000</v>
      </c>
      <c r="G2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45" s="186">
        <f t="shared" si="102"/>
        <v>2000</v>
      </c>
      <c r="I2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45" s="186">
        <f t="shared" si="103"/>
        <v>2000</v>
      </c>
      <c r="K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2000</v>
      </c>
      <c r="V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5" s="186">
        <f t="shared" si="96"/>
        <v>0</v>
      </c>
      <c r="AD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2000</v>
      </c>
      <c r="AG245" s="186">
        <f t="shared" si="97"/>
        <v>2000</v>
      </c>
      <c r="AH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5" s="186">
        <f t="shared" si="98"/>
        <v>0</v>
      </c>
      <c r="AL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5" s="186">
        <f t="shared" si="99"/>
        <v>0</v>
      </c>
      <c r="AP245" s="186">
        <f t="shared" si="100"/>
        <v>2000</v>
      </c>
    </row>
    <row r="246" spans="2:42" x14ac:dyDescent="0.25">
      <c r="B246" s="184" t="s">
        <v>826</v>
      </c>
      <c r="C246" s="185" t="s">
        <v>827</v>
      </c>
      <c r="D2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v>
      </c>
      <c r="E2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6" s="186">
        <f t="shared" si="90"/>
        <v>5000</v>
      </c>
      <c r="G2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46" s="186">
        <f t="shared" si="102"/>
        <v>5000</v>
      </c>
      <c r="I2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46" s="186">
        <f t="shared" si="103"/>
        <v>5000</v>
      </c>
      <c r="K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5000</v>
      </c>
      <c r="V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6" s="186">
        <f t="shared" si="96"/>
        <v>0</v>
      </c>
      <c r="AD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5000</v>
      </c>
      <c r="AG246" s="186">
        <f t="shared" si="97"/>
        <v>5000</v>
      </c>
      <c r="AH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6" s="186">
        <f t="shared" si="98"/>
        <v>0</v>
      </c>
      <c r="AL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6" s="186">
        <f t="shared" si="99"/>
        <v>0</v>
      </c>
      <c r="AP246" s="186">
        <f t="shared" si="100"/>
        <v>5000</v>
      </c>
    </row>
    <row r="247" spans="2:42" x14ac:dyDescent="0.25">
      <c r="B247" s="184" t="s">
        <v>320</v>
      </c>
      <c r="C247" s="185" t="s">
        <v>196</v>
      </c>
      <c r="D2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7" s="186">
        <f t="shared" si="90"/>
        <v>0</v>
      </c>
      <c r="G2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47" s="186">
        <f t="shared" si="102"/>
        <v>0</v>
      </c>
      <c r="I2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47" s="186">
        <f t="shared" si="103"/>
        <v>0</v>
      </c>
      <c r="K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7" s="186">
        <f t="shared" si="96"/>
        <v>0</v>
      </c>
      <c r="AD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7" s="186">
        <f t="shared" si="97"/>
        <v>0</v>
      </c>
      <c r="AH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7" s="186">
        <f t="shared" si="98"/>
        <v>0</v>
      </c>
      <c r="AL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7" s="186">
        <f t="shared" si="99"/>
        <v>0</v>
      </c>
      <c r="AP247" s="186">
        <f t="shared" si="100"/>
        <v>0</v>
      </c>
    </row>
    <row r="248" spans="2:42" x14ac:dyDescent="0.25">
      <c r="B248" s="184" t="s">
        <v>828</v>
      </c>
      <c r="C248" s="185" t="s">
        <v>829</v>
      </c>
      <c r="D2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82155</v>
      </c>
      <c r="E2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8" s="186">
        <f t="shared" si="90"/>
        <v>82155</v>
      </c>
      <c r="G2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48" s="186">
        <f t="shared" si="102"/>
        <v>82155</v>
      </c>
      <c r="I2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48" s="186">
        <f t="shared" si="103"/>
        <v>82155</v>
      </c>
      <c r="K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8780</v>
      </c>
      <c r="L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340</v>
      </c>
      <c r="M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1600</v>
      </c>
      <c r="N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11400</v>
      </c>
      <c r="O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14425</v>
      </c>
      <c r="P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8280</v>
      </c>
      <c r="Q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9650</v>
      </c>
      <c r="R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1500</v>
      </c>
      <c r="S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2280</v>
      </c>
      <c r="T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20000</v>
      </c>
      <c r="V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3000</v>
      </c>
      <c r="X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900</v>
      </c>
      <c r="Y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12340</v>
      </c>
      <c r="AB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5060</v>
      </c>
      <c r="AC248" s="186">
        <f t="shared" si="96"/>
        <v>17400</v>
      </c>
      <c r="AD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4500</v>
      </c>
      <c r="AF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31380</v>
      </c>
      <c r="AG248" s="186">
        <f t="shared" si="97"/>
        <v>35880</v>
      </c>
      <c r="AH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15765</v>
      </c>
      <c r="AK248" s="186">
        <f t="shared" si="98"/>
        <v>15765</v>
      </c>
      <c r="AL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9650</v>
      </c>
      <c r="AM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8" s="186">
        <f t="shared" si="99"/>
        <v>9650</v>
      </c>
      <c r="AP248" s="186">
        <f t="shared" si="100"/>
        <v>78695</v>
      </c>
    </row>
    <row r="249" spans="2:42" x14ac:dyDescent="0.25">
      <c r="B249" s="184" t="s">
        <v>830</v>
      </c>
      <c r="C249" s="185" t="s">
        <v>831</v>
      </c>
      <c r="D2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86">
        <f t="shared" si="90"/>
        <v>0</v>
      </c>
      <c r="G2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49" s="186">
        <f t="shared" si="102"/>
        <v>0</v>
      </c>
      <c r="I2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49" s="186">
        <f t="shared" si="103"/>
        <v>0</v>
      </c>
      <c r="K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9" s="186">
        <f t="shared" si="96"/>
        <v>0</v>
      </c>
      <c r="AD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9" s="186">
        <f t="shared" si="97"/>
        <v>0</v>
      </c>
      <c r="AH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9" s="186">
        <f t="shared" si="98"/>
        <v>0</v>
      </c>
      <c r="AL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9" s="186">
        <f t="shared" si="99"/>
        <v>0</v>
      </c>
      <c r="AP249" s="186">
        <f t="shared" si="100"/>
        <v>0</v>
      </c>
    </row>
    <row r="250" spans="2:42" x14ac:dyDescent="0.25">
      <c r="B250" s="184" t="s">
        <v>321</v>
      </c>
      <c r="C250" s="185" t="s">
        <v>197</v>
      </c>
      <c r="D2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0" s="186">
        <f t="shared" si="90"/>
        <v>0</v>
      </c>
      <c r="G2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50" s="186">
        <f t="shared" si="102"/>
        <v>0</v>
      </c>
      <c r="I2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50" s="186">
        <f t="shared" si="103"/>
        <v>0</v>
      </c>
      <c r="K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0" s="186">
        <f t="shared" si="96"/>
        <v>0</v>
      </c>
      <c r="AD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0" s="186">
        <f t="shared" si="97"/>
        <v>0</v>
      </c>
      <c r="AH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0" s="186">
        <f t="shared" si="98"/>
        <v>0</v>
      </c>
      <c r="AL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0" s="186">
        <f t="shared" si="99"/>
        <v>0</v>
      </c>
      <c r="AP250" s="186">
        <f t="shared" si="100"/>
        <v>0</v>
      </c>
    </row>
    <row r="251" spans="2:42" x14ac:dyDescent="0.25">
      <c r="B251" s="184" t="s">
        <v>832</v>
      </c>
      <c r="C251" s="185" t="s">
        <v>833</v>
      </c>
      <c r="D2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74000</v>
      </c>
      <c r="E2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1" s="186">
        <f t="shared" si="90"/>
        <v>74000</v>
      </c>
      <c r="G2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51" s="186">
        <f t="shared" si="102"/>
        <v>74000</v>
      </c>
      <c r="I2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51" s="186">
        <f t="shared" si="103"/>
        <v>74000</v>
      </c>
      <c r="K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5000</v>
      </c>
      <c r="L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14000</v>
      </c>
      <c r="P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55000</v>
      </c>
      <c r="V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1" s="186">
        <f t="shared" si="96"/>
        <v>0</v>
      </c>
      <c r="AD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5000</v>
      </c>
      <c r="AF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14000</v>
      </c>
      <c r="AG251" s="186">
        <f t="shared" si="97"/>
        <v>19000</v>
      </c>
      <c r="AH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55000</v>
      </c>
      <c r="AJ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1" s="186">
        <f t="shared" si="98"/>
        <v>55000</v>
      </c>
      <c r="AL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1" s="186">
        <f t="shared" si="99"/>
        <v>0</v>
      </c>
      <c r="AP251" s="186">
        <f t="shared" si="100"/>
        <v>74000</v>
      </c>
    </row>
    <row r="252" spans="2:42" x14ac:dyDescent="0.25">
      <c r="B252" s="184" t="s">
        <v>834</v>
      </c>
      <c r="C252" s="185" t="s">
        <v>835</v>
      </c>
      <c r="D2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86">
        <f t="shared" si="90"/>
        <v>0</v>
      </c>
      <c r="G2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52" s="186">
        <f t="shared" si="102"/>
        <v>0</v>
      </c>
      <c r="I2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52" s="186">
        <f t="shared" si="103"/>
        <v>0</v>
      </c>
      <c r="K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2" s="186">
        <f t="shared" si="96"/>
        <v>0</v>
      </c>
      <c r="AD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2" s="186">
        <f t="shared" si="97"/>
        <v>0</v>
      </c>
      <c r="AH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2" s="186">
        <f t="shared" si="98"/>
        <v>0</v>
      </c>
      <c r="AL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2" s="186">
        <f t="shared" si="99"/>
        <v>0</v>
      </c>
      <c r="AP252" s="186">
        <f t="shared" si="100"/>
        <v>0</v>
      </c>
    </row>
    <row r="253" spans="2:42" x14ac:dyDescent="0.25">
      <c r="B253" s="184" t="s">
        <v>322</v>
      </c>
      <c r="C253" s="185" t="s">
        <v>198</v>
      </c>
      <c r="D2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30000</v>
      </c>
      <c r="E2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86">
        <f t="shared" si="90"/>
        <v>30000</v>
      </c>
      <c r="G2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53" s="186">
        <f t="shared" si="102"/>
        <v>30000</v>
      </c>
      <c r="I2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53" s="186">
        <f t="shared" si="103"/>
        <v>30000</v>
      </c>
      <c r="K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30000</v>
      </c>
      <c r="V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3" s="186">
        <f t="shared" si="96"/>
        <v>0</v>
      </c>
      <c r="AD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3" s="186">
        <f t="shared" si="97"/>
        <v>0</v>
      </c>
      <c r="AH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30000</v>
      </c>
      <c r="AJ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3" s="186">
        <f t="shared" si="98"/>
        <v>30000</v>
      </c>
      <c r="AL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3" s="186">
        <f t="shared" si="99"/>
        <v>0</v>
      </c>
      <c r="AP253" s="186">
        <f t="shared" si="100"/>
        <v>30000</v>
      </c>
    </row>
    <row r="254" spans="2:42" x14ac:dyDescent="0.25">
      <c r="B254" s="184" t="s">
        <v>836</v>
      </c>
      <c r="C254" s="185" t="s">
        <v>837</v>
      </c>
      <c r="D2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86">
        <f t="shared" si="90"/>
        <v>0</v>
      </c>
      <c r="G2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54" s="186">
        <f t="shared" si="102"/>
        <v>0</v>
      </c>
      <c r="I2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54" s="186">
        <f t="shared" si="103"/>
        <v>0</v>
      </c>
      <c r="K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4" s="186">
        <f t="shared" si="96"/>
        <v>0</v>
      </c>
      <c r="AD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4" s="186">
        <f t="shared" si="97"/>
        <v>0</v>
      </c>
      <c r="AH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4" s="186">
        <f t="shared" si="98"/>
        <v>0</v>
      </c>
      <c r="AL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4" s="186">
        <f t="shared" si="99"/>
        <v>0</v>
      </c>
      <c r="AP254" s="186">
        <f t="shared" si="100"/>
        <v>0</v>
      </c>
    </row>
    <row r="255" spans="2:42" x14ac:dyDescent="0.25">
      <c r="B255" s="184" t="s">
        <v>838</v>
      </c>
      <c r="C255" s="185" t="s">
        <v>839</v>
      </c>
      <c r="D2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86">
        <f t="shared" si="90"/>
        <v>0</v>
      </c>
      <c r="G2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55" s="186">
        <f t="shared" si="102"/>
        <v>0</v>
      </c>
      <c r="I2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55" s="186">
        <f t="shared" si="103"/>
        <v>0</v>
      </c>
      <c r="K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5" s="186">
        <f t="shared" si="96"/>
        <v>0</v>
      </c>
      <c r="AD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5" s="186">
        <f t="shared" si="97"/>
        <v>0</v>
      </c>
      <c r="AH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5" s="186">
        <f t="shared" si="98"/>
        <v>0</v>
      </c>
      <c r="AL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5" s="186">
        <f t="shared" si="99"/>
        <v>0</v>
      </c>
      <c r="AP255" s="186">
        <f t="shared" si="100"/>
        <v>0</v>
      </c>
    </row>
    <row r="256" spans="2:42" x14ac:dyDescent="0.25">
      <c r="B256" s="184" t="s">
        <v>840</v>
      </c>
      <c r="C256" s="185" t="s">
        <v>841</v>
      </c>
      <c r="D2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86">
        <f t="shared" si="90"/>
        <v>0</v>
      </c>
      <c r="G2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56" s="186">
        <f t="shared" si="102"/>
        <v>0</v>
      </c>
      <c r="I2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56" s="186">
        <f t="shared" si="103"/>
        <v>0</v>
      </c>
      <c r="K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6" s="186">
        <f t="shared" si="96"/>
        <v>0</v>
      </c>
      <c r="AD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6" s="186">
        <f t="shared" si="97"/>
        <v>0</v>
      </c>
      <c r="AH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6" s="186">
        <f t="shared" si="98"/>
        <v>0</v>
      </c>
      <c r="AL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6" s="186">
        <f t="shared" si="99"/>
        <v>0</v>
      </c>
      <c r="AP256" s="186">
        <f t="shared" si="100"/>
        <v>0</v>
      </c>
    </row>
    <row r="257" spans="2:42" x14ac:dyDescent="0.25">
      <c r="B257" s="184" t="s">
        <v>842</v>
      </c>
      <c r="C257" s="185" t="s">
        <v>843</v>
      </c>
      <c r="D2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86">
        <f t="shared" si="90"/>
        <v>0</v>
      </c>
      <c r="G2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57" s="186">
        <f t="shared" si="102"/>
        <v>0</v>
      </c>
      <c r="I2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57" s="186">
        <f t="shared" si="103"/>
        <v>0</v>
      </c>
      <c r="K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7" s="186">
        <f t="shared" si="96"/>
        <v>0</v>
      </c>
      <c r="AD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7" s="186">
        <f t="shared" si="97"/>
        <v>0</v>
      </c>
      <c r="AH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7" s="186">
        <f t="shared" si="98"/>
        <v>0</v>
      </c>
      <c r="AL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7" s="186">
        <f t="shared" si="99"/>
        <v>0</v>
      </c>
      <c r="AP257" s="186">
        <f t="shared" si="100"/>
        <v>0</v>
      </c>
    </row>
    <row r="258" spans="2:42" x14ac:dyDescent="0.25">
      <c r="B258" s="184" t="s">
        <v>323</v>
      </c>
      <c r="C258" s="185" t="s">
        <v>199</v>
      </c>
      <c r="D2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86">
        <f t="shared" si="90"/>
        <v>0</v>
      </c>
      <c r="G2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58" s="186">
        <f t="shared" si="102"/>
        <v>0</v>
      </c>
      <c r="I2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58" s="186">
        <f t="shared" si="103"/>
        <v>0</v>
      </c>
      <c r="K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8" s="186">
        <f t="shared" si="96"/>
        <v>0</v>
      </c>
      <c r="AD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8" s="186">
        <f t="shared" si="97"/>
        <v>0</v>
      </c>
      <c r="AH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8" s="186">
        <f t="shared" si="98"/>
        <v>0</v>
      </c>
      <c r="AL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8" s="186">
        <f t="shared" si="99"/>
        <v>0</v>
      </c>
      <c r="AP258" s="186">
        <f t="shared" si="100"/>
        <v>0</v>
      </c>
    </row>
    <row r="259" spans="2:42" x14ac:dyDescent="0.25">
      <c r="B259" s="184" t="s">
        <v>844</v>
      </c>
      <c r="C259" s="185" t="s">
        <v>845</v>
      </c>
      <c r="D2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86">
        <f t="shared" si="90"/>
        <v>0</v>
      </c>
      <c r="G2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59" s="186">
        <f t="shared" si="102"/>
        <v>0</v>
      </c>
      <c r="I2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59" s="186">
        <f t="shared" si="103"/>
        <v>0</v>
      </c>
      <c r="K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9" s="186">
        <f t="shared" si="96"/>
        <v>0</v>
      </c>
      <c r="AD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9" s="186">
        <f t="shared" si="97"/>
        <v>0</v>
      </c>
      <c r="AH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9" s="186">
        <f t="shared" si="98"/>
        <v>0</v>
      </c>
      <c r="AL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9" s="186">
        <f t="shared" si="99"/>
        <v>0</v>
      </c>
      <c r="AP259" s="186">
        <f t="shared" si="100"/>
        <v>0</v>
      </c>
    </row>
    <row r="260" spans="2:42" x14ac:dyDescent="0.25">
      <c r="B260" s="193" t="s">
        <v>324</v>
      </c>
      <c r="C260" s="194" t="s">
        <v>200</v>
      </c>
      <c r="D260" s="195">
        <f>SUM(D261:D266)</f>
        <v>22000</v>
      </c>
      <c r="E260" s="195">
        <f t="shared" ref="E260:AP260" si="104">SUM(E261:E266)</f>
        <v>8000</v>
      </c>
      <c r="F260" s="195">
        <f t="shared" si="104"/>
        <v>30000</v>
      </c>
      <c r="G260" s="195">
        <f t="shared" si="104"/>
        <v>0</v>
      </c>
      <c r="H260" s="195">
        <f t="shared" si="104"/>
        <v>30000</v>
      </c>
      <c r="I260" s="195">
        <f t="shared" si="104"/>
        <v>0</v>
      </c>
      <c r="J260" s="195">
        <f t="shared" si="104"/>
        <v>30000</v>
      </c>
      <c r="K260" s="195">
        <f t="shared" si="104"/>
        <v>0</v>
      </c>
      <c r="L260" s="195">
        <f t="shared" si="104"/>
        <v>0</v>
      </c>
      <c r="M260" s="195">
        <f t="shared" si="104"/>
        <v>8000</v>
      </c>
      <c r="N260" s="195">
        <f t="shared" si="104"/>
        <v>0</v>
      </c>
      <c r="O260" s="195">
        <f t="shared" si="104"/>
        <v>0</v>
      </c>
      <c r="P260" s="195">
        <f t="shared" si="104"/>
        <v>0</v>
      </c>
      <c r="Q260" s="195">
        <f t="shared" si="104"/>
        <v>0</v>
      </c>
      <c r="R260" s="195">
        <f t="shared" si="104"/>
        <v>0</v>
      </c>
      <c r="S260" s="195">
        <f t="shared" si="104"/>
        <v>0</v>
      </c>
      <c r="T260" s="195">
        <f t="shared" si="104"/>
        <v>0</v>
      </c>
      <c r="U260" s="195">
        <f t="shared" si="104"/>
        <v>22000</v>
      </c>
      <c r="V260" s="195">
        <f t="shared" si="104"/>
        <v>0</v>
      </c>
      <c r="W260" s="195">
        <f t="shared" si="104"/>
        <v>0</v>
      </c>
      <c r="X260" s="195">
        <f t="shared" si="104"/>
        <v>0</v>
      </c>
      <c r="Y260" s="195">
        <f t="shared" si="104"/>
        <v>0</v>
      </c>
      <c r="Z260" s="561">
        <f t="shared" si="104"/>
        <v>0</v>
      </c>
      <c r="AA260" s="561">
        <f t="shared" si="104"/>
        <v>0</v>
      </c>
      <c r="AB260" s="561">
        <f t="shared" si="104"/>
        <v>0</v>
      </c>
      <c r="AC260" s="561">
        <f t="shared" si="104"/>
        <v>0</v>
      </c>
      <c r="AD260" s="561">
        <f t="shared" si="104"/>
        <v>0</v>
      </c>
      <c r="AE260" s="561">
        <f t="shared" si="104"/>
        <v>0</v>
      </c>
      <c r="AF260" s="561">
        <f t="shared" si="104"/>
        <v>0</v>
      </c>
      <c r="AG260" s="561">
        <f t="shared" si="104"/>
        <v>0</v>
      </c>
      <c r="AH260" s="561">
        <f t="shared" si="104"/>
        <v>22000</v>
      </c>
      <c r="AI260" s="561">
        <f t="shared" si="104"/>
        <v>8000</v>
      </c>
      <c r="AJ260" s="561">
        <f t="shared" si="104"/>
        <v>0</v>
      </c>
      <c r="AK260" s="561">
        <f t="shared" si="104"/>
        <v>30000</v>
      </c>
      <c r="AL260" s="561">
        <f t="shared" si="104"/>
        <v>0</v>
      </c>
      <c r="AM260" s="561">
        <f t="shared" si="104"/>
        <v>0</v>
      </c>
      <c r="AN260" s="561">
        <f t="shared" si="104"/>
        <v>0</v>
      </c>
      <c r="AO260" s="561">
        <f t="shared" si="104"/>
        <v>0</v>
      </c>
      <c r="AP260" s="561">
        <f t="shared" si="104"/>
        <v>30000</v>
      </c>
    </row>
    <row r="261" spans="2:42" x14ac:dyDescent="0.25">
      <c r="B261" s="184" t="s">
        <v>852</v>
      </c>
      <c r="C261" s="185" t="s">
        <v>853</v>
      </c>
      <c r="D2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86">
        <f t="shared" si="90"/>
        <v>0</v>
      </c>
      <c r="G2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61" s="186">
        <f t="shared" ref="H261:H266" si="105">F261-G261</f>
        <v>0</v>
      </c>
      <c r="I2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61" s="186">
        <f t="shared" ref="J261:J266" si="106">F261-I261</f>
        <v>0</v>
      </c>
      <c r="K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1" s="186">
        <f t="shared" si="96"/>
        <v>0</v>
      </c>
      <c r="AD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1" s="186">
        <f t="shared" si="97"/>
        <v>0</v>
      </c>
      <c r="AH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1" s="186">
        <f t="shared" si="98"/>
        <v>0</v>
      </c>
      <c r="AL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1" s="186">
        <f t="shared" si="99"/>
        <v>0</v>
      </c>
      <c r="AP261" s="186">
        <f t="shared" si="100"/>
        <v>0</v>
      </c>
    </row>
    <row r="262" spans="2:42" x14ac:dyDescent="0.25">
      <c r="B262" s="184" t="s">
        <v>854</v>
      </c>
      <c r="C262" s="185" t="s">
        <v>855</v>
      </c>
      <c r="D2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v>
      </c>
      <c r="E2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8000</v>
      </c>
      <c r="F262" s="186">
        <f t="shared" si="90"/>
        <v>10000</v>
      </c>
      <c r="G2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62" s="186">
        <f t="shared" si="105"/>
        <v>10000</v>
      </c>
      <c r="I2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62" s="186">
        <f t="shared" si="106"/>
        <v>10000</v>
      </c>
      <c r="K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8000</v>
      </c>
      <c r="N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2000</v>
      </c>
      <c r="V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2" s="186">
        <f t="shared" si="96"/>
        <v>0</v>
      </c>
      <c r="AD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2" s="186">
        <f t="shared" si="97"/>
        <v>0</v>
      </c>
      <c r="AH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2000</v>
      </c>
      <c r="AI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8000</v>
      </c>
      <c r="AJ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2" s="186">
        <f t="shared" si="98"/>
        <v>10000</v>
      </c>
      <c r="AL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2" s="186">
        <f t="shared" si="99"/>
        <v>0</v>
      </c>
      <c r="AP262" s="186">
        <f t="shared" si="100"/>
        <v>10000</v>
      </c>
    </row>
    <row r="263" spans="2:42" x14ac:dyDescent="0.25">
      <c r="B263" s="184" t="s">
        <v>325</v>
      </c>
      <c r="C263" s="185" t="s">
        <v>201</v>
      </c>
      <c r="D2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86">
        <f t="shared" si="90"/>
        <v>0</v>
      </c>
      <c r="G2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63" s="186">
        <f t="shared" si="105"/>
        <v>0</v>
      </c>
      <c r="I2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63" s="186">
        <f t="shared" si="106"/>
        <v>0</v>
      </c>
      <c r="K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3" s="186">
        <f t="shared" si="96"/>
        <v>0</v>
      </c>
      <c r="AD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3" s="186">
        <f t="shared" si="97"/>
        <v>0</v>
      </c>
      <c r="AH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3" s="186">
        <f t="shared" si="98"/>
        <v>0</v>
      </c>
      <c r="AL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3" s="186">
        <f t="shared" si="99"/>
        <v>0</v>
      </c>
      <c r="AP263" s="186">
        <f t="shared" si="100"/>
        <v>0</v>
      </c>
    </row>
    <row r="264" spans="2:42" x14ac:dyDescent="0.25">
      <c r="B264" s="184" t="s">
        <v>856</v>
      </c>
      <c r="C264" s="185" t="s">
        <v>857</v>
      </c>
      <c r="D2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86">
        <f t="shared" si="90"/>
        <v>0</v>
      </c>
      <c r="G2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64" s="186">
        <f t="shared" si="105"/>
        <v>0</v>
      </c>
      <c r="I2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64" s="186">
        <f t="shared" si="106"/>
        <v>0</v>
      </c>
      <c r="K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4" s="186">
        <f t="shared" si="96"/>
        <v>0</v>
      </c>
      <c r="AD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4" s="186">
        <f t="shared" si="97"/>
        <v>0</v>
      </c>
      <c r="AH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4" s="186">
        <f t="shared" si="98"/>
        <v>0</v>
      </c>
      <c r="AL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4" s="186">
        <f t="shared" si="99"/>
        <v>0</v>
      </c>
      <c r="AP264" s="186">
        <f t="shared" si="100"/>
        <v>0</v>
      </c>
    </row>
    <row r="265" spans="2:42" x14ac:dyDescent="0.25">
      <c r="B265" s="184" t="s">
        <v>858</v>
      </c>
      <c r="C265" s="185" t="s">
        <v>859</v>
      </c>
      <c r="D2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86">
        <f t="shared" si="90"/>
        <v>0</v>
      </c>
      <c r="G2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65" s="186">
        <f t="shared" si="105"/>
        <v>0</v>
      </c>
      <c r="I2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65" s="186">
        <f t="shared" si="106"/>
        <v>0</v>
      </c>
      <c r="K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5" s="186">
        <f t="shared" si="96"/>
        <v>0</v>
      </c>
      <c r="AD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5" s="186">
        <f t="shared" si="97"/>
        <v>0</v>
      </c>
      <c r="AH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5" s="186">
        <f t="shared" si="98"/>
        <v>0</v>
      </c>
      <c r="AL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5" s="186">
        <f t="shared" si="99"/>
        <v>0</v>
      </c>
      <c r="AP265" s="186">
        <f t="shared" si="100"/>
        <v>0</v>
      </c>
    </row>
    <row r="266" spans="2:42" x14ac:dyDescent="0.25">
      <c r="B266" s="184" t="s">
        <v>860</v>
      </c>
      <c r="C266" s="185" t="s">
        <v>861</v>
      </c>
      <c r="D2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20000</v>
      </c>
      <c r="E2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86">
        <f t="shared" si="90"/>
        <v>20000</v>
      </c>
      <c r="G2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66" s="186">
        <f t="shared" si="105"/>
        <v>20000</v>
      </c>
      <c r="I2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66" s="186">
        <f t="shared" si="106"/>
        <v>20000</v>
      </c>
      <c r="K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20000</v>
      </c>
      <c r="V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6" s="186">
        <f t="shared" si="96"/>
        <v>0</v>
      </c>
      <c r="AD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6" s="186">
        <f t="shared" si="97"/>
        <v>0</v>
      </c>
      <c r="AH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20000</v>
      </c>
      <c r="AI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6" s="186">
        <f t="shared" si="98"/>
        <v>20000</v>
      </c>
      <c r="AL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6" s="186">
        <f t="shared" si="99"/>
        <v>0</v>
      </c>
      <c r="AP266" s="186">
        <f t="shared" si="100"/>
        <v>20000</v>
      </c>
    </row>
    <row r="267" spans="2:42" x14ac:dyDescent="0.25">
      <c r="B267" s="193" t="s">
        <v>326</v>
      </c>
      <c r="C267" s="194" t="s">
        <v>202</v>
      </c>
      <c r="D267" s="195">
        <f>SUM(D268:D311)</f>
        <v>320130</v>
      </c>
      <c r="E267" s="195">
        <f t="shared" ref="E267:AP267" si="107">SUM(E268:E311)</f>
        <v>6500</v>
      </c>
      <c r="F267" s="195">
        <f t="shared" si="107"/>
        <v>326630</v>
      </c>
      <c r="G267" s="195">
        <f t="shared" si="107"/>
        <v>0</v>
      </c>
      <c r="H267" s="195">
        <f t="shared" si="107"/>
        <v>326630</v>
      </c>
      <c r="I267" s="195">
        <f t="shared" si="107"/>
        <v>0</v>
      </c>
      <c r="J267" s="195">
        <f t="shared" si="107"/>
        <v>326630</v>
      </c>
      <c r="K267" s="195">
        <f t="shared" si="107"/>
        <v>0</v>
      </c>
      <c r="L267" s="195">
        <f t="shared" si="107"/>
        <v>0</v>
      </c>
      <c r="M267" s="195">
        <f t="shared" si="107"/>
        <v>6500</v>
      </c>
      <c r="N267" s="195">
        <f t="shared" si="107"/>
        <v>0</v>
      </c>
      <c r="O267" s="195">
        <f t="shared" si="107"/>
        <v>13200</v>
      </c>
      <c r="P267" s="195">
        <f t="shared" si="107"/>
        <v>10200</v>
      </c>
      <c r="Q267" s="195">
        <f t="shared" si="107"/>
        <v>0</v>
      </c>
      <c r="R267" s="195">
        <f t="shared" si="107"/>
        <v>0</v>
      </c>
      <c r="S267" s="195">
        <f t="shared" si="107"/>
        <v>0</v>
      </c>
      <c r="T267" s="195">
        <f t="shared" si="107"/>
        <v>0</v>
      </c>
      <c r="U267" s="195">
        <f t="shared" si="107"/>
        <v>293530</v>
      </c>
      <c r="V267" s="195">
        <f t="shared" si="107"/>
        <v>0</v>
      </c>
      <c r="W267" s="195">
        <f t="shared" si="107"/>
        <v>0</v>
      </c>
      <c r="X267" s="195">
        <f t="shared" si="107"/>
        <v>3200</v>
      </c>
      <c r="Y267" s="195">
        <f t="shared" si="107"/>
        <v>0</v>
      </c>
      <c r="Z267" s="561">
        <f t="shared" si="107"/>
        <v>0</v>
      </c>
      <c r="AA267" s="561">
        <f t="shared" si="107"/>
        <v>0</v>
      </c>
      <c r="AB267" s="561">
        <f t="shared" si="107"/>
        <v>15000</v>
      </c>
      <c r="AC267" s="561">
        <f t="shared" si="107"/>
        <v>15000</v>
      </c>
      <c r="AD267" s="561">
        <f t="shared" si="107"/>
        <v>112000</v>
      </c>
      <c r="AE267" s="561">
        <f t="shared" si="107"/>
        <v>18864</v>
      </c>
      <c r="AF267" s="561">
        <f t="shared" si="107"/>
        <v>12600</v>
      </c>
      <c r="AG267" s="561">
        <f t="shared" si="107"/>
        <v>143464</v>
      </c>
      <c r="AH267" s="561">
        <f t="shared" si="107"/>
        <v>0</v>
      </c>
      <c r="AI267" s="561">
        <f t="shared" si="107"/>
        <v>13500</v>
      </c>
      <c r="AJ267" s="561">
        <f t="shared" si="107"/>
        <v>23594</v>
      </c>
      <c r="AK267" s="561">
        <f t="shared" si="107"/>
        <v>37094</v>
      </c>
      <c r="AL267" s="561">
        <f t="shared" si="107"/>
        <v>124072</v>
      </c>
      <c r="AM267" s="561">
        <f t="shared" si="107"/>
        <v>0</v>
      </c>
      <c r="AN267" s="561">
        <f t="shared" si="107"/>
        <v>0</v>
      </c>
      <c r="AO267" s="561">
        <f t="shared" si="107"/>
        <v>124072</v>
      </c>
      <c r="AP267" s="561">
        <f t="shared" si="107"/>
        <v>319630</v>
      </c>
    </row>
    <row r="268" spans="2:42" x14ac:dyDescent="0.25">
      <c r="B268" s="184" t="s">
        <v>862</v>
      </c>
      <c r="C268" s="185" t="s">
        <v>863</v>
      </c>
      <c r="D2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20394</v>
      </c>
      <c r="E2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8" s="186">
        <f t="shared" si="90"/>
        <v>20394</v>
      </c>
      <c r="G2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68" s="186">
        <f t="shared" ref="H268:H311" si="108">F268-G268</f>
        <v>20394</v>
      </c>
      <c r="I2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68" s="186">
        <f t="shared" ref="J268:J311" si="109">F268-I268</f>
        <v>20394</v>
      </c>
      <c r="K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20394</v>
      </c>
      <c r="V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8" s="186">
        <f t="shared" si="96"/>
        <v>0</v>
      </c>
      <c r="AD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8" s="186">
        <f t="shared" si="97"/>
        <v>0</v>
      </c>
      <c r="AH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20394</v>
      </c>
      <c r="AK268" s="186">
        <f t="shared" si="98"/>
        <v>20394</v>
      </c>
      <c r="AL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8" s="186">
        <f t="shared" si="99"/>
        <v>0</v>
      </c>
      <c r="AP268" s="186">
        <f t="shared" si="100"/>
        <v>20394</v>
      </c>
    </row>
    <row r="269" spans="2:42" x14ac:dyDescent="0.25">
      <c r="B269" s="184" t="s">
        <v>327</v>
      </c>
      <c r="C269" s="185" t="s">
        <v>864</v>
      </c>
      <c r="D2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v>
      </c>
      <c r="E2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186">
        <f t="shared" si="90"/>
        <v>5000</v>
      </c>
      <c r="G2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69" s="186">
        <f t="shared" si="108"/>
        <v>5000</v>
      </c>
      <c r="I2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69" s="186">
        <f t="shared" si="109"/>
        <v>5000</v>
      </c>
      <c r="K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5000</v>
      </c>
      <c r="V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9" s="186">
        <f t="shared" si="96"/>
        <v>0</v>
      </c>
      <c r="AD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5000</v>
      </c>
      <c r="AG269" s="186">
        <f t="shared" si="97"/>
        <v>5000</v>
      </c>
      <c r="AH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9" s="186">
        <f t="shared" si="98"/>
        <v>0</v>
      </c>
      <c r="AL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9" s="186">
        <f t="shared" si="99"/>
        <v>0</v>
      </c>
      <c r="AP269" s="186">
        <f t="shared" si="100"/>
        <v>5000</v>
      </c>
    </row>
    <row r="270" spans="2:42" x14ac:dyDescent="0.25">
      <c r="B270" s="184" t="s">
        <v>865</v>
      </c>
      <c r="C270" s="185" t="s">
        <v>866</v>
      </c>
      <c r="D2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86">
        <f t="shared" si="90"/>
        <v>0</v>
      </c>
      <c r="G2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70" s="186">
        <f t="shared" si="108"/>
        <v>0</v>
      </c>
      <c r="I2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70" s="186">
        <f t="shared" si="109"/>
        <v>0</v>
      </c>
      <c r="K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0" s="186">
        <f t="shared" si="96"/>
        <v>0</v>
      </c>
      <c r="AD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0" s="186">
        <f t="shared" si="97"/>
        <v>0</v>
      </c>
      <c r="AH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0" s="186">
        <f t="shared" si="98"/>
        <v>0</v>
      </c>
      <c r="AL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0" s="186">
        <f t="shared" si="99"/>
        <v>0</v>
      </c>
      <c r="AP270" s="186">
        <f t="shared" si="100"/>
        <v>0</v>
      </c>
    </row>
    <row r="271" spans="2:42" x14ac:dyDescent="0.25">
      <c r="B271" s="184" t="s">
        <v>867</v>
      </c>
      <c r="C271" s="185" t="s">
        <v>868</v>
      </c>
      <c r="D2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86">
        <f t="shared" si="90"/>
        <v>0</v>
      </c>
      <c r="G2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71" s="186">
        <f t="shared" si="108"/>
        <v>0</v>
      </c>
      <c r="I2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71" s="186">
        <f t="shared" si="109"/>
        <v>0</v>
      </c>
      <c r="K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1" s="186">
        <f t="shared" si="96"/>
        <v>0</v>
      </c>
      <c r="AD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1" s="186">
        <f t="shared" si="97"/>
        <v>0</v>
      </c>
      <c r="AH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1" s="186">
        <f t="shared" si="98"/>
        <v>0</v>
      </c>
      <c r="AL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1" s="186">
        <f t="shared" si="99"/>
        <v>0</v>
      </c>
      <c r="AP271" s="186">
        <f t="shared" si="100"/>
        <v>0</v>
      </c>
    </row>
    <row r="272" spans="2:42" x14ac:dyDescent="0.25">
      <c r="B272" s="184" t="s">
        <v>869</v>
      </c>
      <c r="C272" s="185" t="s">
        <v>870</v>
      </c>
      <c r="D2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86">
        <f t="shared" si="90"/>
        <v>0</v>
      </c>
      <c r="G2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72" s="186">
        <f t="shared" si="108"/>
        <v>0</v>
      </c>
      <c r="I2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72" s="186">
        <f t="shared" si="109"/>
        <v>0</v>
      </c>
      <c r="K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2" s="186">
        <f t="shared" si="96"/>
        <v>0</v>
      </c>
      <c r="AD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2" s="186">
        <f t="shared" si="97"/>
        <v>0</v>
      </c>
      <c r="AH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2" s="186">
        <f t="shared" si="98"/>
        <v>0</v>
      </c>
      <c r="AL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2" s="186">
        <f t="shared" si="99"/>
        <v>0</v>
      </c>
      <c r="AP272" s="186">
        <f t="shared" si="100"/>
        <v>0</v>
      </c>
    </row>
    <row r="273" spans="2:42" x14ac:dyDescent="0.25">
      <c r="B273" s="184" t="s">
        <v>871</v>
      </c>
      <c r="C273" s="185" t="s">
        <v>872</v>
      </c>
      <c r="D2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8864</v>
      </c>
      <c r="E2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86">
        <f t="shared" si="90"/>
        <v>8864</v>
      </c>
      <c r="G2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73" s="186">
        <f t="shared" si="108"/>
        <v>8864</v>
      </c>
      <c r="I2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73" s="186">
        <f t="shared" si="109"/>
        <v>8864</v>
      </c>
      <c r="K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8864</v>
      </c>
      <c r="V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3" s="186">
        <f t="shared" si="96"/>
        <v>0</v>
      </c>
      <c r="AD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8864</v>
      </c>
      <c r="AF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3" s="186">
        <f t="shared" si="97"/>
        <v>8864</v>
      </c>
      <c r="AH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3" s="186">
        <f t="shared" si="98"/>
        <v>0</v>
      </c>
      <c r="AL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3" s="186">
        <f t="shared" si="99"/>
        <v>0</v>
      </c>
      <c r="AP273" s="186">
        <f t="shared" si="100"/>
        <v>8864</v>
      </c>
    </row>
    <row r="274" spans="2:42" x14ac:dyDescent="0.25">
      <c r="B274" s="184" t="s">
        <v>873</v>
      </c>
      <c r="C274" s="185" t="s">
        <v>874</v>
      </c>
      <c r="D2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6000</v>
      </c>
      <c r="E2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86">
        <f t="shared" si="90"/>
        <v>6000</v>
      </c>
      <c r="G2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74" s="186">
        <f t="shared" si="108"/>
        <v>6000</v>
      </c>
      <c r="I2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74" s="186">
        <f t="shared" si="109"/>
        <v>6000</v>
      </c>
      <c r="K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6000</v>
      </c>
      <c r="V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4" s="186">
        <f t="shared" si="96"/>
        <v>0</v>
      </c>
      <c r="AD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6000</v>
      </c>
      <c r="AF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4" s="186">
        <f t="shared" si="97"/>
        <v>6000</v>
      </c>
      <c r="AH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4" s="186">
        <f t="shared" si="98"/>
        <v>0</v>
      </c>
      <c r="AL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4" s="186">
        <f t="shared" si="99"/>
        <v>0</v>
      </c>
      <c r="AP274" s="186">
        <f t="shared" si="100"/>
        <v>6000</v>
      </c>
    </row>
    <row r="275" spans="2:42" x14ac:dyDescent="0.25">
      <c r="B275" s="184" t="s">
        <v>875</v>
      </c>
      <c r="C275" s="185" t="s">
        <v>876</v>
      </c>
      <c r="D2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15000</v>
      </c>
      <c r="E2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5" s="186">
        <f t="shared" si="90"/>
        <v>15000</v>
      </c>
      <c r="G2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75" s="186">
        <f t="shared" si="108"/>
        <v>15000</v>
      </c>
      <c r="I2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75" s="186">
        <f t="shared" si="109"/>
        <v>15000</v>
      </c>
      <c r="K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15000</v>
      </c>
      <c r="V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15000</v>
      </c>
      <c r="AC275" s="186">
        <f t="shared" si="96"/>
        <v>15000</v>
      </c>
      <c r="AD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5" s="186">
        <f t="shared" si="97"/>
        <v>0</v>
      </c>
      <c r="AH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5" s="186">
        <f t="shared" si="98"/>
        <v>0</v>
      </c>
      <c r="AL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5" s="186">
        <f t="shared" si="99"/>
        <v>0</v>
      </c>
      <c r="AP275" s="186">
        <f t="shared" si="100"/>
        <v>15000</v>
      </c>
    </row>
    <row r="276" spans="2:42" x14ac:dyDescent="0.25">
      <c r="B276" s="184" t="s">
        <v>328</v>
      </c>
      <c r="C276" s="185" t="s">
        <v>877</v>
      </c>
      <c r="D2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86">
        <f t="shared" si="90"/>
        <v>0</v>
      </c>
      <c r="G2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76" s="186">
        <f t="shared" si="108"/>
        <v>0</v>
      </c>
      <c r="I2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76" s="186">
        <f t="shared" si="109"/>
        <v>0</v>
      </c>
      <c r="K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6" s="186">
        <f t="shared" si="96"/>
        <v>0</v>
      </c>
      <c r="AD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6" s="186">
        <f t="shared" si="97"/>
        <v>0</v>
      </c>
      <c r="AH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6" s="186">
        <f t="shared" si="98"/>
        <v>0</v>
      </c>
      <c r="AL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6" s="186">
        <f t="shared" si="99"/>
        <v>0</v>
      </c>
      <c r="AP276" s="186">
        <f t="shared" si="100"/>
        <v>0</v>
      </c>
    </row>
    <row r="277" spans="2:42" x14ac:dyDescent="0.25">
      <c r="B277" s="184" t="s">
        <v>878</v>
      </c>
      <c r="C277" s="185" t="s">
        <v>879</v>
      </c>
      <c r="D2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40000</v>
      </c>
      <c r="E2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7" s="186">
        <f t="shared" si="90"/>
        <v>40000</v>
      </c>
      <c r="G2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77" s="186">
        <f t="shared" si="108"/>
        <v>40000</v>
      </c>
      <c r="I2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77" s="186">
        <f t="shared" si="109"/>
        <v>40000</v>
      </c>
      <c r="K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40000</v>
      </c>
      <c r="V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7" s="186">
        <f t="shared" si="96"/>
        <v>0</v>
      </c>
      <c r="AD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40000</v>
      </c>
      <c r="AE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7" s="186">
        <f t="shared" si="97"/>
        <v>40000</v>
      </c>
      <c r="AH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7" s="186">
        <f t="shared" si="98"/>
        <v>0</v>
      </c>
      <c r="AL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7" s="186">
        <f t="shared" si="99"/>
        <v>0</v>
      </c>
      <c r="AP277" s="186">
        <f t="shared" si="100"/>
        <v>40000</v>
      </c>
    </row>
    <row r="278" spans="2:42" x14ac:dyDescent="0.25">
      <c r="B278" s="184" t="s">
        <v>880</v>
      </c>
      <c r="C278" s="185" t="s">
        <v>881</v>
      </c>
      <c r="D2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86600</v>
      </c>
      <c r="E2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186">
        <f t="shared" si="90"/>
        <v>86600</v>
      </c>
      <c r="G2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78" s="186">
        <f t="shared" si="108"/>
        <v>86600</v>
      </c>
      <c r="I2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78" s="186">
        <f t="shared" si="109"/>
        <v>86600</v>
      </c>
      <c r="K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13200</v>
      </c>
      <c r="P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10200</v>
      </c>
      <c r="Q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60000</v>
      </c>
      <c r="V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3200</v>
      </c>
      <c r="Y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8" s="186">
        <f t="shared" si="96"/>
        <v>0</v>
      </c>
      <c r="AD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60000</v>
      </c>
      <c r="AE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4000</v>
      </c>
      <c r="AF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6400</v>
      </c>
      <c r="AG278" s="186">
        <f t="shared" si="97"/>
        <v>70400</v>
      </c>
      <c r="AH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3200</v>
      </c>
      <c r="AK278" s="186">
        <f t="shared" si="98"/>
        <v>3200</v>
      </c>
      <c r="AL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6000</v>
      </c>
      <c r="AM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8" s="186">
        <f t="shared" si="99"/>
        <v>6000</v>
      </c>
      <c r="AP278" s="186">
        <f t="shared" si="100"/>
        <v>79600</v>
      </c>
    </row>
    <row r="279" spans="2:42" x14ac:dyDescent="0.25">
      <c r="B279" s="184" t="s">
        <v>882</v>
      </c>
      <c r="C279" s="185" t="s">
        <v>883</v>
      </c>
      <c r="D2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86">
        <f t="shared" si="90"/>
        <v>0</v>
      </c>
      <c r="G2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79" s="186">
        <f t="shared" si="108"/>
        <v>0</v>
      </c>
      <c r="I2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79" s="186">
        <f t="shared" si="109"/>
        <v>0</v>
      </c>
      <c r="K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9" s="186">
        <f t="shared" si="96"/>
        <v>0</v>
      </c>
      <c r="AD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9" s="186">
        <f t="shared" si="97"/>
        <v>0</v>
      </c>
      <c r="AH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9" s="186">
        <f t="shared" si="98"/>
        <v>0</v>
      </c>
      <c r="AL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9" s="186">
        <f t="shared" si="99"/>
        <v>0</v>
      </c>
      <c r="AP279" s="186">
        <f t="shared" si="100"/>
        <v>0</v>
      </c>
    </row>
    <row r="280" spans="2:42" x14ac:dyDescent="0.25">
      <c r="B280" s="184" t="s">
        <v>884</v>
      </c>
      <c r="C280" s="185" t="s">
        <v>885</v>
      </c>
      <c r="D2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1200</v>
      </c>
      <c r="E2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86">
        <f t="shared" si="90"/>
        <v>1200</v>
      </c>
      <c r="G2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80" s="186">
        <f t="shared" si="108"/>
        <v>1200</v>
      </c>
      <c r="I2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80" s="186">
        <f t="shared" si="109"/>
        <v>1200</v>
      </c>
      <c r="K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1200</v>
      </c>
      <c r="V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0" s="186">
        <f t="shared" si="96"/>
        <v>0</v>
      </c>
      <c r="AD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1200</v>
      </c>
      <c r="AG280" s="186">
        <f t="shared" si="97"/>
        <v>1200</v>
      </c>
      <c r="AH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0" s="186">
        <f t="shared" si="98"/>
        <v>0</v>
      </c>
      <c r="AL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0" s="186">
        <f t="shared" si="99"/>
        <v>0</v>
      </c>
      <c r="AP280" s="186">
        <f t="shared" si="100"/>
        <v>1200</v>
      </c>
    </row>
    <row r="281" spans="2:42" x14ac:dyDescent="0.25">
      <c r="B281" s="184" t="s">
        <v>886</v>
      </c>
      <c r="C281" s="185" t="s">
        <v>887</v>
      </c>
      <c r="D2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7000</v>
      </c>
      <c r="E2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86">
        <f t="shared" si="90"/>
        <v>7000</v>
      </c>
      <c r="G2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81" s="186">
        <f t="shared" si="108"/>
        <v>7000</v>
      </c>
      <c r="I2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81" s="186">
        <f t="shared" si="109"/>
        <v>7000</v>
      </c>
      <c r="K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7000</v>
      </c>
      <c r="V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1" s="186">
        <f t="shared" si="96"/>
        <v>0</v>
      </c>
      <c r="AD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1" s="186">
        <f t="shared" si="97"/>
        <v>0</v>
      </c>
      <c r="AH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7000</v>
      </c>
      <c r="AJ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1" s="186">
        <f t="shared" si="98"/>
        <v>7000</v>
      </c>
      <c r="AL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1" s="186">
        <f t="shared" si="99"/>
        <v>0</v>
      </c>
      <c r="AP281" s="186">
        <f t="shared" si="100"/>
        <v>7000</v>
      </c>
    </row>
    <row r="282" spans="2:42" x14ac:dyDescent="0.25">
      <c r="B282" s="184" t="s">
        <v>888</v>
      </c>
      <c r="C282" s="185" t="s">
        <v>889</v>
      </c>
      <c r="D2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86">
        <f t="shared" si="90"/>
        <v>0</v>
      </c>
      <c r="G2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82" s="186">
        <f t="shared" si="108"/>
        <v>0</v>
      </c>
      <c r="I2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82" s="186">
        <f t="shared" si="109"/>
        <v>0</v>
      </c>
      <c r="K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2" s="186">
        <f t="shared" si="96"/>
        <v>0</v>
      </c>
      <c r="AD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2" s="186">
        <f t="shared" si="97"/>
        <v>0</v>
      </c>
      <c r="AH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2" s="186">
        <f t="shared" si="98"/>
        <v>0</v>
      </c>
      <c r="AL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2" s="186">
        <f t="shared" si="99"/>
        <v>0</v>
      </c>
      <c r="AP282" s="186">
        <f t="shared" si="100"/>
        <v>0</v>
      </c>
    </row>
    <row r="283" spans="2:42" x14ac:dyDescent="0.25">
      <c r="B283" s="184" t="s">
        <v>890</v>
      </c>
      <c r="C283" s="185" t="s">
        <v>891</v>
      </c>
      <c r="D28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86">
        <f t="shared" si="90"/>
        <v>0</v>
      </c>
      <c r="G28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83" s="186">
        <f t="shared" si="108"/>
        <v>0</v>
      </c>
      <c r="I28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83" s="186">
        <f t="shared" si="109"/>
        <v>0</v>
      </c>
      <c r="K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3" s="186">
        <f t="shared" si="96"/>
        <v>0</v>
      </c>
      <c r="AD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3" s="186">
        <f t="shared" si="97"/>
        <v>0</v>
      </c>
      <c r="AH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3" s="186">
        <f t="shared" si="98"/>
        <v>0</v>
      </c>
      <c r="AL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3" s="186">
        <f t="shared" si="99"/>
        <v>0</v>
      </c>
      <c r="AP283" s="186">
        <f t="shared" si="100"/>
        <v>0</v>
      </c>
    </row>
    <row r="284" spans="2:42" x14ac:dyDescent="0.25">
      <c r="B284" s="184" t="s">
        <v>892</v>
      </c>
      <c r="C284" s="185" t="s">
        <v>893</v>
      </c>
      <c r="D2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15259</v>
      </c>
      <c r="E2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v>
      </c>
      <c r="F284" s="186">
        <f t="shared" si="90"/>
        <v>18259</v>
      </c>
      <c r="G2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84" s="186">
        <f t="shared" si="108"/>
        <v>18259</v>
      </c>
      <c r="I2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84" s="186">
        <f t="shared" si="109"/>
        <v>18259</v>
      </c>
      <c r="K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3000</v>
      </c>
      <c r="N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15259</v>
      </c>
      <c r="V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4" s="186">
        <f t="shared" si="96"/>
        <v>0</v>
      </c>
      <c r="AD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4" s="186">
        <f t="shared" si="97"/>
        <v>0</v>
      </c>
      <c r="AH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3000</v>
      </c>
      <c r="AJ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4" s="186">
        <f t="shared" si="98"/>
        <v>3000</v>
      </c>
      <c r="AL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15259</v>
      </c>
      <c r="AM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4" s="186">
        <f t="shared" si="99"/>
        <v>15259</v>
      </c>
      <c r="AP284" s="186">
        <f t="shared" si="100"/>
        <v>18259</v>
      </c>
    </row>
    <row r="285" spans="2:42" x14ac:dyDescent="0.25">
      <c r="B285" s="184" t="s">
        <v>329</v>
      </c>
      <c r="C285" s="185" t="s">
        <v>894</v>
      </c>
      <c r="D2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20813</v>
      </c>
      <c r="E2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86">
        <f t="shared" si="90"/>
        <v>20813</v>
      </c>
      <c r="G2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85" s="186">
        <f t="shared" si="108"/>
        <v>20813</v>
      </c>
      <c r="I2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85" s="186">
        <f t="shared" si="109"/>
        <v>20813</v>
      </c>
      <c r="K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20813</v>
      </c>
      <c r="V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5" s="186">
        <f t="shared" si="96"/>
        <v>0</v>
      </c>
      <c r="AD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5" s="186">
        <f t="shared" si="97"/>
        <v>0</v>
      </c>
      <c r="AH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5" s="186">
        <f t="shared" si="98"/>
        <v>0</v>
      </c>
      <c r="AL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20813</v>
      </c>
      <c r="AM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5" s="186">
        <f t="shared" si="99"/>
        <v>20813</v>
      </c>
      <c r="AP285" s="186">
        <f t="shared" si="100"/>
        <v>20813</v>
      </c>
    </row>
    <row r="286" spans="2:42" x14ac:dyDescent="0.25">
      <c r="B286" s="184" t="s">
        <v>895</v>
      </c>
      <c r="C286" s="185" t="s">
        <v>896</v>
      </c>
      <c r="D2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86">
        <f t="shared" si="90"/>
        <v>0</v>
      </c>
      <c r="G2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86" s="186">
        <f t="shared" si="108"/>
        <v>0</v>
      </c>
      <c r="I2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86" s="186">
        <f t="shared" si="109"/>
        <v>0</v>
      </c>
      <c r="K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6" s="186">
        <f t="shared" si="96"/>
        <v>0</v>
      </c>
      <c r="AD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6" s="186">
        <f t="shared" si="97"/>
        <v>0</v>
      </c>
      <c r="AH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6" s="186">
        <f t="shared" si="98"/>
        <v>0</v>
      </c>
      <c r="AL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6" s="186">
        <f t="shared" si="99"/>
        <v>0</v>
      </c>
      <c r="AP286" s="186">
        <f t="shared" si="100"/>
        <v>0</v>
      </c>
    </row>
    <row r="287" spans="2:42" x14ac:dyDescent="0.25">
      <c r="B287" s="184" t="s">
        <v>897</v>
      </c>
      <c r="C287" s="185" t="s">
        <v>898</v>
      </c>
      <c r="D2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86">
        <f t="shared" si="90"/>
        <v>0</v>
      </c>
      <c r="G2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87" s="186">
        <f t="shared" si="108"/>
        <v>0</v>
      </c>
      <c r="I2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87" s="186">
        <f t="shared" si="109"/>
        <v>0</v>
      </c>
      <c r="K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7" s="186">
        <f t="shared" si="96"/>
        <v>0</v>
      </c>
      <c r="AD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7" s="186">
        <f t="shared" si="97"/>
        <v>0</v>
      </c>
      <c r="AH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7" s="186">
        <f t="shared" si="98"/>
        <v>0</v>
      </c>
      <c r="AL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7" s="186">
        <f t="shared" si="99"/>
        <v>0</v>
      </c>
      <c r="AP287" s="186">
        <f t="shared" si="100"/>
        <v>0</v>
      </c>
    </row>
    <row r="288" spans="2:42" x14ac:dyDescent="0.25">
      <c r="B288" s="184" t="s">
        <v>899</v>
      </c>
      <c r="C288" s="185" t="s">
        <v>900</v>
      </c>
      <c r="D2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86">
        <f t="shared" ref="F288:F326" si="110">+D288+E288</f>
        <v>0</v>
      </c>
      <c r="G2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88" s="186">
        <f t="shared" si="108"/>
        <v>0</v>
      </c>
      <c r="I2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88" s="186">
        <f t="shared" si="109"/>
        <v>0</v>
      </c>
      <c r="K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8" s="186">
        <f t="shared" si="96"/>
        <v>0</v>
      </c>
      <c r="AD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8" s="186">
        <f t="shared" si="97"/>
        <v>0</v>
      </c>
      <c r="AH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8" s="186">
        <f t="shared" si="98"/>
        <v>0</v>
      </c>
      <c r="AL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8" s="186">
        <f t="shared" si="99"/>
        <v>0</v>
      </c>
      <c r="AP288" s="186">
        <f t="shared" si="100"/>
        <v>0</v>
      </c>
    </row>
    <row r="289" spans="2:42" x14ac:dyDescent="0.25">
      <c r="B289" s="184" t="s">
        <v>901</v>
      </c>
      <c r="C289" s="185" t="s">
        <v>894</v>
      </c>
      <c r="D28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86">
        <f t="shared" si="110"/>
        <v>0</v>
      </c>
      <c r="G28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89" s="186">
        <f t="shared" si="108"/>
        <v>0</v>
      </c>
      <c r="I28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89" s="186">
        <f t="shared" si="109"/>
        <v>0</v>
      </c>
      <c r="K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9" s="186">
        <f t="shared" si="96"/>
        <v>0</v>
      </c>
      <c r="AD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9" s="186">
        <f t="shared" si="97"/>
        <v>0</v>
      </c>
      <c r="AH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9" s="186">
        <f t="shared" si="98"/>
        <v>0</v>
      </c>
      <c r="AL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9" s="186">
        <f t="shared" si="99"/>
        <v>0</v>
      </c>
      <c r="AP289" s="186">
        <f t="shared" si="100"/>
        <v>0</v>
      </c>
    </row>
    <row r="290" spans="2:42" x14ac:dyDescent="0.25">
      <c r="B290" s="184" t="s">
        <v>902</v>
      </c>
      <c r="C290" s="185" t="s">
        <v>903</v>
      </c>
      <c r="D2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86">
        <f t="shared" si="110"/>
        <v>0</v>
      </c>
      <c r="G2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90" s="186">
        <f t="shared" si="108"/>
        <v>0</v>
      </c>
      <c r="I2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90" s="186">
        <f t="shared" si="109"/>
        <v>0</v>
      </c>
      <c r="K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0" s="186">
        <f t="shared" si="96"/>
        <v>0</v>
      </c>
      <c r="AD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0" s="186">
        <f t="shared" si="97"/>
        <v>0</v>
      </c>
      <c r="AH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0" s="186">
        <f t="shared" si="98"/>
        <v>0</v>
      </c>
      <c r="AL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0" s="186">
        <f t="shared" si="99"/>
        <v>0</v>
      </c>
      <c r="AP290" s="186">
        <f t="shared" si="100"/>
        <v>0</v>
      </c>
    </row>
    <row r="291" spans="2:42" x14ac:dyDescent="0.25">
      <c r="B291" s="184" t="s">
        <v>904</v>
      </c>
      <c r="C291" s="185" t="s">
        <v>905</v>
      </c>
      <c r="D2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10000</v>
      </c>
      <c r="E2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86">
        <f t="shared" si="110"/>
        <v>10000</v>
      </c>
      <c r="G2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91" s="186">
        <f t="shared" si="108"/>
        <v>10000</v>
      </c>
      <c r="I2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91" s="186">
        <f t="shared" si="109"/>
        <v>10000</v>
      </c>
      <c r="K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10000</v>
      </c>
      <c r="V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1" s="186">
        <f t="shared" si="96"/>
        <v>0</v>
      </c>
      <c r="AD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1" s="186">
        <f t="shared" si="97"/>
        <v>0</v>
      </c>
      <c r="AH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1" s="186">
        <f t="shared" si="98"/>
        <v>0</v>
      </c>
      <c r="AL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10000</v>
      </c>
      <c r="AM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1" s="186">
        <f t="shared" si="99"/>
        <v>10000</v>
      </c>
      <c r="AP291" s="186">
        <f t="shared" si="100"/>
        <v>10000</v>
      </c>
    </row>
    <row r="292" spans="2:42" x14ac:dyDescent="0.25">
      <c r="B292" s="184" t="s">
        <v>906</v>
      </c>
      <c r="C292" s="185" t="s">
        <v>907</v>
      </c>
      <c r="D2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86">
        <f t="shared" si="110"/>
        <v>0</v>
      </c>
      <c r="G2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92" s="186">
        <f t="shared" si="108"/>
        <v>0</v>
      </c>
      <c r="I2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92" s="186">
        <f t="shared" si="109"/>
        <v>0</v>
      </c>
      <c r="K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2" s="186">
        <f t="shared" si="96"/>
        <v>0</v>
      </c>
      <c r="AD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2" s="186">
        <f t="shared" si="97"/>
        <v>0</v>
      </c>
      <c r="AH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2" s="186">
        <f t="shared" si="98"/>
        <v>0</v>
      </c>
      <c r="AL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2" s="186">
        <f t="shared" si="99"/>
        <v>0</v>
      </c>
      <c r="AP292" s="186">
        <f t="shared" si="100"/>
        <v>0</v>
      </c>
    </row>
    <row r="293" spans="2:42" x14ac:dyDescent="0.25">
      <c r="B293" s="184" t="s">
        <v>908</v>
      </c>
      <c r="C293" s="185" t="s">
        <v>909</v>
      </c>
      <c r="D2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v>
      </c>
      <c r="E2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86">
        <f t="shared" si="110"/>
        <v>5000</v>
      </c>
      <c r="G2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93" s="186">
        <f t="shared" si="108"/>
        <v>5000</v>
      </c>
      <c r="I2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93" s="186">
        <f t="shared" si="109"/>
        <v>5000</v>
      </c>
      <c r="K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5000</v>
      </c>
      <c r="V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3" s="186">
        <f t="shared" si="96"/>
        <v>0</v>
      </c>
      <c r="AD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3" s="186">
        <f t="shared" si="97"/>
        <v>0</v>
      </c>
      <c r="AH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3" s="186">
        <f t="shared" si="98"/>
        <v>0</v>
      </c>
      <c r="AL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5000</v>
      </c>
      <c r="AM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3" s="186">
        <f t="shared" si="99"/>
        <v>5000</v>
      </c>
      <c r="AP293" s="186">
        <f t="shared" si="100"/>
        <v>5000</v>
      </c>
    </row>
    <row r="294" spans="2:42" x14ac:dyDescent="0.25">
      <c r="B294" s="184" t="s">
        <v>910</v>
      </c>
      <c r="C294" s="185" t="s">
        <v>911</v>
      </c>
      <c r="D2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12000</v>
      </c>
      <c r="E2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3500</v>
      </c>
      <c r="F294" s="186">
        <f t="shared" si="110"/>
        <v>15500</v>
      </c>
      <c r="G2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94" s="186">
        <f t="shared" si="108"/>
        <v>15500</v>
      </c>
      <c r="I2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94" s="186">
        <f t="shared" si="109"/>
        <v>15500</v>
      </c>
      <c r="K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3500</v>
      </c>
      <c r="N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12000</v>
      </c>
      <c r="V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4" s="186">
        <f t="shared" si="96"/>
        <v>0</v>
      </c>
      <c r="AD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12000</v>
      </c>
      <c r="AE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4" s="186">
        <f t="shared" si="97"/>
        <v>12000</v>
      </c>
      <c r="AH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3500</v>
      </c>
      <c r="AJ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4" s="186">
        <f t="shared" si="98"/>
        <v>3500</v>
      </c>
      <c r="AL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4" s="186">
        <f t="shared" si="99"/>
        <v>0</v>
      </c>
      <c r="AP294" s="186">
        <f t="shared" si="100"/>
        <v>15500</v>
      </c>
    </row>
    <row r="295" spans="2:42" x14ac:dyDescent="0.25">
      <c r="B295" s="184" t="s">
        <v>912</v>
      </c>
      <c r="C295" s="185" t="s">
        <v>913</v>
      </c>
      <c r="D2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86">
        <f t="shared" si="110"/>
        <v>0</v>
      </c>
      <c r="G2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95" s="186">
        <f t="shared" si="108"/>
        <v>0</v>
      </c>
      <c r="I2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95" s="186">
        <f t="shared" si="109"/>
        <v>0</v>
      </c>
      <c r="K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5" s="186">
        <f t="shared" si="96"/>
        <v>0</v>
      </c>
      <c r="AD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5" s="186">
        <f t="shared" si="97"/>
        <v>0</v>
      </c>
      <c r="AH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5" s="186">
        <f t="shared" si="98"/>
        <v>0</v>
      </c>
      <c r="AL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5" s="186">
        <f t="shared" si="99"/>
        <v>0</v>
      </c>
      <c r="AP295" s="186">
        <f t="shared" si="100"/>
        <v>0</v>
      </c>
    </row>
    <row r="296" spans="2:42" x14ac:dyDescent="0.25">
      <c r="B296" s="184" t="s">
        <v>914</v>
      </c>
      <c r="C296" s="185" t="s">
        <v>915</v>
      </c>
      <c r="D2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37000</v>
      </c>
      <c r="E2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186">
        <f t="shared" si="110"/>
        <v>37000</v>
      </c>
      <c r="G2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96" s="186">
        <f t="shared" si="108"/>
        <v>37000</v>
      </c>
      <c r="I2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96" s="186">
        <f t="shared" si="109"/>
        <v>37000</v>
      </c>
      <c r="K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37000</v>
      </c>
      <c r="V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6" s="186">
        <f t="shared" si="96"/>
        <v>0</v>
      </c>
      <c r="AD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6" s="186">
        <f t="shared" si="97"/>
        <v>0</v>
      </c>
      <c r="AH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6" s="186">
        <f t="shared" si="98"/>
        <v>0</v>
      </c>
      <c r="AL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37000</v>
      </c>
      <c r="AM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6" s="186">
        <f t="shared" si="99"/>
        <v>37000</v>
      </c>
      <c r="AP296" s="186">
        <f t="shared" si="100"/>
        <v>37000</v>
      </c>
    </row>
    <row r="297" spans="2:42" x14ac:dyDescent="0.25">
      <c r="B297" s="184" t="s">
        <v>916</v>
      </c>
      <c r="C297" s="185" t="s">
        <v>917</v>
      </c>
      <c r="D2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86">
        <f t="shared" si="110"/>
        <v>0</v>
      </c>
      <c r="G2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97" s="186">
        <f t="shared" si="108"/>
        <v>0</v>
      </c>
      <c r="I2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97" s="186">
        <f t="shared" si="109"/>
        <v>0</v>
      </c>
      <c r="K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7" s="186">
        <f t="shared" si="96"/>
        <v>0</v>
      </c>
      <c r="AD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7" s="186">
        <f t="shared" si="97"/>
        <v>0</v>
      </c>
      <c r="AH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7" s="186">
        <f t="shared" si="98"/>
        <v>0</v>
      </c>
      <c r="AL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7" s="186">
        <f t="shared" si="99"/>
        <v>0</v>
      </c>
      <c r="AP297" s="186">
        <f t="shared" si="100"/>
        <v>0</v>
      </c>
    </row>
    <row r="298" spans="2:42" x14ac:dyDescent="0.25">
      <c r="B298" s="184" t="s">
        <v>918</v>
      </c>
      <c r="C298" s="185" t="s">
        <v>919</v>
      </c>
      <c r="D2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86">
        <f t="shared" si="110"/>
        <v>0</v>
      </c>
      <c r="G2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98" s="186">
        <f t="shared" si="108"/>
        <v>0</v>
      </c>
      <c r="I2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98" s="186">
        <f t="shared" si="109"/>
        <v>0</v>
      </c>
      <c r="K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8" s="186">
        <f t="shared" si="96"/>
        <v>0</v>
      </c>
      <c r="AD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8" s="186">
        <f t="shared" si="97"/>
        <v>0</v>
      </c>
      <c r="AH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8" s="186">
        <f t="shared" si="98"/>
        <v>0</v>
      </c>
      <c r="AL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8" s="186">
        <f t="shared" si="99"/>
        <v>0</v>
      </c>
      <c r="AP298" s="186">
        <f t="shared" si="100"/>
        <v>0</v>
      </c>
    </row>
    <row r="299" spans="2:42" x14ac:dyDescent="0.25">
      <c r="B299" s="184" t="s">
        <v>920</v>
      </c>
      <c r="C299" s="185" t="s">
        <v>921</v>
      </c>
      <c r="D29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7000</v>
      </c>
      <c r="E29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86">
        <f t="shared" si="110"/>
        <v>7000</v>
      </c>
      <c r="G29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299" s="186">
        <f t="shared" si="108"/>
        <v>7000</v>
      </c>
      <c r="I29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299" s="186">
        <f t="shared" si="109"/>
        <v>7000</v>
      </c>
      <c r="K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7000</v>
      </c>
      <c r="V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9" s="186">
        <f t="shared" si="96"/>
        <v>0</v>
      </c>
      <c r="AD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9" s="186">
        <f t="shared" si="97"/>
        <v>0</v>
      </c>
      <c r="AH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9" s="186">
        <f t="shared" si="98"/>
        <v>0</v>
      </c>
      <c r="AL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7000</v>
      </c>
      <c r="AM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9" s="186">
        <f t="shared" si="99"/>
        <v>7000</v>
      </c>
      <c r="AP299" s="186">
        <f t="shared" si="100"/>
        <v>7000</v>
      </c>
    </row>
    <row r="300" spans="2:42" x14ac:dyDescent="0.25">
      <c r="B300" s="184" t="s">
        <v>922</v>
      </c>
      <c r="C300" s="185" t="s">
        <v>923</v>
      </c>
      <c r="D3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86">
        <f t="shared" si="110"/>
        <v>0</v>
      </c>
      <c r="G3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00" s="186">
        <f t="shared" si="108"/>
        <v>0</v>
      </c>
      <c r="I3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00" s="186">
        <f t="shared" si="109"/>
        <v>0</v>
      </c>
      <c r="K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0" s="186">
        <f t="shared" si="96"/>
        <v>0</v>
      </c>
      <c r="AD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0" s="186">
        <f t="shared" si="97"/>
        <v>0</v>
      </c>
      <c r="AH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0" s="186">
        <f t="shared" si="98"/>
        <v>0</v>
      </c>
      <c r="AL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0" s="186">
        <f t="shared" si="99"/>
        <v>0</v>
      </c>
      <c r="AP300" s="186">
        <f t="shared" si="100"/>
        <v>0</v>
      </c>
    </row>
    <row r="301" spans="2:42" x14ac:dyDescent="0.25">
      <c r="B301" s="184" t="s">
        <v>924</v>
      </c>
      <c r="C301" s="185" t="s">
        <v>925</v>
      </c>
      <c r="D3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v>
      </c>
      <c r="E3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86">
        <f t="shared" si="110"/>
        <v>5000</v>
      </c>
      <c r="G3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01" s="186">
        <f t="shared" si="108"/>
        <v>5000</v>
      </c>
      <c r="I3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01" s="186">
        <f t="shared" si="109"/>
        <v>5000</v>
      </c>
      <c r="K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5000</v>
      </c>
      <c r="V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1" s="186">
        <f t="shared" si="96"/>
        <v>0</v>
      </c>
      <c r="AD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1" s="186">
        <f t="shared" si="97"/>
        <v>0</v>
      </c>
      <c r="AH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1" s="186">
        <f t="shared" si="98"/>
        <v>0</v>
      </c>
      <c r="AL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5000</v>
      </c>
      <c r="AM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1" s="186">
        <f t="shared" si="99"/>
        <v>5000</v>
      </c>
      <c r="AP301" s="186">
        <f t="shared" si="100"/>
        <v>5000</v>
      </c>
    </row>
    <row r="302" spans="2:42" x14ac:dyDescent="0.25">
      <c r="B302" s="184" t="s">
        <v>926</v>
      </c>
      <c r="C302" s="185" t="s">
        <v>927</v>
      </c>
      <c r="D3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12000</v>
      </c>
      <c r="E3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86">
        <f t="shared" si="110"/>
        <v>12000</v>
      </c>
      <c r="G3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02" s="186">
        <f t="shared" si="108"/>
        <v>12000</v>
      </c>
      <c r="I3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02" s="186">
        <f t="shared" si="109"/>
        <v>12000</v>
      </c>
      <c r="K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12000</v>
      </c>
      <c r="V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2" s="186">
        <f t="shared" si="96"/>
        <v>0</v>
      </c>
      <c r="AD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2" s="186">
        <f t="shared" si="97"/>
        <v>0</v>
      </c>
      <c r="AH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2" s="186">
        <f t="shared" si="98"/>
        <v>0</v>
      </c>
      <c r="AL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12000</v>
      </c>
      <c r="AM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2" s="186">
        <f t="shared" si="99"/>
        <v>12000</v>
      </c>
      <c r="AP302" s="186">
        <f t="shared" si="100"/>
        <v>12000</v>
      </c>
    </row>
    <row r="303" spans="2:42" x14ac:dyDescent="0.25">
      <c r="B303" s="184" t="s">
        <v>928</v>
      </c>
      <c r="C303" s="185" t="s">
        <v>929</v>
      </c>
      <c r="D3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86">
        <f t="shared" si="110"/>
        <v>0</v>
      </c>
      <c r="G3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03" s="186">
        <f t="shared" si="108"/>
        <v>0</v>
      </c>
      <c r="I3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03" s="186">
        <f t="shared" si="109"/>
        <v>0</v>
      </c>
      <c r="K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3" s="186">
        <f t="shared" ref="AC303:AC366" si="111">Z303+AA303+AB303</f>
        <v>0</v>
      </c>
      <c r="AD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3" s="186">
        <f t="shared" ref="AG303:AG366" si="112">+AD303+AE303+AF303</f>
        <v>0</v>
      </c>
      <c r="AH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3" s="186">
        <f t="shared" ref="AK303:AK366" si="113">+AH303+AI303+AJ303</f>
        <v>0</v>
      </c>
      <c r="AL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3" s="186">
        <f t="shared" ref="AO303:AO366" si="114">+AL303+AM303+AN303</f>
        <v>0</v>
      </c>
      <c r="AP303" s="186">
        <f t="shared" ref="AP303:AP366" si="115">AC303+AG303+AK303+AO303</f>
        <v>0</v>
      </c>
    </row>
    <row r="304" spans="2:42" x14ac:dyDescent="0.25">
      <c r="B304" s="184" t="s">
        <v>930</v>
      </c>
      <c r="C304" s="185" t="s">
        <v>931</v>
      </c>
      <c r="D3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86">
        <f t="shared" si="110"/>
        <v>0</v>
      </c>
      <c r="G3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04" s="186">
        <f t="shared" si="108"/>
        <v>0</v>
      </c>
      <c r="I3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04" s="186">
        <f t="shared" si="109"/>
        <v>0</v>
      </c>
      <c r="K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4" s="186">
        <f t="shared" si="111"/>
        <v>0</v>
      </c>
      <c r="AD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4" s="186">
        <f t="shared" si="112"/>
        <v>0</v>
      </c>
      <c r="AH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4" s="186">
        <f t="shared" si="113"/>
        <v>0</v>
      </c>
      <c r="AL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4" s="186">
        <f t="shared" si="114"/>
        <v>0</v>
      </c>
      <c r="AP304" s="186">
        <f t="shared" si="115"/>
        <v>0</v>
      </c>
    </row>
    <row r="305" spans="2:42" x14ac:dyDescent="0.25">
      <c r="B305" s="184" t="s">
        <v>932</v>
      </c>
      <c r="C305" s="185" t="s">
        <v>933</v>
      </c>
      <c r="D3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86">
        <f t="shared" si="110"/>
        <v>0</v>
      </c>
      <c r="G3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05" s="186">
        <f t="shared" si="108"/>
        <v>0</v>
      </c>
      <c r="I3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05" s="186">
        <f t="shared" si="109"/>
        <v>0</v>
      </c>
      <c r="K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5" s="186">
        <f t="shared" si="111"/>
        <v>0</v>
      </c>
      <c r="AD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5" s="186">
        <f t="shared" si="112"/>
        <v>0</v>
      </c>
      <c r="AH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5" s="186">
        <f t="shared" si="113"/>
        <v>0</v>
      </c>
      <c r="AL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5" s="186">
        <f t="shared" si="114"/>
        <v>0</v>
      </c>
      <c r="AP305" s="186">
        <f t="shared" si="115"/>
        <v>0</v>
      </c>
    </row>
    <row r="306" spans="2:42" x14ac:dyDescent="0.25">
      <c r="B306" s="184" t="s">
        <v>934</v>
      </c>
      <c r="C306" s="185" t="s">
        <v>935</v>
      </c>
      <c r="D3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86">
        <f t="shared" si="110"/>
        <v>0</v>
      </c>
      <c r="G3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06" s="186">
        <f t="shared" si="108"/>
        <v>0</v>
      </c>
      <c r="I3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06" s="186">
        <f t="shared" si="109"/>
        <v>0</v>
      </c>
      <c r="K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6" s="186">
        <f t="shared" si="111"/>
        <v>0</v>
      </c>
      <c r="AD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6" s="186">
        <f t="shared" si="112"/>
        <v>0</v>
      </c>
      <c r="AH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6" s="186">
        <f t="shared" si="113"/>
        <v>0</v>
      </c>
      <c r="AL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6" s="186">
        <f t="shared" si="114"/>
        <v>0</v>
      </c>
      <c r="AP306" s="186">
        <f t="shared" si="115"/>
        <v>0</v>
      </c>
    </row>
    <row r="307" spans="2:42" x14ac:dyDescent="0.25">
      <c r="B307" s="184" t="s">
        <v>936</v>
      </c>
      <c r="C307" s="185" t="s">
        <v>937</v>
      </c>
      <c r="D30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86">
        <f t="shared" si="110"/>
        <v>0</v>
      </c>
      <c r="G30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07" s="186">
        <f t="shared" si="108"/>
        <v>0</v>
      </c>
      <c r="I30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07" s="186">
        <f t="shared" si="109"/>
        <v>0</v>
      </c>
      <c r="K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7" s="186">
        <f t="shared" si="111"/>
        <v>0</v>
      </c>
      <c r="AD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7" s="186">
        <f t="shared" si="112"/>
        <v>0</v>
      </c>
      <c r="AH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7" s="186">
        <f t="shared" si="113"/>
        <v>0</v>
      </c>
      <c r="AL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7" s="186">
        <f t="shared" si="114"/>
        <v>0</v>
      </c>
      <c r="AP307" s="186">
        <f t="shared" si="115"/>
        <v>0</v>
      </c>
    </row>
    <row r="308" spans="2:42" x14ac:dyDescent="0.25">
      <c r="B308" s="184" t="s">
        <v>938</v>
      </c>
      <c r="C308" s="185" t="s">
        <v>939</v>
      </c>
      <c r="D3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86">
        <f t="shared" si="110"/>
        <v>0</v>
      </c>
      <c r="G3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08" s="186">
        <f t="shared" si="108"/>
        <v>0</v>
      </c>
      <c r="I3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08" s="186">
        <f t="shared" si="109"/>
        <v>0</v>
      </c>
      <c r="K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8" s="186">
        <f t="shared" si="111"/>
        <v>0</v>
      </c>
      <c r="AD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8" s="186">
        <f t="shared" si="112"/>
        <v>0</v>
      </c>
      <c r="AH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8" s="186">
        <f t="shared" si="113"/>
        <v>0</v>
      </c>
      <c r="AL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8" s="186">
        <f t="shared" si="114"/>
        <v>0</v>
      </c>
      <c r="AP308" s="186">
        <f t="shared" si="115"/>
        <v>0</v>
      </c>
    </row>
    <row r="309" spans="2:42" x14ac:dyDescent="0.25">
      <c r="B309" s="184" t="s">
        <v>940</v>
      </c>
      <c r="C309" s="185" t="s">
        <v>941</v>
      </c>
      <c r="D3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6000</v>
      </c>
      <c r="E3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86">
        <f t="shared" si="110"/>
        <v>6000</v>
      </c>
      <c r="G3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09" s="186">
        <f t="shared" si="108"/>
        <v>6000</v>
      </c>
      <c r="I3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09" s="186">
        <f t="shared" si="109"/>
        <v>6000</v>
      </c>
      <c r="K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6000</v>
      </c>
      <c r="V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9" s="186">
        <f t="shared" si="111"/>
        <v>0</v>
      </c>
      <c r="AD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9" s="186">
        <f t="shared" si="112"/>
        <v>0</v>
      </c>
      <c r="AH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9" s="186">
        <f t="shared" si="113"/>
        <v>0</v>
      </c>
      <c r="AL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6000</v>
      </c>
      <c r="AM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9" s="186">
        <f t="shared" si="114"/>
        <v>6000</v>
      </c>
      <c r="AP309" s="186">
        <f t="shared" si="115"/>
        <v>6000</v>
      </c>
    </row>
    <row r="310" spans="2:42" x14ac:dyDescent="0.25">
      <c r="B310" s="184" t="s">
        <v>942</v>
      </c>
      <c r="C310" s="185" t="s">
        <v>943</v>
      </c>
      <c r="D3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86">
        <f t="shared" si="110"/>
        <v>0</v>
      </c>
      <c r="G3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10" s="186">
        <f t="shared" si="108"/>
        <v>0</v>
      </c>
      <c r="I3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10" s="186">
        <f t="shared" si="109"/>
        <v>0</v>
      </c>
      <c r="K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0" s="186">
        <f t="shared" si="111"/>
        <v>0</v>
      </c>
      <c r="AD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0" s="186">
        <f t="shared" si="112"/>
        <v>0</v>
      </c>
      <c r="AH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0" s="186">
        <f t="shared" si="113"/>
        <v>0</v>
      </c>
      <c r="AL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0" s="186">
        <f t="shared" si="114"/>
        <v>0</v>
      </c>
      <c r="AP310" s="186">
        <f t="shared" si="115"/>
        <v>0</v>
      </c>
    </row>
    <row r="311" spans="2:42" x14ac:dyDescent="0.25">
      <c r="B311" s="184" t="s">
        <v>944</v>
      </c>
      <c r="C311" s="185" t="s">
        <v>945</v>
      </c>
      <c r="D3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86">
        <f t="shared" si="110"/>
        <v>0</v>
      </c>
      <c r="G3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11" s="186">
        <f t="shared" si="108"/>
        <v>0</v>
      </c>
      <c r="I3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11" s="186">
        <f t="shared" si="109"/>
        <v>0</v>
      </c>
      <c r="K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1" s="186">
        <f t="shared" si="111"/>
        <v>0</v>
      </c>
      <c r="AD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1" s="186">
        <f t="shared" si="112"/>
        <v>0</v>
      </c>
      <c r="AH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1" s="186">
        <f t="shared" si="113"/>
        <v>0</v>
      </c>
      <c r="AL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1" s="186">
        <f t="shared" si="114"/>
        <v>0</v>
      </c>
      <c r="AP311" s="186">
        <f t="shared" si="115"/>
        <v>0</v>
      </c>
    </row>
    <row r="312" spans="2:42" x14ac:dyDescent="0.25">
      <c r="B312" s="193" t="s">
        <v>330</v>
      </c>
      <c r="C312" s="194" t="s">
        <v>203</v>
      </c>
      <c r="D312" s="195">
        <f>SUM(D313:D326)</f>
        <v>334385.88</v>
      </c>
      <c r="E312" s="195">
        <f t="shared" ref="E312:AP312" si="116">SUM(E313:E326)</f>
        <v>0</v>
      </c>
      <c r="F312" s="195">
        <f t="shared" si="116"/>
        <v>334385.88</v>
      </c>
      <c r="G312" s="195">
        <f t="shared" si="116"/>
        <v>0</v>
      </c>
      <c r="H312" s="195">
        <f t="shared" si="116"/>
        <v>334385.88</v>
      </c>
      <c r="I312" s="195">
        <f t="shared" si="116"/>
        <v>0</v>
      </c>
      <c r="J312" s="195">
        <f t="shared" si="116"/>
        <v>334385.88</v>
      </c>
      <c r="K312" s="195">
        <f t="shared" si="116"/>
        <v>0</v>
      </c>
      <c r="L312" s="195">
        <f t="shared" si="116"/>
        <v>765</v>
      </c>
      <c r="M312" s="195">
        <f t="shared" si="116"/>
        <v>0</v>
      </c>
      <c r="N312" s="195">
        <f t="shared" si="116"/>
        <v>0</v>
      </c>
      <c r="O312" s="195">
        <f t="shared" si="116"/>
        <v>300</v>
      </c>
      <c r="P312" s="195">
        <f t="shared" si="116"/>
        <v>0</v>
      </c>
      <c r="Q312" s="195">
        <f t="shared" si="116"/>
        <v>0</v>
      </c>
      <c r="R312" s="195">
        <f t="shared" si="116"/>
        <v>0</v>
      </c>
      <c r="S312" s="195">
        <f t="shared" si="116"/>
        <v>0</v>
      </c>
      <c r="T312" s="195">
        <f t="shared" si="116"/>
        <v>0</v>
      </c>
      <c r="U312" s="195">
        <f t="shared" si="116"/>
        <v>333320.88</v>
      </c>
      <c r="V312" s="195">
        <f t="shared" si="116"/>
        <v>0</v>
      </c>
      <c r="W312" s="195">
        <f t="shared" si="116"/>
        <v>0</v>
      </c>
      <c r="X312" s="195">
        <f t="shared" si="116"/>
        <v>0</v>
      </c>
      <c r="Y312" s="195">
        <f t="shared" si="116"/>
        <v>0</v>
      </c>
      <c r="Z312" s="561">
        <f t="shared" si="116"/>
        <v>0</v>
      </c>
      <c r="AA312" s="561">
        <f t="shared" si="116"/>
        <v>765</v>
      </c>
      <c r="AB312" s="561">
        <f t="shared" si="116"/>
        <v>69000</v>
      </c>
      <c r="AC312" s="561">
        <f t="shared" si="116"/>
        <v>69765</v>
      </c>
      <c r="AD312" s="561">
        <f t="shared" si="116"/>
        <v>0</v>
      </c>
      <c r="AE312" s="561">
        <f t="shared" si="116"/>
        <v>0</v>
      </c>
      <c r="AF312" s="561">
        <f t="shared" si="116"/>
        <v>0</v>
      </c>
      <c r="AG312" s="561">
        <f t="shared" si="116"/>
        <v>0</v>
      </c>
      <c r="AH312" s="561">
        <f t="shared" si="116"/>
        <v>0</v>
      </c>
      <c r="AI312" s="561">
        <f t="shared" si="116"/>
        <v>45000</v>
      </c>
      <c r="AJ312" s="561">
        <f t="shared" si="116"/>
        <v>219620.88</v>
      </c>
      <c r="AK312" s="561">
        <f t="shared" si="116"/>
        <v>264620.88</v>
      </c>
      <c r="AL312" s="561">
        <f t="shared" si="116"/>
        <v>0</v>
      </c>
      <c r="AM312" s="561">
        <f t="shared" si="116"/>
        <v>0</v>
      </c>
      <c r="AN312" s="561">
        <f t="shared" si="116"/>
        <v>0</v>
      </c>
      <c r="AO312" s="561">
        <f t="shared" si="116"/>
        <v>0</v>
      </c>
      <c r="AP312" s="561">
        <f t="shared" si="116"/>
        <v>334385.88</v>
      </c>
    </row>
    <row r="313" spans="2:42" x14ac:dyDescent="0.25">
      <c r="B313" s="184" t="s">
        <v>946</v>
      </c>
      <c r="C313" s="185" t="s">
        <v>947</v>
      </c>
      <c r="D3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35000</v>
      </c>
      <c r="E3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86">
        <f t="shared" si="110"/>
        <v>35000</v>
      </c>
      <c r="G3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13" s="186">
        <f t="shared" ref="H313:H326" si="117">F313-G313</f>
        <v>35000</v>
      </c>
      <c r="I3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13" s="186">
        <f t="shared" ref="J313:J326" si="118">F313-I313</f>
        <v>35000</v>
      </c>
      <c r="K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35000</v>
      </c>
      <c r="V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35000</v>
      </c>
      <c r="AC313" s="186">
        <f t="shared" si="111"/>
        <v>35000</v>
      </c>
      <c r="AD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3" s="186">
        <f t="shared" si="112"/>
        <v>0</v>
      </c>
      <c r="AH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3" s="186">
        <f t="shared" si="113"/>
        <v>0</v>
      </c>
      <c r="AL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3" s="186">
        <f t="shared" si="114"/>
        <v>0</v>
      </c>
      <c r="AP313" s="186">
        <f t="shared" si="115"/>
        <v>35000</v>
      </c>
    </row>
    <row r="314" spans="2:42" x14ac:dyDescent="0.25">
      <c r="B314" s="184" t="s">
        <v>331</v>
      </c>
      <c r="C314" s="185" t="s">
        <v>948</v>
      </c>
      <c r="D3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34000</v>
      </c>
      <c r="E3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4" s="186">
        <f t="shared" si="110"/>
        <v>34000</v>
      </c>
      <c r="G3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14" s="186">
        <f t="shared" si="117"/>
        <v>34000</v>
      </c>
      <c r="I3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14" s="186">
        <f t="shared" si="118"/>
        <v>34000</v>
      </c>
      <c r="K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34000</v>
      </c>
      <c r="V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34000</v>
      </c>
      <c r="AC314" s="186">
        <f t="shared" si="111"/>
        <v>34000</v>
      </c>
      <c r="AD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4" s="186">
        <f t="shared" si="112"/>
        <v>0</v>
      </c>
      <c r="AH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4" s="186">
        <f t="shared" si="113"/>
        <v>0</v>
      </c>
      <c r="AL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4" s="186">
        <f t="shared" si="114"/>
        <v>0</v>
      </c>
      <c r="AP314" s="186">
        <f t="shared" si="115"/>
        <v>34000</v>
      </c>
    </row>
    <row r="315" spans="2:42" x14ac:dyDescent="0.25">
      <c r="B315" s="184" t="s">
        <v>949</v>
      </c>
      <c r="C315" s="185" t="s">
        <v>950</v>
      </c>
      <c r="D3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1065</v>
      </c>
      <c r="E3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5" s="186">
        <f t="shared" si="110"/>
        <v>1065</v>
      </c>
      <c r="G3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15" s="186">
        <f t="shared" si="117"/>
        <v>1065</v>
      </c>
      <c r="I3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15" s="186">
        <f t="shared" si="118"/>
        <v>1065</v>
      </c>
      <c r="K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765</v>
      </c>
      <c r="M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300</v>
      </c>
      <c r="P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765</v>
      </c>
      <c r="AB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5" s="186">
        <f t="shared" si="111"/>
        <v>765</v>
      </c>
      <c r="AD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5" s="186">
        <f t="shared" si="112"/>
        <v>0</v>
      </c>
      <c r="AH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300</v>
      </c>
      <c r="AK315" s="186">
        <f t="shared" si="113"/>
        <v>300</v>
      </c>
      <c r="AL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5" s="186">
        <f t="shared" si="114"/>
        <v>0</v>
      </c>
      <c r="AP315" s="186">
        <f t="shared" si="115"/>
        <v>1065</v>
      </c>
    </row>
    <row r="316" spans="2:42" x14ac:dyDescent="0.25">
      <c r="B316" s="184" t="s">
        <v>951</v>
      </c>
      <c r="C316" s="185" t="s">
        <v>952</v>
      </c>
      <c r="D3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86">
        <f t="shared" si="110"/>
        <v>0</v>
      </c>
      <c r="G3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16" s="186">
        <f t="shared" si="117"/>
        <v>0</v>
      </c>
      <c r="I3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16" s="186">
        <f t="shared" si="118"/>
        <v>0</v>
      </c>
      <c r="K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6" s="186">
        <f t="shared" si="111"/>
        <v>0</v>
      </c>
      <c r="AD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6" s="186">
        <f t="shared" si="112"/>
        <v>0</v>
      </c>
      <c r="AH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6" s="186">
        <f t="shared" si="113"/>
        <v>0</v>
      </c>
      <c r="AL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6" s="186">
        <f t="shared" si="114"/>
        <v>0</v>
      </c>
      <c r="AP316" s="186">
        <f t="shared" si="115"/>
        <v>0</v>
      </c>
    </row>
    <row r="317" spans="2:42" x14ac:dyDescent="0.25">
      <c r="B317" s="184" t="s">
        <v>953</v>
      </c>
      <c r="C317" s="185" t="s">
        <v>954</v>
      </c>
      <c r="D3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45000</v>
      </c>
      <c r="E3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7" s="186">
        <f t="shared" si="110"/>
        <v>45000</v>
      </c>
      <c r="G3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17" s="186">
        <f t="shared" si="117"/>
        <v>45000</v>
      </c>
      <c r="I3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17" s="186">
        <f t="shared" si="118"/>
        <v>45000</v>
      </c>
      <c r="K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45000</v>
      </c>
      <c r="V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7" s="186">
        <f t="shared" si="111"/>
        <v>0</v>
      </c>
      <c r="AD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7" s="186">
        <f t="shared" si="112"/>
        <v>0</v>
      </c>
      <c r="AH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45000</v>
      </c>
      <c r="AJ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7" s="186">
        <f t="shared" si="113"/>
        <v>45000</v>
      </c>
      <c r="AL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7" s="186">
        <f t="shared" si="114"/>
        <v>0</v>
      </c>
      <c r="AP317" s="186">
        <f t="shared" si="115"/>
        <v>45000</v>
      </c>
    </row>
    <row r="318" spans="2:42" x14ac:dyDescent="0.25">
      <c r="B318" s="184" t="s">
        <v>955</v>
      </c>
      <c r="C318" s="185" t="s">
        <v>956</v>
      </c>
      <c r="D3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v>
      </c>
      <c r="E3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86">
        <f t="shared" si="110"/>
        <v>3000</v>
      </c>
      <c r="G3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18" s="186">
        <f t="shared" si="117"/>
        <v>3000</v>
      </c>
      <c r="I3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18" s="186">
        <f t="shared" si="118"/>
        <v>3000</v>
      </c>
      <c r="K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3000</v>
      </c>
      <c r="V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8" s="186">
        <f t="shared" si="111"/>
        <v>0</v>
      </c>
      <c r="AD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8" s="186">
        <f t="shared" si="112"/>
        <v>0</v>
      </c>
      <c r="AH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3000</v>
      </c>
      <c r="AK318" s="186">
        <f t="shared" si="113"/>
        <v>3000</v>
      </c>
      <c r="AL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8" s="186">
        <f t="shared" si="114"/>
        <v>0</v>
      </c>
      <c r="AP318" s="186">
        <f t="shared" si="115"/>
        <v>3000</v>
      </c>
    </row>
    <row r="319" spans="2:42" x14ac:dyDescent="0.25">
      <c r="B319" s="184" t="s">
        <v>332</v>
      </c>
      <c r="C319" s="185" t="s">
        <v>957</v>
      </c>
      <c r="D3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38040</v>
      </c>
      <c r="E3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86">
        <f t="shared" si="110"/>
        <v>38040</v>
      </c>
      <c r="G3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19" s="186">
        <f t="shared" si="117"/>
        <v>38040</v>
      </c>
      <c r="I3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19" s="186">
        <f t="shared" si="118"/>
        <v>38040</v>
      </c>
      <c r="K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38040</v>
      </c>
      <c r="V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9" s="186">
        <f t="shared" si="111"/>
        <v>0</v>
      </c>
      <c r="AD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9" s="186">
        <f t="shared" si="112"/>
        <v>0</v>
      </c>
      <c r="AH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38040</v>
      </c>
      <c r="AK319" s="186">
        <f t="shared" si="113"/>
        <v>38040</v>
      </c>
      <c r="AL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9" s="186">
        <f t="shared" si="114"/>
        <v>0</v>
      </c>
      <c r="AP319" s="186">
        <f t="shared" si="115"/>
        <v>38040</v>
      </c>
    </row>
    <row r="320" spans="2:42" x14ac:dyDescent="0.25">
      <c r="B320" s="184" t="s">
        <v>958</v>
      </c>
      <c r="C320" s="185" t="s">
        <v>959</v>
      </c>
      <c r="D3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118280.87999999999</v>
      </c>
      <c r="E3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86">
        <f t="shared" si="110"/>
        <v>118280.87999999999</v>
      </c>
      <c r="G3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20" s="186">
        <f t="shared" si="117"/>
        <v>118280.87999999999</v>
      </c>
      <c r="I3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20" s="186">
        <f t="shared" si="118"/>
        <v>118280.87999999999</v>
      </c>
      <c r="K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118280.87999999999</v>
      </c>
      <c r="V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0" s="186">
        <f t="shared" si="111"/>
        <v>0</v>
      </c>
      <c r="AD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0" s="186">
        <f t="shared" si="112"/>
        <v>0</v>
      </c>
      <c r="AH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118280.87999999999</v>
      </c>
      <c r="AK320" s="186">
        <f t="shared" si="113"/>
        <v>118280.87999999999</v>
      </c>
      <c r="AL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0" s="186">
        <f t="shared" si="114"/>
        <v>0</v>
      </c>
      <c r="AP320" s="186">
        <f t="shared" si="115"/>
        <v>118280.87999999999</v>
      </c>
    </row>
    <row r="321" spans="2:42" x14ac:dyDescent="0.25">
      <c r="B321" s="184" t="s">
        <v>960</v>
      </c>
      <c r="C321" s="185" t="s">
        <v>961</v>
      </c>
      <c r="D3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86">
        <f t="shared" si="110"/>
        <v>0</v>
      </c>
      <c r="G3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21" s="186">
        <f t="shared" si="117"/>
        <v>0</v>
      </c>
      <c r="I3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21" s="186">
        <f t="shared" si="118"/>
        <v>0</v>
      </c>
      <c r="K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1" s="186">
        <f t="shared" si="111"/>
        <v>0</v>
      </c>
      <c r="AD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1" s="186">
        <f t="shared" si="112"/>
        <v>0</v>
      </c>
      <c r="AH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1" s="186">
        <f t="shared" si="113"/>
        <v>0</v>
      </c>
      <c r="AL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1" s="186">
        <f t="shared" si="114"/>
        <v>0</v>
      </c>
      <c r="AP321" s="186">
        <f t="shared" si="115"/>
        <v>0</v>
      </c>
    </row>
    <row r="322" spans="2:42" x14ac:dyDescent="0.25">
      <c r="B322" s="184" t="s">
        <v>962</v>
      </c>
      <c r="C322" s="185" t="s">
        <v>963</v>
      </c>
      <c r="D3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60000</v>
      </c>
      <c r="E3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2" s="186">
        <f t="shared" si="110"/>
        <v>60000</v>
      </c>
      <c r="G3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22" s="186">
        <f t="shared" si="117"/>
        <v>60000</v>
      </c>
      <c r="I3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22" s="186">
        <f t="shared" si="118"/>
        <v>60000</v>
      </c>
      <c r="K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60000</v>
      </c>
      <c r="V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2" s="186">
        <f t="shared" si="111"/>
        <v>0</v>
      </c>
      <c r="AD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2" s="186">
        <f t="shared" si="112"/>
        <v>0</v>
      </c>
      <c r="AH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60000</v>
      </c>
      <c r="AK322" s="186">
        <f t="shared" si="113"/>
        <v>60000</v>
      </c>
      <c r="AL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2" s="186">
        <f t="shared" si="114"/>
        <v>0</v>
      </c>
      <c r="AP322" s="186">
        <f t="shared" si="115"/>
        <v>60000</v>
      </c>
    </row>
    <row r="323" spans="2:42" x14ac:dyDescent="0.25">
      <c r="B323" s="184" t="s">
        <v>964</v>
      </c>
      <c r="C323" s="185" t="s">
        <v>965</v>
      </c>
      <c r="D3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86">
        <f t="shared" si="110"/>
        <v>0</v>
      </c>
      <c r="G3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23" s="186">
        <f t="shared" si="117"/>
        <v>0</v>
      </c>
      <c r="I3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23" s="186">
        <f t="shared" si="118"/>
        <v>0</v>
      </c>
      <c r="K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3" s="186">
        <f t="shared" si="111"/>
        <v>0</v>
      </c>
      <c r="AD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3" s="186">
        <f t="shared" si="112"/>
        <v>0</v>
      </c>
      <c r="AH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3" s="186">
        <f t="shared" si="113"/>
        <v>0</v>
      </c>
      <c r="AL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3" s="186">
        <f t="shared" si="114"/>
        <v>0</v>
      </c>
      <c r="AP323" s="186">
        <f t="shared" si="115"/>
        <v>0</v>
      </c>
    </row>
    <row r="324" spans="2:42" x14ac:dyDescent="0.25">
      <c r="B324" s="184" t="s">
        <v>966</v>
      </c>
      <c r="C324" s="185" t="s">
        <v>967</v>
      </c>
      <c r="D3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86">
        <f t="shared" si="110"/>
        <v>0</v>
      </c>
      <c r="G3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24" s="186">
        <f t="shared" si="117"/>
        <v>0</v>
      </c>
      <c r="I3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24" s="186">
        <f t="shared" si="118"/>
        <v>0</v>
      </c>
      <c r="K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4" s="186">
        <f t="shared" si="111"/>
        <v>0</v>
      </c>
      <c r="AD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4" s="186">
        <f t="shared" si="112"/>
        <v>0</v>
      </c>
      <c r="AH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4" s="186">
        <f t="shared" si="113"/>
        <v>0</v>
      </c>
      <c r="AL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4" s="186">
        <f t="shared" si="114"/>
        <v>0</v>
      </c>
      <c r="AP324" s="186">
        <f t="shared" si="115"/>
        <v>0</v>
      </c>
    </row>
    <row r="325" spans="2:42" x14ac:dyDescent="0.25">
      <c r="B325" s="184" t="s">
        <v>968</v>
      </c>
      <c r="C325" s="185" t="s">
        <v>969</v>
      </c>
      <c r="D3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86">
        <f t="shared" si="110"/>
        <v>0</v>
      </c>
      <c r="G3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25" s="186">
        <f t="shared" si="117"/>
        <v>0</v>
      </c>
      <c r="I3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25" s="186">
        <f t="shared" si="118"/>
        <v>0</v>
      </c>
      <c r="K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5" s="186">
        <f t="shared" si="111"/>
        <v>0</v>
      </c>
      <c r="AD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5" s="186">
        <f t="shared" si="112"/>
        <v>0</v>
      </c>
      <c r="AH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5" s="186">
        <f t="shared" si="113"/>
        <v>0</v>
      </c>
      <c r="AL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5" s="186">
        <f t="shared" si="114"/>
        <v>0</v>
      </c>
      <c r="AP325" s="186">
        <f t="shared" si="115"/>
        <v>0</v>
      </c>
    </row>
    <row r="326" spans="2:42" x14ac:dyDescent="0.25">
      <c r="B326" s="184" t="s">
        <v>970</v>
      </c>
      <c r="C326" s="185" t="s">
        <v>971</v>
      </c>
      <c r="D3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186">
        <f t="shared" si="110"/>
        <v>0</v>
      </c>
      <c r="G3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26" s="186">
        <f t="shared" si="117"/>
        <v>0</v>
      </c>
      <c r="I3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26" s="186">
        <f t="shared" si="118"/>
        <v>0</v>
      </c>
      <c r="K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6" s="186">
        <f t="shared" si="111"/>
        <v>0</v>
      </c>
      <c r="AD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6" s="186">
        <f t="shared" si="112"/>
        <v>0</v>
      </c>
      <c r="AH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6" s="186">
        <f t="shared" si="113"/>
        <v>0</v>
      </c>
      <c r="AL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6" s="186">
        <f t="shared" si="114"/>
        <v>0</v>
      </c>
      <c r="AP326" s="186">
        <f t="shared" si="115"/>
        <v>0</v>
      </c>
    </row>
    <row r="327" spans="2:42" x14ac:dyDescent="0.25">
      <c r="B327" s="181" t="s">
        <v>334</v>
      </c>
      <c r="C327" s="182" t="s">
        <v>205</v>
      </c>
      <c r="D327" s="183">
        <f>D328+D345+D383+D389</f>
        <v>5345000</v>
      </c>
      <c r="E327" s="183">
        <f t="shared" ref="E327:Y327" si="119">E328+E345+E383+E389</f>
        <v>426026</v>
      </c>
      <c r="F327" s="183">
        <f t="shared" si="119"/>
        <v>5771026</v>
      </c>
      <c r="G327" s="183">
        <f t="shared" si="119"/>
        <v>0</v>
      </c>
      <c r="H327" s="183">
        <f t="shared" si="119"/>
        <v>5771026</v>
      </c>
      <c r="I327" s="183">
        <f t="shared" si="119"/>
        <v>0</v>
      </c>
      <c r="J327" s="183">
        <f t="shared" si="119"/>
        <v>5771026</v>
      </c>
      <c r="K327" s="183">
        <f t="shared" si="119"/>
        <v>0</v>
      </c>
      <c r="L327" s="183">
        <f t="shared" si="119"/>
        <v>0</v>
      </c>
      <c r="M327" s="183">
        <f t="shared" si="119"/>
        <v>0</v>
      </c>
      <c r="N327" s="183">
        <f t="shared" si="119"/>
        <v>0</v>
      </c>
      <c r="O327" s="183">
        <f t="shared" si="119"/>
        <v>0</v>
      </c>
      <c r="P327" s="183">
        <f t="shared" si="119"/>
        <v>0</v>
      </c>
      <c r="Q327" s="183">
        <f t="shared" si="119"/>
        <v>0</v>
      </c>
      <c r="R327" s="183">
        <f t="shared" si="119"/>
        <v>0</v>
      </c>
      <c r="S327" s="183">
        <f t="shared" si="119"/>
        <v>0</v>
      </c>
      <c r="T327" s="183">
        <f t="shared" si="119"/>
        <v>875000</v>
      </c>
      <c r="U327" s="183">
        <f t="shared" si="119"/>
        <v>4896026</v>
      </c>
      <c r="V327" s="183">
        <f t="shared" si="119"/>
        <v>0</v>
      </c>
      <c r="W327" s="183">
        <f t="shared" si="119"/>
        <v>0</v>
      </c>
      <c r="X327" s="183">
        <f t="shared" si="119"/>
        <v>0</v>
      </c>
      <c r="Y327" s="183">
        <f t="shared" si="119"/>
        <v>0</v>
      </c>
      <c r="Z327" s="560">
        <f t="shared" ref="Z327:AP327" si="120">Z328+Z345+Z383+Z389</f>
        <v>0</v>
      </c>
      <c r="AA327" s="560">
        <f t="shared" si="120"/>
        <v>0</v>
      </c>
      <c r="AB327" s="560">
        <f t="shared" si="120"/>
        <v>0</v>
      </c>
      <c r="AC327" s="560">
        <f t="shared" si="120"/>
        <v>0</v>
      </c>
      <c r="AD327" s="560">
        <f t="shared" si="120"/>
        <v>0</v>
      </c>
      <c r="AE327" s="560">
        <f t="shared" si="120"/>
        <v>0</v>
      </c>
      <c r="AF327" s="560">
        <f t="shared" si="120"/>
        <v>0</v>
      </c>
      <c r="AG327" s="560">
        <f t="shared" si="120"/>
        <v>0</v>
      </c>
      <c r="AH327" s="560">
        <f t="shared" si="120"/>
        <v>0</v>
      </c>
      <c r="AI327" s="560">
        <f t="shared" si="120"/>
        <v>0</v>
      </c>
      <c r="AJ327" s="560">
        <f t="shared" si="120"/>
        <v>926026</v>
      </c>
      <c r="AK327" s="560">
        <f t="shared" si="120"/>
        <v>926026</v>
      </c>
      <c r="AL327" s="560">
        <f t="shared" si="120"/>
        <v>0</v>
      </c>
      <c r="AM327" s="560">
        <f t="shared" si="120"/>
        <v>0</v>
      </c>
      <c r="AN327" s="560">
        <f t="shared" si="120"/>
        <v>4845000</v>
      </c>
      <c r="AO327" s="560">
        <f t="shared" si="120"/>
        <v>4845000</v>
      </c>
      <c r="AP327" s="560">
        <f t="shared" si="120"/>
        <v>5771026</v>
      </c>
    </row>
    <row r="328" spans="2:42" x14ac:dyDescent="0.25">
      <c r="B328" s="193" t="s">
        <v>335</v>
      </c>
      <c r="C328" s="194" t="s">
        <v>206</v>
      </c>
      <c r="D328" s="195">
        <f>SUM(D329:D344)</f>
        <v>0</v>
      </c>
      <c r="E328" s="195">
        <f t="shared" ref="E328:Y328" si="121">SUM(E329:E344)</f>
        <v>0</v>
      </c>
      <c r="F328" s="195">
        <f t="shared" si="121"/>
        <v>0</v>
      </c>
      <c r="G328" s="195">
        <f t="shared" si="121"/>
        <v>0</v>
      </c>
      <c r="H328" s="195">
        <f t="shared" si="121"/>
        <v>0</v>
      </c>
      <c r="I328" s="195">
        <f t="shared" si="121"/>
        <v>0</v>
      </c>
      <c r="J328" s="195">
        <f t="shared" si="121"/>
        <v>0</v>
      </c>
      <c r="K328" s="195">
        <f t="shared" si="121"/>
        <v>0</v>
      </c>
      <c r="L328" s="195">
        <f t="shared" si="121"/>
        <v>0</v>
      </c>
      <c r="M328" s="195">
        <f t="shared" si="121"/>
        <v>0</v>
      </c>
      <c r="N328" s="195">
        <f t="shared" si="121"/>
        <v>0</v>
      </c>
      <c r="O328" s="195">
        <f t="shared" si="121"/>
        <v>0</v>
      </c>
      <c r="P328" s="195">
        <f t="shared" si="121"/>
        <v>0</v>
      </c>
      <c r="Q328" s="195">
        <f t="shared" si="121"/>
        <v>0</v>
      </c>
      <c r="R328" s="195">
        <f t="shared" si="121"/>
        <v>0</v>
      </c>
      <c r="S328" s="195">
        <f t="shared" si="121"/>
        <v>0</v>
      </c>
      <c r="T328" s="195">
        <f t="shared" si="121"/>
        <v>0</v>
      </c>
      <c r="U328" s="195">
        <f t="shared" si="121"/>
        <v>0</v>
      </c>
      <c r="V328" s="195">
        <f t="shared" si="121"/>
        <v>0</v>
      </c>
      <c r="W328" s="195">
        <f t="shared" si="121"/>
        <v>0</v>
      </c>
      <c r="X328" s="195">
        <f t="shared" si="121"/>
        <v>0</v>
      </c>
      <c r="Y328" s="195">
        <f t="shared" si="121"/>
        <v>0</v>
      </c>
      <c r="Z328" s="561">
        <f t="shared" ref="Z328:AP328" si="122">SUM(Z329:Z344)</f>
        <v>0</v>
      </c>
      <c r="AA328" s="561">
        <f t="shared" si="122"/>
        <v>0</v>
      </c>
      <c r="AB328" s="561">
        <f t="shared" si="122"/>
        <v>0</v>
      </c>
      <c r="AC328" s="561">
        <f t="shared" si="122"/>
        <v>0</v>
      </c>
      <c r="AD328" s="561">
        <f t="shared" si="122"/>
        <v>0</v>
      </c>
      <c r="AE328" s="561">
        <f t="shared" si="122"/>
        <v>0</v>
      </c>
      <c r="AF328" s="561">
        <f t="shared" si="122"/>
        <v>0</v>
      </c>
      <c r="AG328" s="561">
        <f t="shared" si="122"/>
        <v>0</v>
      </c>
      <c r="AH328" s="561">
        <f t="shared" si="122"/>
        <v>0</v>
      </c>
      <c r="AI328" s="561">
        <f t="shared" si="122"/>
        <v>0</v>
      </c>
      <c r="AJ328" s="561">
        <f t="shared" si="122"/>
        <v>0</v>
      </c>
      <c r="AK328" s="561">
        <f t="shared" si="122"/>
        <v>0</v>
      </c>
      <c r="AL328" s="561">
        <f t="shared" si="122"/>
        <v>0</v>
      </c>
      <c r="AM328" s="561">
        <f t="shared" si="122"/>
        <v>0</v>
      </c>
      <c r="AN328" s="561">
        <f t="shared" si="122"/>
        <v>0</v>
      </c>
      <c r="AO328" s="561">
        <f t="shared" si="122"/>
        <v>0</v>
      </c>
      <c r="AP328" s="561">
        <f t="shared" si="122"/>
        <v>0</v>
      </c>
    </row>
    <row r="329" spans="2:42" x14ac:dyDescent="0.25">
      <c r="B329" s="184" t="s">
        <v>336</v>
      </c>
      <c r="C329" s="185" t="s">
        <v>207</v>
      </c>
      <c r="D3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86">
        <f t="shared" ref="F329:F392" si="123">+D329+E329</f>
        <v>0</v>
      </c>
      <c r="G3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29" s="186">
        <f t="shared" ref="H329:H344" si="124">F329-G329</f>
        <v>0</v>
      </c>
      <c r="I3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29" s="186">
        <f t="shared" ref="J329:J344" si="125">F329-I329</f>
        <v>0</v>
      </c>
      <c r="K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9" s="186">
        <f t="shared" si="111"/>
        <v>0</v>
      </c>
      <c r="AD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9" s="186">
        <f t="shared" si="112"/>
        <v>0</v>
      </c>
      <c r="AH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9" s="186">
        <f t="shared" si="113"/>
        <v>0</v>
      </c>
      <c r="AL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9" s="186">
        <f t="shared" si="114"/>
        <v>0</v>
      </c>
      <c r="AP329" s="186">
        <f t="shared" si="115"/>
        <v>0</v>
      </c>
    </row>
    <row r="330" spans="2:42" x14ac:dyDescent="0.25">
      <c r="B330" s="184" t="s">
        <v>350</v>
      </c>
      <c r="C330" s="185" t="s">
        <v>217</v>
      </c>
      <c r="D3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86">
        <f t="shared" si="123"/>
        <v>0</v>
      </c>
      <c r="G3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30" s="186">
        <f t="shared" si="124"/>
        <v>0</v>
      </c>
      <c r="I3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30" s="186">
        <f t="shared" si="125"/>
        <v>0</v>
      </c>
      <c r="K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0" s="186">
        <f t="shared" si="111"/>
        <v>0</v>
      </c>
      <c r="AD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0" s="186">
        <f t="shared" si="112"/>
        <v>0</v>
      </c>
      <c r="AH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0" s="186">
        <f t="shared" si="113"/>
        <v>0</v>
      </c>
      <c r="AL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0" s="186">
        <f t="shared" si="114"/>
        <v>0</v>
      </c>
      <c r="AP330" s="186">
        <f t="shared" si="115"/>
        <v>0</v>
      </c>
    </row>
    <row r="331" spans="2:42" x14ac:dyDescent="0.25">
      <c r="B331" s="184" t="s">
        <v>972</v>
      </c>
      <c r="C331" s="185" t="s">
        <v>973</v>
      </c>
      <c r="D3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86">
        <f t="shared" si="123"/>
        <v>0</v>
      </c>
      <c r="G3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31" s="186">
        <f t="shared" si="124"/>
        <v>0</v>
      </c>
      <c r="I3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31" s="186">
        <f t="shared" si="125"/>
        <v>0</v>
      </c>
      <c r="K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1" s="186">
        <f t="shared" si="111"/>
        <v>0</v>
      </c>
      <c r="AD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1" s="186">
        <f t="shared" si="112"/>
        <v>0</v>
      </c>
      <c r="AH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1" s="186">
        <f t="shared" si="113"/>
        <v>0</v>
      </c>
      <c r="AL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1" s="186">
        <f t="shared" si="114"/>
        <v>0</v>
      </c>
      <c r="AP331" s="186">
        <f t="shared" si="115"/>
        <v>0</v>
      </c>
    </row>
    <row r="332" spans="2:42" x14ac:dyDescent="0.25">
      <c r="B332" s="184" t="s">
        <v>974</v>
      </c>
      <c r="C332" s="185" t="s">
        <v>975</v>
      </c>
      <c r="D3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86">
        <f t="shared" si="123"/>
        <v>0</v>
      </c>
      <c r="G3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32" s="186">
        <f t="shared" si="124"/>
        <v>0</v>
      </c>
      <c r="I3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32" s="186">
        <f t="shared" si="125"/>
        <v>0</v>
      </c>
      <c r="K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2" s="186">
        <f t="shared" si="111"/>
        <v>0</v>
      </c>
      <c r="AD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2" s="186">
        <f t="shared" si="112"/>
        <v>0</v>
      </c>
      <c r="AH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2" s="186">
        <f t="shared" si="113"/>
        <v>0</v>
      </c>
      <c r="AL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2" s="186">
        <f t="shared" si="114"/>
        <v>0</v>
      </c>
      <c r="AP332" s="186">
        <f t="shared" si="115"/>
        <v>0</v>
      </c>
    </row>
    <row r="333" spans="2:42" x14ac:dyDescent="0.25">
      <c r="B333" s="184" t="s">
        <v>976</v>
      </c>
      <c r="C333" s="185" t="s">
        <v>977</v>
      </c>
      <c r="D3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86">
        <f t="shared" si="123"/>
        <v>0</v>
      </c>
      <c r="G3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33" s="186">
        <f t="shared" si="124"/>
        <v>0</v>
      </c>
      <c r="I3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33" s="186">
        <f t="shared" si="125"/>
        <v>0</v>
      </c>
      <c r="K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3" s="186">
        <f t="shared" si="111"/>
        <v>0</v>
      </c>
      <c r="AD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3" s="186">
        <f t="shared" si="112"/>
        <v>0</v>
      </c>
      <c r="AH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3" s="186">
        <f t="shared" si="113"/>
        <v>0</v>
      </c>
      <c r="AL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3" s="186">
        <f t="shared" si="114"/>
        <v>0</v>
      </c>
      <c r="AP333" s="186">
        <f t="shared" si="115"/>
        <v>0</v>
      </c>
    </row>
    <row r="334" spans="2:42" x14ac:dyDescent="0.25">
      <c r="B334" s="184" t="s">
        <v>978</v>
      </c>
      <c r="C334" s="185" t="s">
        <v>979</v>
      </c>
      <c r="D3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86">
        <f t="shared" si="123"/>
        <v>0</v>
      </c>
      <c r="G3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34" s="186">
        <f t="shared" si="124"/>
        <v>0</v>
      </c>
      <c r="I3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34" s="186">
        <f t="shared" si="125"/>
        <v>0</v>
      </c>
      <c r="K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4" s="186">
        <f t="shared" si="111"/>
        <v>0</v>
      </c>
      <c r="AD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4" s="186">
        <f t="shared" si="112"/>
        <v>0</v>
      </c>
      <c r="AH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4" s="186">
        <f t="shared" si="113"/>
        <v>0</v>
      </c>
      <c r="AL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4" s="186">
        <f t="shared" si="114"/>
        <v>0</v>
      </c>
      <c r="AP334" s="186">
        <f t="shared" si="115"/>
        <v>0</v>
      </c>
    </row>
    <row r="335" spans="2:42" x14ac:dyDescent="0.25">
      <c r="B335" s="184" t="s">
        <v>351</v>
      </c>
      <c r="C335" s="185" t="s">
        <v>218</v>
      </c>
      <c r="D3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86">
        <f t="shared" si="123"/>
        <v>0</v>
      </c>
      <c r="G3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35" s="186">
        <f t="shared" si="124"/>
        <v>0</v>
      </c>
      <c r="I3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35" s="186">
        <f t="shared" si="125"/>
        <v>0</v>
      </c>
      <c r="K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5" s="186">
        <f t="shared" si="111"/>
        <v>0</v>
      </c>
      <c r="AD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5" s="186">
        <f t="shared" si="112"/>
        <v>0</v>
      </c>
      <c r="AH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5" s="186">
        <f t="shared" si="113"/>
        <v>0</v>
      </c>
      <c r="AL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5" s="186">
        <f t="shared" si="114"/>
        <v>0</v>
      </c>
      <c r="AP335" s="186">
        <f t="shared" si="115"/>
        <v>0</v>
      </c>
    </row>
    <row r="336" spans="2:42" x14ac:dyDescent="0.25">
      <c r="B336" s="184" t="s">
        <v>980</v>
      </c>
      <c r="C336" s="185" t="s">
        <v>981</v>
      </c>
      <c r="D3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6" s="186">
        <f t="shared" si="123"/>
        <v>0</v>
      </c>
      <c r="G3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36" s="186">
        <f t="shared" si="124"/>
        <v>0</v>
      </c>
      <c r="I3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36" s="186">
        <f t="shared" si="125"/>
        <v>0</v>
      </c>
      <c r="K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6" s="186">
        <f t="shared" si="111"/>
        <v>0</v>
      </c>
      <c r="AD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6" s="186">
        <f t="shared" si="112"/>
        <v>0</v>
      </c>
      <c r="AH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6" s="186">
        <f t="shared" si="113"/>
        <v>0</v>
      </c>
      <c r="AL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6" s="186">
        <f t="shared" si="114"/>
        <v>0</v>
      </c>
      <c r="AP336" s="186">
        <f t="shared" si="115"/>
        <v>0</v>
      </c>
    </row>
    <row r="337" spans="2:42" x14ac:dyDescent="0.25">
      <c r="B337" s="184" t="s">
        <v>352</v>
      </c>
      <c r="C337" s="185" t="s">
        <v>219</v>
      </c>
      <c r="D3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86">
        <f t="shared" si="123"/>
        <v>0</v>
      </c>
      <c r="G3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37" s="186">
        <f t="shared" si="124"/>
        <v>0</v>
      </c>
      <c r="I3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37" s="186">
        <f t="shared" si="125"/>
        <v>0</v>
      </c>
      <c r="K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7" s="186">
        <f t="shared" si="111"/>
        <v>0</v>
      </c>
      <c r="AD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7" s="186">
        <f t="shared" si="112"/>
        <v>0</v>
      </c>
      <c r="AH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7" s="186">
        <f t="shared" si="113"/>
        <v>0</v>
      </c>
      <c r="AL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7" s="186">
        <f t="shared" si="114"/>
        <v>0</v>
      </c>
      <c r="AP337" s="186">
        <f t="shared" si="115"/>
        <v>0</v>
      </c>
    </row>
    <row r="338" spans="2:42" x14ac:dyDescent="0.25">
      <c r="B338" s="184" t="s">
        <v>982</v>
      </c>
      <c r="C338" s="185" t="s">
        <v>983</v>
      </c>
      <c r="D3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86">
        <f t="shared" si="123"/>
        <v>0</v>
      </c>
      <c r="G3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38" s="186">
        <f t="shared" si="124"/>
        <v>0</v>
      </c>
      <c r="I3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38" s="186">
        <f t="shared" si="125"/>
        <v>0</v>
      </c>
      <c r="K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8" s="186">
        <f t="shared" si="111"/>
        <v>0</v>
      </c>
      <c r="AD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8" s="186">
        <f t="shared" si="112"/>
        <v>0</v>
      </c>
      <c r="AH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8" s="186">
        <f t="shared" si="113"/>
        <v>0</v>
      </c>
      <c r="AL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8" s="186">
        <f t="shared" si="114"/>
        <v>0</v>
      </c>
      <c r="AP338" s="186">
        <f t="shared" si="115"/>
        <v>0</v>
      </c>
    </row>
    <row r="339" spans="2:42" x14ac:dyDescent="0.25">
      <c r="B339" s="184" t="s">
        <v>337</v>
      </c>
      <c r="C339" s="185" t="s">
        <v>208</v>
      </c>
      <c r="D3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86">
        <f t="shared" si="123"/>
        <v>0</v>
      </c>
      <c r="G3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39" s="186">
        <f t="shared" si="124"/>
        <v>0</v>
      </c>
      <c r="I3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39" s="186">
        <f t="shared" si="125"/>
        <v>0</v>
      </c>
      <c r="K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9" s="186">
        <f t="shared" si="111"/>
        <v>0</v>
      </c>
      <c r="AD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9" s="186">
        <f t="shared" si="112"/>
        <v>0</v>
      </c>
      <c r="AH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9" s="186">
        <f t="shared" si="113"/>
        <v>0</v>
      </c>
      <c r="AL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9" s="186">
        <f t="shared" si="114"/>
        <v>0</v>
      </c>
      <c r="AP339" s="186">
        <f t="shared" si="115"/>
        <v>0</v>
      </c>
    </row>
    <row r="340" spans="2:42" x14ac:dyDescent="0.25">
      <c r="B340" s="184" t="s">
        <v>984</v>
      </c>
      <c r="C340" s="185" t="s">
        <v>985</v>
      </c>
      <c r="D3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86">
        <f t="shared" si="123"/>
        <v>0</v>
      </c>
      <c r="G3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40" s="186">
        <f t="shared" si="124"/>
        <v>0</v>
      </c>
      <c r="I3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40" s="186">
        <f t="shared" si="125"/>
        <v>0</v>
      </c>
      <c r="K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0" s="186">
        <f t="shared" si="111"/>
        <v>0</v>
      </c>
      <c r="AD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0" s="186">
        <f t="shared" si="112"/>
        <v>0</v>
      </c>
      <c r="AH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0" s="186">
        <f t="shared" si="113"/>
        <v>0</v>
      </c>
      <c r="AL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0" s="186">
        <f t="shared" si="114"/>
        <v>0</v>
      </c>
      <c r="AP340" s="186">
        <f t="shared" si="115"/>
        <v>0</v>
      </c>
    </row>
    <row r="341" spans="2:42" x14ac:dyDescent="0.25">
      <c r="B341" s="184" t="s">
        <v>353</v>
      </c>
      <c r="C341" s="185" t="s">
        <v>220</v>
      </c>
      <c r="D3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86">
        <f t="shared" si="123"/>
        <v>0</v>
      </c>
      <c r="G3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41" s="186">
        <f t="shared" si="124"/>
        <v>0</v>
      </c>
      <c r="I3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41" s="186">
        <f t="shared" si="125"/>
        <v>0</v>
      </c>
      <c r="K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1" s="186">
        <f t="shared" si="111"/>
        <v>0</v>
      </c>
      <c r="AD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1" s="186">
        <f t="shared" si="112"/>
        <v>0</v>
      </c>
      <c r="AH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1" s="186">
        <f t="shared" si="113"/>
        <v>0</v>
      </c>
      <c r="AL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1" s="186">
        <f t="shared" si="114"/>
        <v>0</v>
      </c>
      <c r="AP341" s="186">
        <f t="shared" si="115"/>
        <v>0</v>
      </c>
    </row>
    <row r="342" spans="2:42" x14ac:dyDescent="0.25">
      <c r="B342" s="184" t="s">
        <v>986</v>
      </c>
      <c r="C342" s="185" t="s">
        <v>987</v>
      </c>
      <c r="D3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86">
        <f t="shared" si="123"/>
        <v>0</v>
      </c>
      <c r="G3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42" s="186">
        <f t="shared" si="124"/>
        <v>0</v>
      </c>
      <c r="I3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42" s="186">
        <f t="shared" si="125"/>
        <v>0</v>
      </c>
      <c r="K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2" s="186">
        <f t="shared" si="111"/>
        <v>0</v>
      </c>
      <c r="AD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2" s="186">
        <f t="shared" si="112"/>
        <v>0</v>
      </c>
      <c r="AH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2" s="186">
        <f t="shared" si="113"/>
        <v>0</v>
      </c>
      <c r="AL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2" s="186">
        <f t="shared" si="114"/>
        <v>0</v>
      </c>
      <c r="AP342" s="186">
        <f t="shared" si="115"/>
        <v>0</v>
      </c>
    </row>
    <row r="343" spans="2:42" x14ac:dyDescent="0.25">
      <c r="B343" s="184" t="s">
        <v>988</v>
      </c>
      <c r="C343" s="185" t="s">
        <v>989</v>
      </c>
      <c r="D3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86">
        <f t="shared" si="123"/>
        <v>0</v>
      </c>
      <c r="G3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43" s="186">
        <f t="shared" si="124"/>
        <v>0</v>
      </c>
      <c r="I3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43" s="186">
        <f t="shared" si="125"/>
        <v>0</v>
      </c>
      <c r="K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3" s="186">
        <f t="shared" si="111"/>
        <v>0</v>
      </c>
      <c r="AD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3" s="186">
        <f t="shared" si="112"/>
        <v>0</v>
      </c>
      <c r="AH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3" s="186">
        <f t="shared" si="113"/>
        <v>0</v>
      </c>
      <c r="AL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3" s="186">
        <f t="shared" si="114"/>
        <v>0</v>
      </c>
      <c r="AP343" s="186">
        <f t="shared" si="115"/>
        <v>0</v>
      </c>
    </row>
    <row r="344" spans="2:42" x14ac:dyDescent="0.25">
      <c r="B344" s="184" t="s">
        <v>354</v>
      </c>
      <c r="C344" s="185" t="s">
        <v>221</v>
      </c>
      <c r="D3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86">
        <f t="shared" si="123"/>
        <v>0</v>
      </c>
      <c r="G3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44" s="186">
        <f t="shared" si="124"/>
        <v>0</v>
      </c>
      <c r="I3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44" s="186">
        <f t="shared" si="125"/>
        <v>0</v>
      </c>
      <c r="K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4" s="186">
        <f t="shared" si="111"/>
        <v>0</v>
      </c>
      <c r="AD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4" s="186">
        <f t="shared" si="112"/>
        <v>0</v>
      </c>
      <c r="AH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4" s="186">
        <f t="shared" si="113"/>
        <v>0</v>
      </c>
      <c r="AL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4" s="186">
        <f t="shared" si="114"/>
        <v>0</v>
      </c>
      <c r="AP344" s="186">
        <f t="shared" si="115"/>
        <v>0</v>
      </c>
    </row>
    <row r="345" spans="2:42" x14ac:dyDescent="0.25">
      <c r="B345" s="193" t="s">
        <v>338</v>
      </c>
      <c r="C345" s="194" t="s">
        <v>209</v>
      </c>
      <c r="D345" s="195">
        <f>SUM(D346:D382)</f>
        <v>0</v>
      </c>
      <c r="E345" s="195">
        <f t="shared" ref="E345:AP345" si="126">SUM(E346:E382)</f>
        <v>426026</v>
      </c>
      <c r="F345" s="195">
        <f t="shared" si="126"/>
        <v>426026</v>
      </c>
      <c r="G345" s="195">
        <f t="shared" si="126"/>
        <v>0</v>
      </c>
      <c r="H345" s="195">
        <f t="shared" si="126"/>
        <v>426026</v>
      </c>
      <c r="I345" s="195">
        <f t="shared" si="126"/>
        <v>0</v>
      </c>
      <c r="J345" s="195">
        <f t="shared" si="126"/>
        <v>426026</v>
      </c>
      <c r="K345" s="195">
        <f t="shared" si="126"/>
        <v>0</v>
      </c>
      <c r="L345" s="195">
        <f t="shared" si="126"/>
        <v>0</v>
      </c>
      <c r="M345" s="195">
        <f t="shared" si="126"/>
        <v>0</v>
      </c>
      <c r="N345" s="195">
        <f t="shared" si="126"/>
        <v>0</v>
      </c>
      <c r="O345" s="195">
        <f t="shared" si="126"/>
        <v>0</v>
      </c>
      <c r="P345" s="195">
        <f t="shared" si="126"/>
        <v>0</v>
      </c>
      <c r="Q345" s="195">
        <f t="shared" si="126"/>
        <v>0</v>
      </c>
      <c r="R345" s="195">
        <f t="shared" si="126"/>
        <v>0</v>
      </c>
      <c r="S345" s="195">
        <f t="shared" si="126"/>
        <v>0</v>
      </c>
      <c r="T345" s="195">
        <f t="shared" si="126"/>
        <v>0</v>
      </c>
      <c r="U345" s="195">
        <f t="shared" si="126"/>
        <v>426026</v>
      </c>
      <c r="V345" s="195">
        <f t="shared" si="126"/>
        <v>0</v>
      </c>
      <c r="W345" s="195">
        <f t="shared" si="126"/>
        <v>0</v>
      </c>
      <c r="X345" s="195">
        <f t="shared" si="126"/>
        <v>0</v>
      </c>
      <c r="Y345" s="195">
        <f t="shared" si="126"/>
        <v>0</v>
      </c>
      <c r="Z345" s="561">
        <f t="shared" si="126"/>
        <v>0</v>
      </c>
      <c r="AA345" s="561">
        <f t="shared" si="126"/>
        <v>0</v>
      </c>
      <c r="AB345" s="561">
        <f t="shared" si="126"/>
        <v>0</v>
      </c>
      <c r="AC345" s="561">
        <f t="shared" si="126"/>
        <v>0</v>
      </c>
      <c r="AD345" s="561">
        <f t="shared" si="126"/>
        <v>0</v>
      </c>
      <c r="AE345" s="561">
        <f t="shared" si="126"/>
        <v>0</v>
      </c>
      <c r="AF345" s="561">
        <f t="shared" si="126"/>
        <v>0</v>
      </c>
      <c r="AG345" s="561">
        <f t="shared" si="126"/>
        <v>0</v>
      </c>
      <c r="AH345" s="561">
        <f t="shared" si="126"/>
        <v>0</v>
      </c>
      <c r="AI345" s="561">
        <f t="shared" si="126"/>
        <v>0</v>
      </c>
      <c r="AJ345" s="561">
        <f t="shared" si="126"/>
        <v>426026</v>
      </c>
      <c r="AK345" s="561">
        <f t="shared" si="126"/>
        <v>426026</v>
      </c>
      <c r="AL345" s="561">
        <f t="shared" si="126"/>
        <v>0</v>
      </c>
      <c r="AM345" s="561">
        <f t="shared" si="126"/>
        <v>0</v>
      </c>
      <c r="AN345" s="561">
        <f t="shared" si="126"/>
        <v>0</v>
      </c>
      <c r="AO345" s="561">
        <f t="shared" si="126"/>
        <v>0</v>
      </c>
      <c r="AP345" s="561">
        <f t="shared" si="126"/>
        <v>426026</v>
      </c>
    </row>
    <row r="346" spans="2:42" x14ac:dyDescent="0.25">
      <c r="B346" s="184" t="s">
        <v>339</v>
      </c>
      <c r="C346" s="185" t="s">
        <v>210</v>
      </c>
      <c r="D3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6" s="186">
        <f t="shared" si="123"/>
        <v>0</v>
      </c>
      <c r="G3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46" s="186">
        <f t="shared" ref="H346:H382" si="127">F346-G346</f>
        <v>0</v>
      </c>
      <c r="I3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46" s="186">
        <f t="shared" ref="J346:J382" si="128">F346-I346</f>
        <v>0</v>
      </c>
      <c r="K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6" s="186">
        <f t="shared" si="111"/>
        <v>0</v>
      </c>
      <c r="AD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6" s="186">
        <f t="shared" si="112"/>
        <v>0</v>
      </c>
      <c r="AH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6" s="186">
        <f t="shared" si="113"/>
        <v>0</v>
      </c>
      <c r="AL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6" s="186">
        <f t="shared" si="114"/>
        <v>0</v>
      </c>
      <c r="AP346" s="186">
        <f t="shared" si="115"/>
        <v>0</v>
      </c>
    </row>
    <row r="347" spans="2:42" x14ac:dyDescent="0.25">
      <c r="B347" s="184" t="s">
        <v>990</v>
      </c>
      <c r="C347" s="185" t="s">
        <v>991</v>
      </c>
      <c r="D3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7" s="186">
        <f t="shared" si="123"/>
        <v>0</v>
      </c>
      <c r="G3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47" s="186">
        <f t="shared" si="127"/>
        <v>0</v>
      </c>
      <c r="I3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47" s="186">
        <f t="shared" si="128"/>
        <v>0</v>
      </c>
      <c r="K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7" s="186">
        <f t="shared" si="111"/>
        <v>0</v>
      </c>
      <c r="AD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7" s="186">
        <f t="shared" si="112"/>
        <v>0</v>
      </c>
      <c r="AH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7" s="186">
        <f t="shared" si="113"/>
        <v>0</v>
      </c>
      <c r="AL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7" s="186">
        <f t="shared" si="114"/>
        <v>0</v>
      </c>
      <c r="AP347" s="186">
        <f t="shared" si="115"/>
        <v>0</v>
      </c>
    </row>
    <row r="348" spans="2:42" x14ac:dyDescent="0.25">
      <c r="B348" s="184" t="s">
        <v>992</v>
      </c>
      <c r="C348" s="185" t="s">
        <v>991</v>
      </c>
      <c r="D3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8" s="186">
        <f t="shared" si="123"/>
        <v>0</v>
      </c>
      <c r="G3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48" s="186">
        <f t="shared" si="127"/>
        <v>0</v>
      </c>
      <c r="I3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48" s="186">
        <f t="shared" si="128"/>
        <v>0</v>
      </c>
      <c r="K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8" s="186">
        <f t="shared" si="111"/>
        <v>0</v>
      </c>
      <c r="AD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8" s="186">
        <f t="shared" si="112"/>
        <v>0</v>
      </c>
      <c r="AH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8" s="186">
        <f t="shared" si="113"/>
        <v>0</v>
      </c>
      <c r="AL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8" s="186">
        <f t="shared" si="114"/>
        <v>0</v>
      </c>
      <c r="AP348" s="186">
        <f t="shared" si="115"/>
        <v>0</v>
      </c>
    </row>
    <row r="349" spans="2:42" x14ac:dyDescent="0.25">
      <c r="B349" s="184" t="s">
        <v>993</v>
      </c>
      <c r="C349" s="185" t="s">
        <v>994</v>
      </c>
      <c r="D3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9" s="186">
        <f t="shared" si="123"/>
        <v>0</v>
      </c>
      <c r="G3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49" s="186">
        <f t="shared" si="127"/>
        <v>0</v>
      </c>
      <c r="I3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49" s="186">
        <f t="shared" si="128"/>
        <v>0</v>
      </c>
      <c r="K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9" s="186">
        <f t="shared" si="111"/>
        <v>0</v>
      </c>
      <c r="AD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9" s="186">
        <f t="shared" si="112"/>
        <v>0</v>
      </c>
      <c r="AH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9" s="186">
        <f t="shared" si="113"/>
        <v>0</v>
      </c>
      <c r="AL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9" s="186">
        <f t="shared" si="114"/>
        <v>0</v>
      </c>
      <c r="AP349" s="186">
        <f t="shared" si="115"/>
        <v>0</v>
      </c>
    </row>
    <row r="350" spans="2:42" x14ac:dyDescent="0.25">
      <c r="B350" s="184" t="s">
        <v>995</v>
      </c>
      <c r="C350" s="185" t="s">
        <v>994</v>
      </c>
      <c r="D3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0" s="186">
        <f t="shared" si="123"/>
        <v>0</v>
      </c>
      <c r="G3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50" s="186">
        <f t="shared" si="127"/>
        <v>0</v>
      </c>
      <c r="I3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50" s="186">
        <f t="shared" si="128"/>
        <v>0</v>
      </c>
      <c r="K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0" s="186">
        <f t="shared" si="111"/>
        <v>0</v>
      </c>
      <c r="AD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0" s="186">
        <f t="shared" si="112"/>
        <v>0</v>
      </c>
      <c r="AH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0" s="186">
        <f t="shared" si="113"/>
        <v>0</v>
      </c>
      <c r="AL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0" s="186">
        <f t="shared" si="114"/>
        <v>0</v>
      </c>
      <c r="AP350" s="186">
        <f t="shared" si="115"/>
        <v>0</v>
      </c>
    </row>
    <row r="351" spans="2:42" x14ac:dyDescent="0.25">
      <c r="B351" s="184" t="s">
        <v>996</v>
      </c>
      <c r="C351" s="185" t="s">
        <v>997</v>
      </c>
      <c r="D3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86">
        <f t="shared" si="123"/>
        <v>0</v>
      </c>
      <c r="G3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51" s="186">
        <f t="shared" si="127"/>
        <v>0</v>
      </c>
      <c r="I3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51" s="186">
        <f t="shared" si="128"/>
        <v>0</v>
      </c>
      <c r="K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1" s="186">
        <f t="shared" si="111"/>
        <v>0</v>
      </c>
      <c r="AD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1" s="186">
        <f t="shared" si="112"/>
        <v>0</v>
      </c>
      <c r="AH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1" s="186">
        <f t="shared" si="113"/>
        <v>0</v>
      </c>
      <c r="AL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1" s="186">
        <f t="shared" si="114"/>
        <v>0</v>
      </c>
      <c r="AP351" s="186">
        <f t="shared" si="115"/>
        <v>0</v>
      </c>
    </row>
    <row r="352" spans="2:42" x14ac:dyDescent="0.25">
      <c r="B352" s="184" t="s">
        <v>998</v>
      </c>
      <c r="C352" s="185" t="s">
        <v>999</v>
      </c>
      <c r="D3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86">
        <f t="shared" si="123"/>
        <v>0</v>
      </c>
      <c r="G3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52" s="186">
        <f t="shared" si="127"/>
        <v>0</v>
      </c>
      <c r="I3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52" s="186">
        <f t="shared" si="128"/>
        <v>0</v>
      </c>
      <c r="K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2" s="186">
        <f t="shared" si="111"/>
        <v>0</v>
      </c>
      <c r="AD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2" s="186">
        <f t="shared" si="112"/>
        <v>0</v>
      </c>
      <c r="AH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2" s="186">
        <f t="shared" si="113"/>
        <v>0</v>
      </c>
      <c r="AL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2" s="186">
        <f t="shared" si="114"/>
        <v>0</v>
      </c>
      <c r="AP352" s="186">
        <f t="shared" si="115"/>
        <v>0</v>
      </c>
    </row>
    <row r="353" spans="2:42" x14ac:dyDescent="0.25">
      <c r="B353" s="184" t="s">
        <v>1000</v>
      </c>
      <c r="C353" s="185" t="s">
        <v>1001</v>
      </c>
      <c r="D3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86">
        <f t="shared" si="123"/>
        <v>0</v>
      </c>
      <c r="G3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53" s="186">
        <f t="shared" si="127"/>
        <v>0</v>
      </c>
      <c r="I3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53" s="186">
        <f t="shared" si="128"/>
        <v>0</v>
      </c>
      <c r="K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3" s="186">
        <f t="shared" si="111"/>
        <v>0</v>
      </c>
      <c r="AD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3" s="186">
        <f t="shared" si="112"/>
        <v>0</v>
      </c>
      <c r="AH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3" s="186">
        <f t="shared" si="113"/>
        <v>0</v>
      </c>
      <c r="AL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3" s="186">
        <f t="shared" si="114"/>
        <v>0</v>
      </c>
      <c r="AP353" s="186">
        <f t="shared" si="115"/>
        <v>0</v>
      </c>
    </row>
    <row r="354" spans="2:42" x14ac:dyDescent="0.25">
      <c r="B354" s="184" t="s">
        <v>1002</v>
      </c>
      <c r="C354" s="185" t="s">
        <v>1003</v>
      </c>
      <c r="D3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86">
        <f t="shared" si="123"/>
        <v>0</v>
      </c>
      <c r="G3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54" s="186">
        <f t="shared" si="127"/>
        <v>0</v>
      </c>
      <c r="I3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54" s="186">
        <f t="shared" si="128"/>
        <v>0</v>
      </c>
      <c r="K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4" s="186">
        <f t="shared" si="111"/>
        <v>0</v>
      </c>
      <c r="AD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4" s="186">
        <f t="shared" si="112"/>
        <v>0</v>
      </c>
      <c r="AH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4" s="186">
        <f t="shared" si="113"/>
        <v>0</v>
      </c>
      <c r="AL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4" s="186">
        <f t="shared" si="114"/>
        <v>0</v>
      </c>
      <c r="AP354" s="186">
        <f t="shared" si="115"/>
        <v>0</v>
      </c>
    </row>
    <row r="355" spans="2:42" x14ac:dyDescent="0.25">
      <c r="B355" s="184" t="s">
        <v>1004</v>
      </c>
      <c r="C355" s="185" t="s">
        <v>1005</v>
      </c>
      <c r="D3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186">
        <f t="shared" si="123"/>
        <v>0</v>
      </c>
      <c r="G3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55" s="186">
        <f t="shared" si="127"/>
        <v>0</v>
      </c>
      <c r="I3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55" s="186">
        <f t="shared" si="128"/>
        <v>0</v>
      </c>
      <c r="K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5" s="186">
        <f t="shared" si="111"/>
        <v>0</v>
      </c>
      <c r="AD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5" s="186">
        <f t="shared" si="112"/>
        <v>0</v>
      </c>
      <c r="AH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5" s="186">
        <f t="shared" si="113"/>
        <v>0</v>
      </c>
      <c r="AL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5" s="186">
        <f t="shared" si="114"/>
        <v>0</v>
      </c>
      <c r="AP355" s="186">
        <f t="shared" si="115"/>
        <v>0</v>
      </c>
    </row>
    <row r="356" spans="2:42" x14ac:dyDescent="0.25">
      <c r="B356" s="184" t="s">
        <v>340</v>
      </c>
      <c r="C356" s="185" t="s">
        <v>1006</v>
      </c>
      <c r="D3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86">
        <f t="shared" si="123"/>
        <v>0</v>
      </c>
      <c r="G3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56" s="186">
        <f t="shared" si="127"/>
        <v>0</v>
      </c>
      <c r="I3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56" s="186">
        <f t="shared" si="128"/>
        <v>0</v>
      </c>
      <c r="K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6" s="186">
        <f t="shared" si="111"/>
        <v>0</v>
      </c>
      <c r="AD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6" s="186">
        <f t="shared" si="112"/>
        <v>0</v>
      </c>
      <c r="AH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6" s="186">
        <f t="shared" si="113"/>
        <v>0</v>
      </c>
      <c r="AL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6" s="186">
        <f t="shared" si="114"/>
        <v>0</v>
      </c>
      <c r="AP356" s="186">
        <f t="shared" si="115"/>
        <v>0</v>
      </c>
    </row>
    <row r="357" spans="2:42" x14ac:dyDescent="0.25">
      <c r="B357" s="184" t="s">
        <v>1007</v>
      </c>
      <c r="C357" s="185" t="s">
        <v>1006</v>
      </c>
      <c r="D3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7" s="186">
        <f t="shared" si="123"/>
        <v>0</v>
      </c>
      <c r="G3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57" s="186">
        <f t="shared" si="127"/>
        <v>0</v>
      </c>
      <c r="I3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57" s="186">
        <f t="shared" si="128"/>
        <v>0</v>
      </c>
      <c r="K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7" s="186">
        <f t="shared" si="111"/>
        <v>0</v>
      </c>
      <c r="AD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7" s="186">
        <f t="shared" si="112"/>
        <v>0</v>
      </c>
      <c r="AH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7" s="186">
        <f t="shared" si="113"/>
        <v>0</v>
      </c>
      <c r="AL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7" s="186">
        <f t="shared" si="114"/>
        <v>0</v>
      </c>
      <c r="AP357" s="186">
        <f t="shared" si="115"/>
        <v>0</v>
      </c>
    </row>
    <row r="358" spans="2:42" x14ac:dyDescent="0.25">
      <c r="B358" s="184" t="s">
        <v>1008</v>
      </c>
      <c r="C358" s="185" t="s">
        <v>1009</v>
      </c>
      <c r="D3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86">
        <f t="shared" si="123"/>
        <v>0</v>
      </c>
      <c r="G3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58" s="186">
        <f t="shared" si="127"/>
        <v>0</v>
      </c>
      <c r="I3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58" s="186">
        <f t="shared" si="128"/>
        <v>0</v>
      </c>
      <c r="K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8" s="186">
        <f t="shared" si="111"/>
        <v>0</v>
      </c>
      <c r="AD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8" s="186">
        <f t="shared" si="112"/>
        <v>0</v>
      </c>
      <c r="AH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8" s="186">
        <f t="shared" si="113"/>
        <v>0</v>
      </c>
      <c r="AL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8" s="186">
        <f t="shared" si="114"/>
        <v>0</v>
      </c>
      <c r="AP358" s="186">
        <f t="shared" si="115"/>
        <v>0</v>
      </c>
    </row>
    <row r="359" spans="2:42" x14ac:dyDescent="0.25">
      <c r="B359" s="184" t="s">
        <v>1010</v>
      </c>
      <c r="C359" s="185" t="s">
        <v>1011</v>
      </c>
      <c r="D3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426026</v>
      </c>
      <c r="F359" s="186">
        <f t="shared" si="123"/>
        <v>426026</v>
      </c>
      <c r="G3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59" s="186">
        <f t="shared" si="127"/>
        <v>426026</v>
      </c>
      <c r="I3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59" s="186">
        <f t="shared" si="128"/>
        <v>426026</v>
      </c>
      <c r="K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426026</v>
      </c>
      <c r="V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9" s="186">
        <f t="shared" si="111"/>
        <v>0</v>
      </c>
      <c r="AD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9" s="186">
        <f t="shared" si="112"/>
        <v>0</v>
      </c>
      <c r="AH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426026</v>
      </c>
      <c r="AK359" s="186">
        <f t="shared" si="113"/>
        <v>426026</v>
      </c>
      <c r="AL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9" s="186">
        <f t="shared" si="114"/>
        <v>0</v>
      </c>
      <c r="AP359" s="186">
        <f t="shared" si="115"/>
        <v>426026</v>
      </c>
    </row>
    <row r="360" spans="2:42" x14ac:dyDescent="0.25">
      <c r="B360" s="184" t="s">
        <v>341</v>
      </c>
      <c r="C360" s="185" t="s">
        <v>1012</v>
      </c>
      <c r="D3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0" s="186">
        <f t="shared" si="123"/>
        <v>0</v>
      </c>
      <c r="G3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60" s="186">
        <f t="shared" si="127"/>
        <v>0</v>
      </c>
      <c r="I3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60" s="186">
        <f t="shared" si="128"/>
        <v>0</v>
      </c>
      <c r="K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0" s="186">
        <f t="shared" si="111"/>
        <v>0</v>
      </c>
      <c r="AD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0" s="186">
        <f t="shared" si="112"/>
        <v>0</v>
      </c>
      <c r="AH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0" s="186">
        <f t="shared" si="113"/>
        <v>0</v>
      </c>
      <c r="AL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0" s="186">
        <f t="shared" si="114"/>
        <v>0</v>
      </c>
      <c r="AP360" s="186">
        <f t="shared" si="115"/>
        <v>0</v>
      </c>
    </row>
    <row r="361" spans="2:42" x14ac:dyDescent="0.25">
      <c r="B361" s="184" t="s">
        <v>1013</v>
      </c>
      <c r="C361" s="185" t="s">
        <v>1012</v>
      </c>
      <c r="D3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1" s="186">
        <f t="shared" si="123"/>
        <v>0</v>
      </c>
      <c r="G3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61" s="186">
        <f t="shared" si="127"/>
        <v>0</v>
      </c>
      <c r="I3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61" s="186">
        <f t="shared" si="128"/>
        <v>0</v>
      </c>
      <c r="K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1" s="186">
        <f t="shared" si="111"/>
        <v>0</v>
      </c>
      <c r="AD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1" s="186">
        <f t="shared" si="112"/>
        <v>0</v>
      </c>
      <c r="AH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1" s="186">
        <f t="shared" si="113"/>
        <v>0</v>
      </c>
      <c r="AL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1" s="186">
        <f t="shared" si="114"/>
        <v>0</v>
      </c>
      <c r="AP361" s="186">
        <f t="shared" si="115"/>
        <v>0</v>
      </c>
    </row>
    <row r="362" spans="2:42" x14ac:dyDescent="0.25">
      <c r="B362" s="184" t="s">
        <v>1014</v>
      </c>
      <c r="C362" s="185" t="s">
        <v>1015</v>
      </c>
      <c r="D3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86">
        <f t="shared" si="123"/>
        <v>0</v>
      </c>
      <c r="G3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62" s="186">
        <f t="shared" si="127"/>
        <v>0</v>
      </c>
      <c r="I3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62" s="186">
        <f t="shared" si="128"/>
        <v>0</v>
      </c>
      <c r="K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2" s="186">
        <f t="shared" si="111"/>
        <v>0</v>
      </c>
      <c r="AD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2" s="186">
        <f t="shared" si="112"/>
        <v>0</v>
      </c>
      <c r="AH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2" s="186">
        <f t="shared" si="113"/>
        <v>0</v>
      </c>
      <c r="AL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2" s="186">
        <f t="shared" si="114"/>
        <v>0</v>
      </c>
      <c r="AP362" s="186">
        <f t="shared" si="115"/>
        <v>0</v>
      </c>
    </row>
    <row r="363" spans="2:42" x14ac:dyDescent="0.25">
      <c r="B363" s="184" t="s">
        <v>1016</v>
      </c>
      <c r="C363" s="185" t="s">
        <v>1017</v>
      </c>
      <c r="D3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86">
        <f t="shared" si="123"/>
        <v>0</v>
      </c>
      <c r="G3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63" s="186">
        <f t="shared" si="127"/>
        <v>0</v>
      </c>
      <c r="I3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63" s="186">
        <f t="shared" si="128"/>
        <v>0</v>
      </c>
      <c r="K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3" s="186">
        <f t="shared" si="111"/>
        <v>0</v>
      </c>
      <c r="AD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3" s="186">
        <f t="shared" si="112"/>
        <v>0</v>
      </c>
      <c r="AH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3" s="186">
        <f t="shared" si="113"/>
        <v>0</v>
      </c>
      <c r="AL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3" s="186">
        <f t="shared" si="114"/>
        <v>0</v>
      </c>
      <c r="AP363" s="186">
        <f t="shared" si="115"/>
        <v>0</v>
      </c>
    </row>
    <row r="364" spans="2:42" x14ac:dyDescent="0.25">
      <c r="B364" s="184" t="s">
        <v>1018</v>
      </c>
      <c r="C364" s="185" t="s">
        <v>1019</v>
      </c>
      <c r="D3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86">
        <f t="shared" si="123"/>
        <v>0</v>
      </c>
      <c r="G3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64" s="186">
        <f t="shared" si="127"/>
        <v>0</v>
      </c>
      <c r="I3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64" s="186">
        <f t="shared" si="128"/>
        <v>0</v>
      </c>
      <c r="K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4" s="186">
        <f t="shared" si="111"/>
        <v>0</v>
      </c>
      <c r="AD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4" s="186">
        <f t="shared" si="112"/>
        <v>0</v>
      </c>
      <c r="AH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4" s="186">
        <f t="shared" si="113"/>
        <v>0</v>
      </c>
      <c r="AL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4" s="186">
        <f t="shared" si="114"/>
        <v>0</v>
      </c>
      <c r="AP364" s="186">
        <f t="shared" si="115"/>
        <v>0</v>
      </c>
    </row>
    <row r="365" spans="2:42" x14ac:dyDescent="0.25">
      <c r="B365" s="184" t="s">
        <v>342</v>
      </c>
      <c r="C365" s="185" t="s">
        <v>1020</v>
      </c>
      <c r="D3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5" s="186">
        <f t="shared" si="123"/>
        <v>0</v>
      </c>
      <c r="G3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65" s="186">
        <f t="shared" si="127"/>
        <v>0</v>
      </c>
      <c r="I3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65" s="186">
        <f t="shared" si="128"/>
        <v>0</v>
      </c>
      <c r="K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5" s="186">
        <f t="shared" si="111"/>
        <v>0</v>
      </c>
      <c r="AD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5" s="186">
        <f t="shared" si="112"/>
        <v>0</v>
      </c>
      <c r="AH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5" s="186">
        <f t="shared" si="113"/>
        <v>0</v>
      </c>
      <c r="AL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5" s="186">
        <f t="shared" si="114"/>
        <v>0</v>
      </c>
      <c r="AP365" s="186">
        <f t="shared" si="115"/>
        <v>0</v>
      </c>
    </row>
    <row r="366" spans="2:42" x14ac:dyDescent="0.25">
      <c r="B366" s="184" t="s">
        <v>1021</v>
      </c>
      <c r="C366" s="185" t="s">
        <v>1022</v>
      </c>
      <c r="D3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6" s="186">
        <f t="shared" si="123"/>
        <v>0</v>
      </c>
      <c r="G3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66" s="186">
        <f t="shared" si="127"/>
        <v>0</v>
      </c>
      <c r="I3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66" s="186">
        <f t="shared" si="128"/>
        <v>0</v>
      </c>
      <c r="K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6" s="186">
        <f t="shared" si="111"/>
        <v>0</v>
      </c>
      <c r="AD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6" s="186">
        <f t="shared" si="112"/>
        <v>0</v>
      </c>
      <c r="AH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6" s="186">
        <f t="shared" si="113"/>
        <v>0</v>
      </c>
      <c r="AL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6" s="186">
        <f t="shared" si="114"/>
        <v>0</v>
      </c>
      <c r="AP366" s="186">
        <f t="shared" si="115"/>
        <v>0</v>
      </c>
    </row>
    <row r="367" spans="2:42" x14ac:dyDescent="0.25">
      <c r="B367" s="184" t="s">
        <v>1023</v>
      </c>
      <c r="C367" s="185" t="s">
        <v>1024</v>
      </c>
      <c r="D36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86">
        <f t="shared" si="123"/>
        <v>0</v>
      </c>
      <c r="G36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67" s="186">
        <f t="shared" si="127"/>
        <v>0</v>
      </c>
      <c r="I36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67" s="186">
        <f t="shared" si="128"/>
        <v>0</v>
      </c>
      <c r="K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7" s="186">
        <f t="shared" ref="AC367:AC430" si="129">Z367+AA367+AB367</f>
        <v>0</v>
      </c>
      <c r="AD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7" s="186">
        <f t="shared" ref="AG367:AG430" si="130">+AD367+AE367+AF367</f>
        <v>0</v>
      </c>
      <c r="AH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7" s="186">
        <f t="shared" ref="AK367:AK430" si="131">+AH367+AI367+AJ367</f>
        <v>0</v>
      </c>
      <c r="AL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7" s="186">
        <f t="shared" ref="AO367:AO430" si="132">+AL367+AM367+AN367</f>
        <v>0</v>
      </c>
      <c r="AP367" s="186">
        <f t="shared" ref="AP367:AP430" si="133">AC367+AG367+AK367+AO367</f>
        <v>0</v>
      </c>
    </row>
    <row r="368" spans="2:42" x14ac:dyDescent="0.25">
      <c r="B368" s="184" t="s">
        <v>1025</v>
      </c>
      <c r="C368" s="185" t="s">
        <v>1026</v>
      </c>
      <c r="D3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86">
        <f t="shared" si="123"/>
        <v>0</v>
      </c>
      <c r="G3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68" s="186">
        <f t="shared" si="127"/>
        <v>0</v>
      </c>
      <c r="I3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68" s="186">
        <f t="shared" si="128"/>
        <v>0</v>
      </c>
      <c r="K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8" s="186">
        <f t="shared" si="129"/>
        <v>0</v>
      </c>
      <c r="AD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8" s="186">
        <f t="shared" si="130"/>
        <v>0</v>
      </c>
      <c r="AH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8" s="186">
        <f t="shared" si="131"/>
        <v>0</v>
      </c>
      <c r="AL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8" s="186">
        <f t="shared" si="132"/>
        <v>0</v>
      </c>
      <c r="AP368" s="186">
        <f t="shared" si="133"/>
        <v>0</v>
      </c>
    </row>
    <row r="369" spans="2:42" x14ac:dyDescent="0.25">
      <c r="B369" s="184" t="s">
        <v>1027</v>
      </c>
      <c r="C369" s="185" t="s">
        <v>1028</v>
      </c>
      <c r="D3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86">
        <f t="shared" si="123"/>
        <v>0</v>
      </c>
      <c r="G3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69" s="186">
        <f t="shared" si="127"/>
        <v>0</v>
      </c>
      <c r="I3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69" s="186">
        <f t="shared" si="128"/>
        <v>0</v>
      </c>
      <c r="K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9" s="186">
        <f t="shared" si="129"/>
        <v>0</v>
      </c>
      <c r="AD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9" s="186">
        <f t="shared" si="130"/>
        <v>0</v>
      </c>
      <c r="AH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9" s="186">
        <f t="shared" si="131"/>
        <v>0</v>
      </c>
      <c r="AL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9" s="186">
        <f t="shared" si="132"/>
        <v>0</v>
      </c>
      <c r="AP369" s="186">
        <f t="shared" si="133"/>
        <v>0</v>
      </c>
    </row>
    <row r="370" spans="2:42" x14ac:dyDescent="0.25">
      <c r="B370" s="184" t="s">
        <v>343</v>
      </c>
      <c r="C370" s="185" t="s">
        <v>1029</v>
      </c>
      <c r="D3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86">
        <f t="shared" si="123"/>
        <v>0</v>
      </c>
      <c r="G3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70" s="186">
        <f t="shared" si="127"/>
        <v>0</v>
      </c>
      <c r="I3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70" s="186">
        <f t="shared" si="128"/>
        <v>0</v>
      </c>
      <c r="K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0" s="186">
        <f t="shared" si="129"/>
        <v>0</v>
      </c>
      <c r="AD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0" s="186">
        <f t="shared" si="130"/>
        <v>0</v>
      </c>
      <c r="AH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0" s="186">
        <f t="shared" si="131"/>
        <v>0</v>
      </c>
      <c r="AL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0" s="186">
        <f t="shared" si="132"/>
        <v>0</v>
      </c>
      <c r="AP370" s="186">
        <f t="shared" si="133"/>
        <v>0</v>
      </c>
    </row>
    <row r="371" spans="2:42" x14ac:dyDescent="0.25">
      <c r="B371" s="184" t="s">
        <v>1030</v>
      </c>
      <c r="C371" s="185" t="s">
        <v>1031</v>
      </c>
      <c r="D3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1" s="186">
        <f t="shared" si="123"/>
        <v>0</v>
      </c>
      <c r="G3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71" s="186">
        <f t="shared" si="127"/>
        <v>0</v>
      </c>
      <c r="I3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71" s="186">
        <f t="shared" si="128"/>
        <v>0</v>
      </c>
      <c r="K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1" s="186">
        <f t="shared" si="129"/>
        <v>0</v>
      </c>
      <c r="AD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1" s="186">
        <f t="shared" si="130"/>
        <v>0</v>
      </c>
      <c r="AH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1" s="186">
        <f t="shared" si="131"/>
        <v>0</v>
      </c>
      <c r="AL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1" s="186">
        <f t="shared" si="132"/>
        <v>0</v>
      </c>
      <c r="AP371" s="186">
        <f t="shared" si="133"/>
        <v>0</v>
      </c>
    </row>
    <row r="372" spans="2:42" x14ac:dyDescent="0.25">
      <c r="B372" s="184" t="s">
        <v>1032</v>
      </c>
      <c r="C372" s="185" t="s">
        <v>1033</v>
      </c>
      <c r="D3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86">
        <f t="shared" si="123"/>
        <v>0</v>
      </c>
      <c r="G3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72" s="186">
        <f t="shared" si="127"/>
        <v>0</v>
      </c>
      <c r="I3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72" s="186">
        <f t="shared" si="128"/>
        <v>0</v>
      </c>
      <c r="K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2" s="186">
        <f t="shared" si="129"/>
        <v>0</v>
      </c>
      <c r="AD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2" s="186">
        <f t="shared" si="130"/>
        <v>0</v>
      </c>
      <c r="AH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2" s="186">
        <f t="shared" si="131"/>
        <v>0</v>
      </c>
      <c r="AL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2" s="186">
        <f t="shared" si="132"/>
        <v>0</v>
      </c>
      <c r="AP372" s="186">
        <f t="shared" si="133"/>
        <v>0</v>
      </c>
    </row>
    <row r="373" spans="2:42" x14ac:dyDescent="0.25">
      <c r="B373" s="184" t="s">
        <v>1034</v>
      </c>
      <c r="C373" s="185" t="s">
        <v>1035</v>
      </c>
      <c r="D3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86">
        <f t="shared" si="123"/>
        <v>0</v>
      </c>
      <c r="G3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73" s="186">
        <f t="shared" si="127"/>
        <v>0</v>
      </c>
      <c r="I3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73" s="186">
        <f t="shared" si="128"/>
        <v>0</v>
      </c>
      <c r="K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3" s="186">
        <f t="shared" si="129"/>
        <v>0</v>
      </c>
      <c r="AD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3" s="186">
        <f t="shared" si="130"/>
        <v>0</v>
      </c>
      <c r="AH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3" s="186">
        <f t="shared" si="131"/>
        <v>0</v>
      </c>
      <c r="AL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3" s="186">
        <f t="shared" si="132"/>
        <v>0</v>
      </c>
      <c r="AP373" s="186">
        <f t="shared" si="133"/>
        <v>0</v>
      </c>
    </row>
    <row r="374" spans="2:42" x14ac:dyDescent="0.25">
      <c r="B374" s="184" t="s">
        <v>1036</v>
      </c>
      <c r="C374" s="185" t="s">
        <v>1037</v>
      </c>
      <c r="D3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186">
        <f t="shared" si="123"/>
        <v>0</v>
      </c>
      <c r="G3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74" s="186">
        <f t="shared" si="127"/>
        <v>0</v>
      </c>
      <c r="I3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74" s="186">
        <f t="shared" si="128"/>
        <v>0</v>
      </c>
      <c r="K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4" s="186">
        <f t="shared" si="129"/>
        <v>0</v>
      </c>
      <c r="AD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4" s="186">
        <f t="shared" si="130"/>
        <v>0</v>
      </c>
      <c r="AH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4" s="186">
        <f t="shared" si="131"/>
        <v>0</v>
      </c>
      <c r="AL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4" s="186">
        <f t="shared" si="132"/>
        <v>0</v>
      </c>
      <c r="AP374" s="186">
        <f t="shared" si="133"/>
        <v>0</v>
      </c>
    </row>
    <row r="375" spans="2:42" x14ac:dyDescent="0.25">
      <c r="B375" s="184" t="s">
        <v>1038</v>
      </c>
      <c r="C375" s="185" t="s">
        <v>1039</v>
      </c>
      <c r="D3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86">
        <f t="shared" si="123"/>
        <v>0</v>
      </c>
      <c r="G3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75" s="186">
        <f t="shared" si="127"/>
        <v>0</v>
      </c>
      <c r="I3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75" s="186">
        <f t="shared" si="128"/>
        <v>0</v>
      </c>
      <c r="K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5" s="186">
        <f t="shared" si="129"/>
        <v>0</v>
      </c>
      <c r="AD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5" s="186">
        <f t="shared" si="130"/>
        <v>0</v>
      </c>
      <c r="AH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5" s="186">
        <f t="shared" si="131"/>
        <v>0</v>
      </c>
      <c r="AL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5" s="186">
        <f t="shared" si="132"/>
        <v>0</v>
      </c>
      <c r="AP375" s="186">
        <f t="shared" si="133"/>
        <v>0</v>
      </c>
    </row>
    <row r="376" spans="2:42" x14ac:dyDescent="0.25">
      <c r="B376" s="184" t="s">
        <v>1040</v>
      </c>
      <c r="C376" s="185" t="s">
        <v>1041</v>
      </c>
      <c r="D3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86">
        <f t="shared" si="123"/>
        <v>0</v>
      </c>
      <c r="G3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76" s="186">
        <f t="shared" si="127"/>
        <v>0</v>
      </c>
      <c r="I3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76" s="186">
        <f t="shared" si="128"/>
        <v>0</v>
      </c>
      <c r="K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6" s="186">
        <f t="shared" si="129"/>
        <v>0</v>
      </c>
      <c r="AD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6" s="186">
        <f t="shared" si="130"/>
        <v>0</v>
      </c>
      <c r="AH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6" s="186">
        <f t="shared" si="131"/>
        <v>0</v>
      </c>
      <c r="AL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6" s="186">
        <f t="shared" si="132"/>
        <v>0</v>
      </c>
      <c r="AP376" s="186">
        <f t="shared" si="133"/>
        <v>0</v>
      </c>
    </row>
    <row r="377" spans="2:42" x14ac:dyDescent="0.25">
      <c r="B377" s="184" t="s">
        <v>1042</v>
      </c>
      <c r="C377" s="185" t="s">
        <v>1043</v>
      </c>
      <c r="D3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86">
        <f t="shared" si="123"/>
        <v>0</v>
      </c>
      <c r="G3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77" s="186">
        <f t="shared" si="127"/>
        <v>0</v>
      </c>
      <c r="I3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77" s="186">
        <f t="shared" si="128"/>
        <v>0</v>
      </c>
      <c r="K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7" s="186">
        <f t="shared" si="129"/>
        <v>0</v>
      </c>
      <c r="AD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7" s="186">
        <f t="shared" si="130"/>
        <v>0</v>
      </c>
      <c r="AH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7" s="186">
        <f t="shared" si="131"/>
        <v>0</v>
      </c>
      <c r="AL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7" s="186">
        <f t="shared" si="132"/>
        <v>0</v>
      </c>
      <c r="AP377" s="186">
        <f t="shared" si="133"/>
        <v>0</v>
      </c>
    </row>
    <row r="378" spans="2:42" x14ac:dyDescent="0.25">
      <c r="B378" s="184" t="s">
        <v>1044</v>
      </c>
      <c r="C378" s="185" t="s">
        <v>1045</v>
      </c>
      <c r="D3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86">
        <f t="shared" si="123"/>
        <v>0</v>
      </c>
      <c r="G3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78" s="186">
        <f t="shared" si="127"/>
        <v>0</v>
      </c>
      <c r="I3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78" s="186">
        <f t="shared" si="128"/>
        <v>0</v>
      </c>
      <c r="K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8" s="186">
        <f t="shared" si="129"/>
        <v>0</v>
      </c>
      <c r="AD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8" s="186">
        <f t="shared" si="130"/>
        <v>0</v>
      </c>
      <c r="AH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8" s="186">
        <f t="shared" si="131"/>
        <v>0</v>
      </c>
      <c r="AL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8" s="186">
        <f t="shared" si="132"/>
        <v>0</v>
      </c>
      <c r="AP378" s="186">
        <f t="shared" si="133"/>
        <v>0</v>
      </c>
    </row>
    <row r="379" spans="2:42" x14ac:dyDescent="0.25">
      <c r="B379" s="184" t="s">
        <v>1046</v>
      </c>
      <c r="C379" s="185" t="s">
        <v>1047</v>
      </c>
      <c r="D3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86">
        <f t="shared" si="123"/>
        <v>0</v>
      </c>
      <c r="G3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79" s="186">
        <f t="shared" si="127"/>
        <v>0</v>
      </c>
      <c r="I3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79" s="186">
        <f t="shared" si="128"/>
        <v>0</v>
      </c>
      <c r="K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9" s="186">
        <f t="shared" si="129"/>
        <v>0</v>
      </c>
      <c r="AD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9" s="186">
        <f t="shared" si="130"/>
        <v>0</v>
      </c>
      <c r="AH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9" s="186">
        <f t="shared" si="131"/>
        <v>0</v>
      </c>
      <c r="AL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9" s="186">
        <f t="shared" si="132"/>
        <v>0</v>
      </c>
      <c r="AP379" s="186">
        <f t="shared" si="133"/>
        <v>0</v>
      </c>
    </row>
    <row r="380" spans="2:42" x14ac:dyDescent="0.25">
      <c r="B380" s="184" t="s">
        <v>1048</v>
      </c>
      <c r="C380" s="185" t="s">
        <v>1049</v>
      </c>
      <c r="D3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86">
        <f t="shared" si="123"/>
        <v>0</v>
      </c>
      <c r="G3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80" s="186">
        <f t="shared" si="127"/>
        <v>0</v>
      </c>
      <c r="I3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80" s="186">
        <f t="shared" si="128"/>
        <v>0</v>
      </c>
      <c r="K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0" s="186">
        <f t="shared" si="129"/>
        <v>0</v>
      </c>
      <c r="AD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0" s="186">
        <f t="shared" si="130"/>
        <v>0</v>
      </c>
      <c r="AH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0" s="186">
        <f t="shared" si="131"/>
        <v>0</v>
      </c>
      <c r="AL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0" s="186">
        <f t="shared" si="132"/>
        <v>0</v>
      </c>
      <c r="AP380" s="186">
        <f t="shared" si="133"/>
        <v>0</v>
      </c>
    </row>
    <row r="381" spans="2:42" x14ac:dyDescent="0.25">
      <c r="B381" s="184" t="s">
        <v>1050</v>
      </c>
      <c r="C381" s="185" t="s">
        <v>1049</v>
      </c>
      <c r="D3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86">
        <f t="shared" si="123"/>
        <v>0</v>
      </c>
      <c r="G3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81" s="186">
        <f t="shared" si="127"/>
        <v>0</v>
      </c>
      <c r="I3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81" s="186">
        <f t="shared" si="128"/>
        <v>0</v>
      </c>
      <c r="K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1" s="186">
        <f t="shared" si="129"/>
        <v>0</v>
      </c>
      <c r="AD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1" s="186">
        <f t="shared" si="130"/>
        <v>0</v>
      </c>
      <c r="AH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1" s="186">
        <f t="shared" si="131"/>
        <v>0</v>
      </c>
      <c r="AL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1" s="186">
        <f t="shared" si="132"/>
        <v>0</v>
      </c>
      <c r="AP381" s="186">
        <f t="shared" si="133"/>
        <v>0</v>
      </c>
    </row>
    <row r="382" spans="2:42" x14ac:dyDescent="0.25">
      <c r="B382" s="184" t="s">
        <v>1051</v>
      </c>
      <c r="C382" s="185" t="s">
        <v>1052</v>
      </c>
      <c r="D3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86">
        <f t="shared" si="123"/>
        <v>0</v>
      </c>
      <c r="G3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82" s="186">
        <f t="shared" si="127"/>
        <v>0</v>
      </c>
      <c r="I3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82" s="186">
        <f t="shared" si="128"/>
        <v>0</v>
      </c>
      <c r="K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2" s="186">
        <f t="shared" si="129"/>
        <v>0</v>
      </c>
      <c r="AD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2" s="186">
        <f t="shared" si="130"/>
        <v>0</v>
      </c>
      <c r="AH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2" s="186">
        <f t="shared" si="131"/>
        <v>0</v>
      </c>
      <c r="AL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2" s="186">
        <f t="shared" si="132"/>
        <v>0</v>
      </c>
      <c r="AP382" s="186">
        <f t="shared" si="133"/>
        <v>0</v>
      </c>
    </row>
    <row r="383" spans="2:42" x14ac:dyDescent="0.25">
      <c r="B383" s="193" t="s">
        <v>344</v>
      </c>
      <c r="C383" s="194" t="s">
        <v>211</v>
      </c>
      <c r="D383" s="195">
        <f>SUM(D384:D388)</f>
        <v>0</v>
      </c>
      <c r="E383" s="195">
        <f t="shared" ref="E383:AP383" si="134">SUM(E384:E388)</f>
        <v>0</v>
      </c>
      <c r="F383" s="195">
        <f t="shared" si="134"/>
        <v>0</v>
      </c>
      <c r="G383" s="195">
        <f t="shared" si="134"/>
        <v>0</v>
      </c>
      <c r="H383" s="195">
        <f t="shared" si="134"/>
        <v>0</v>
      </c>
      <c r="I383" s="195">
        <f t="shared" si="134"/>
        <v>0</v>
      </c>
      <c r="J383" s="195">
        <f t="shared" si="134"/>
        <v>0</v>
      </c>
      <c r="K383" s="195">
        <f t="shared" si="134"/>
        <v>0</v>
      </c>
      <c r="L383" s="195">
        <f t="shared" si="134"/>
        <v>0</v>
      </c>
      <c r="M383" s="195">
        <f t="shared" si="134"/>
        <v>0</v>
      </c>
      <c r="N383" s="195">
        <f t="shared" si="134"/>
        <v>0</v>
      </c>
      <c r="O383" s="195">
        <f t="shared" si="134"/>
        <v>0</v>
      </c>
      <c r="P383" s="195">
        <f t="shared" si="134"/>
        <v>0</v>
      </c>
      <c r="Q383" s="195">
        <f t="shared" si="134"/>
        <v>0</v>
      </c>
      <c r="R383" s="195">
        <f t="shared" si="134"/>
        <v>0</v>
      </c>
      <c r="S383" s="195">
        <f t="shared" si="134"/>
        <v>0</v>
      </c>
      <c r="T383" s="195">
        <f t="shared" si="134"/>
        <v>0</v>
      </c>
      <c r="U383" s="195">
        <f t="shared" si="134"/>
        <v>0</v>
      </c>
      <c r="V383" s="195">
        <f t="shared" si="134"/>
        <v>0</v>
      </c>
      <c r="W383" s="195">
        <f t="shared" si="134"/>
        <v>0</v>
      </c>
      <c r="X383" s="195">
        <f t="shared" si="134"/>
        <v>0</v>
      </c>
      <c r="Y383" s="195">
        <f t="shared" si="134"/>
        <v>0</v>
      </c>
      <c r="Z383" s="561">
        <f t="shared" si="134"/>
        <v>0</v>
      </c>
      <c r="AA383" s="561">
        <f t="shared" si="134"/>
        <v>0</v>
      </c>
      <c r="AB383" s="561">
        <f t="shared" si="134"/>
        <v>0</v>
      </c>
      <c r="AC383" s="561">
        <f t="shared" si="134"/>
        <v>0</v>
      </c>
      <c r="AD383" s="561">
        <f t="shared" si="134"/>
        <v>0</v>
      </c>
      <c r="AE383" s="561">
        <f t="shared" si="134"/>
        <v>0</v>
      </c>
      <c r="AF383" s="561">
        <f t="shared" si="134"/>
        <v>0</v>
      </c>
      <c r="AG383" s="561">
        <f t="shared" si="134"/>
        <v>0</v>
      </c>
      <c r="AH383" s="561">
        <f t="shared" si="134"/>
        <v>0</v>
      </c>
      <c r="AI383" s="561">
        <f t="shared" si="134"/>
        <v>0</v>
      </c>
      <c r="AJ383" s="561">
        <f t="shared" si="134"/>
        <v>0</v>
      </c>
      <c r="AK383" s="561">
        <f t="shared" si="134"/>
        <v>0</v>
      </c>
      <c r="AL383" s="561">
        <f t="shared" si="134"/>
        <v>0</v>
      </c>
      <c r="AM383" s="561">
        <f t="shared" si="134"/>
        <v>0</v>
      </c>
      <c r="AN383" s="561">
        <f t="shared" si="134"/>
        <v>0</v>
      </c>
      <c r="AO383" s="561">
        <f t="shared" si="134"/>
        <v>0</v>
      </c>
      <c r="AP383" s="561">
        <f t="shared" si="134"/>
        <v>0</v>
      </c>
    </row>
    <row r="384" spans="2:42" x14ac:dyDescent="0.25">
      <c r="B384" s="184" t="s">
        <v>345</v>
      </c>
      <c r="C384" s="185" t="s">
        <v>212</v>
      </c>
      <c r="D3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86">
        <f t="shared" si="123"/>
        <v>0</v>
      </c>
      <c r="G3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84" s="186">
        <f t="shared" ref="H384:H388" si="135">F384-G384</f>
        <v>0</v>
      </c>
      <c r="I3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84" s="186">
        <f t="shared" ref="J384:J388" si="136">F384-I384</f>
        <v>0</v>
      </c>
      <c r="K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4" s="186">
        <f t="shared" si="129"/>
        <v>0</v>
      </c>
      <c r="AD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4" s="186">
        <f t="shared" si="130"/>
        <v>0</v>
      </c>
      <c r="AH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4" s="186">
        <f t="shared" si="131"/>
        <v>0</v>
      </c>
      <c r="AL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4" s="186">
        <f t="shared" si="132"/>
        <v>0</v>
      </c>
      <c r="AP384" s="186">
        <f t="shared" si="133"/>
        <v>0</v>
      </c>
    </row>
    <row r="385" spans="1:42" x14ac:dyDescent="0.25">
      <c r="B385" s="184" t="s">
        <v>1053</v>
      </c>
      <c r="C385" s="185" t="s">
        <v>1054</v>
      </c>
      <c r="D3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5" s="186">
        <f t="shared" si="123"/>
        <v>0</v>
      </c>
      <c r="G3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85" s="186">
        <f t="shared" si="135"/>
        <v>0</v>
      </c>
      <c r="I3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85" s="186">
        <f t="shared" si="136"/>
        <v>0</v>
      </c>
      <c r="K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5" s="186">
        <f t="shared" si="129"/>
        <v>0</v>
      </c>
      <c r="AD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5" s="186">
        <f t="shared" si="130"/>
        <v>0</v>
      </c>
      <c r="AH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5" s="186">
        <f t="shared" si="131"/>
        <v>0</v>
      </c>
      <c r="AL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5" s="186">
        <f t="shared" si="132"/>
        <v>0</v>
      </c>
      <c r="AP385" s="186">
        <f t="shared" si="133"/>
        <v>0</v>
      </c>
    </row>
    <row r="386" spans="1:42" x14ac:dyDescent="0.25">
      <c r="B386" s="184" t="s">
        <v>1055</v>
      </c>
      <c r="C386" s="185" t="s">
        <v>1056</v>
      </c>
      <c r="D3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86">
        <f t="shared" si="123"/>
        <v>0</v>
      </c>
      <c r="G3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86" s="186">
        <f t="shared" si="135"/>
        <v>0</v>
      </c>
      <c r="I3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86" s="186">
        <f t="shared" si="136"/>
        <v>0</v>
      </c>
      <c r="K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6" s="186">
        <f t="shared" si="129"/>
        <v>0</v>
      </c>
      <c r="AD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6" s="186">
        <f t="shared" si="130"/>
        <v>0</v>
      </c>
      <c r="AH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6" s="186">
        <f t="shared" si="131"/>
        <v>0</v>
      </c>
      <c r="AL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6" s="186">
        <f t="shared" si="132"/>
        <v>0</v>
      </c>
      <c r="AP386" s="186">
        <f t="shared" si="133"/>
        <v>0</v>
      </c>
    </row>
    <row r="387" spans="1:42" x14ac:dyDescent="0.25">
      <c r="A387" s="113"/>
      <c r="B387" s="184" t="s">
        <v>1057</v>
      </c>
      <c r="C387" s="185" t="s">
        <v>1379</v>
      </c>
      <c r="D3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86">
        <f t="shared" si="123"/>
        <v>0</v>
      </c>
      <c r="G3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87" s="186">
        <f t="shared" si="135"/>
        <v>0</v>
      </c>
      <c r="I3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87" s="186">
        <f t="shared" si="136"/>
        <v>0</v>
      </c>
      <c r="K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7" s="186">
        <f t="shared" si="129"/>
        <v>0</v>
      </c>
      <c r="AD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7" s="186">
        <f t="shared" si="130"/>
        <v>0</v>
      </c>
      <c r="AH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7" s="186">
        <f t="shared" si="131"/>
        <v>0</v>
      </c>
      <c r="AL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7" s="186">
        <f t="shared" si="132"/>
        <v>0</v>
      </c>
      <c r="AP387" s="186">
        <f t="shared" si="133"/>
        <v>0</v>
      </c>
    </row>
    <row r="388" spans="1:42" x14ac:dyDescent="0.25">
      <c r="A388" s="113"/>
      <c r="B388" s="184" t="s">
        <v>1059</v>
      </c>
      <c r="C388" s="185" t="s">
        <v>1058</v>
      </c>
      <c r="D3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86">
        <f t="shared" si="123"/>
        <v>0</v>
      </c>
      <c r="G3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88" s="186">
        <f t="shared" si="135"/>
        <v>0</v>
      </c>
      <c r="I3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88" s="186">
        <f t="shared" si="136"/>
        <v>0</v>
      </c>
      <c r="K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8" s="186">
        <f t="shared" si="129"/>
        <v>0</v>
      </c>
      <c r="AD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8" s="186">
        <f t="shared" si="130"/>
        <v>0</v>
      </c>
      <c r="AH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8" s="186">
        <f t="shared" si="131"/>
        <v>0</v>
      </c>
      <c r="AL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8" s="186">
        <f t="shared" si="132"/>
        <v>0</v>
      </c>
      <c r="AP388" s="186">
        <f t="shared" si="133"/>
        <v>0</v>
      </c>
    </row>
    <row r="389" spans="1:42" x14ac:dyDescent="0.25">
      <c r="B389" s="193" t="s">
        <v>346</v>
      </c>
      <c r="C389" s="194" t="s">
        <v>213</v>
      </c>
      <c r="D389" s="195">
        <f>SUM(D390:D396)</f>
        <v>5345000</v>
      </c>
      <c r="E389" s="195">
        <f t="shared" ref="E389:AP389" si="137">SUM(E390:E396)</f>
        <v>0</v>
      </c>
      <c r="F389" s="195">
        <f t="shared" si="137"/>
        <v>5345000</v>
      </c>
      <c r="G389" s="195">
        <f t="shared" si="137"/>
        <v>0</v>
      </c>
      <c r="H389" s="195">
        <f t="shared" si="137"/>
        <v>5345000</v>
      </c>
      <c r="I389" s="195">
        <f t="shared" si="137"/>
        <v>0</v>
      </c>
      <c r="J389" s="195">
        <f t="shared" si="137"/>
        <v>5345000</v>
      </c>
      <c r="K389" s="195">
        <f t="shared" si="137"/>
        <v>0</v>
      </c>
      <c r="L389" s="195">
        <f t="shared" si="137"/>
        <v>0</v>
      </c>
      <c r="M389" s="195">
        <f t="shared" si="137"/>
        <v>0</v>
      </c>
      <c r="N389" s="195">
        <f t="shared" si="137"/>
        <v>0</v>
      </c>
      <c r="O389" s="195">
        <f t="shared" si="137"/>
        <v>0</v>
      </c>
      <c r="P389" s="195">
        <f t="shared" si="137"/>
        <v>0</v>
      </c>
      <c r="Q389" s="195">
        <f t="shared" si="137"/>
        <v>0</v>
      </c>
      <c r="R389" s="195">
        <f t="shared" si="137"/>
        <v>0</v>
      </c>
      <c r="S389" s="195">
        <f t="shared" si="137"/>
        <v>0</v>
      </c>
      <c r="T389" s="195">
        <f t="shared" si="137"/>
        <v>875000</v>
      </c>
      <c r="U389" s="195">
        <f t="shared" si="137"/>
        <v>4470000</v>
      </c>
      <c r="V389" s="195">
        <f t="shared" si="137"/>
        <v>0</v>
      </c>
      <c r="W389" s="195">
        <f t="shared" si="137"/>
        <v>0</v>
      </c>
      <c r="X389" s="195">
        <f t="shared" si="137"/>
        <v>0</v>
      </c>
      <c r="Y389" s="195">
        <f t="shared" si="137"/>
        <v>0</v>
      </c>
      <c r="Z389" s="561">
        <f t="shared" si="137"/>
        <v>0</v>
      </c>
      <c r="AA389" s="561">
        <f t="shared" si="137"/>
        <v>0</v>
      </c>
      <c r="AB389" s="561">
        <f t="shared" si="137"/>
        <v>0</v>
      </c>
      <c r="AC389" s="561">
        <f t="shared" si="137"/>
        <v>0</v>
      </c>
      <c r="AD389" s="561">
        <f t="shared" si="137"/>
        <v>0</v>
      </c>
      <c r="AE389" s="561">
        <f t="shared" si="137"/>
        <v>0</v>
      </c>
      <c r="AF389" s="561">
        <f t="shared" si="137"/>
        <v>0</v>
      </c>
      <c r="AG389" s="561">
        <f t="shared" si="137"/>
        <v>0</v>
      </c>
      <c r="AH389" s="561">
        <f t="shared" si="137"/>
        <v>0</v>
      </c>
      <c r="AI389" s="561">
        <f t="shared" si="137"/>
        <v>0</v>
      </c>
      <c r="AJ389" s="561">
        <f t="shared" si="137"/>
        <v>500000</v>
      </c>
      <c r="AK389" s="561">
        <f t="shared" si="137"/>
        <v>500000</v>
      </c>
      <c r="AL389" s="561">
        <f t="shared" si="137"/>
        <v>0</v>
      </c>
      <c r="AM389" s="561">
        <f t="shared" si="137"/>
        <v>0</v>
      </c>
      <c r="AN389" s="561">
        <f t="shared" si="137"/>
        <v>4845000</v>
      </c>
      <c r="AO389" s="561">
        <f t="shared" si="137"/>
        <v>4845000</v>
      </c>
      <c r="AP389" s="561">
        <f t="shared" si="137"/>
        <v>5345000</v>
      </c>
    </row>
    <row r="390" spans="1:42" x14ac:dyDescent="0.25">
      <c r="B390" s="184" t="s">
        <v>347</v>
      </c>
      <c r="C390" s="185" t="s">
        <v>214</v>
      </c>
      <c r="D3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0" s="186">
        <f t="shared" si="123"/>
        <v>0</v>
      </c>
      <c r="G3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90" s="186">
        <f t="shared" ref="H390:H396" si="138">F390-G390</f>
        <v>0</v>
      </c>
      <c r="I3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90" s="186">
        <f t="shared" ref="J390:J396" si="139">F390-I390</f>
        <v>0</v>
      </c>
      <c r="K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0" s="186">
        <f t="shared" si="129"/>
        <v>0</v>
      </c>
      <c r="AD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0" s="186">
        <f t="shared" si="130"/>
        <v>0</v>
      </c>
      <c r="AH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0" s="186">
        <f t="shared" si="131"/>
        <v>0</v>
      </c>
      <c r="AL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0" s="186">
        <f t="shared" si="132"/>
        <v>0</v>
      </c>
      <c r="AP390" s="186">
        <f t="shared" si="133"/>
        <v>0</v>
      </c>
    </row>
    <row r="391" spans="1:42" x14ac:dyDescent="0.25">
      <c r="B391" s="184" t="s">
        <v>1060</v>
      </c>
      <c r="C391" s="185" t="s">
        <v>1061</v>
      </c>
      <c r="D3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186">
        <f t="shared" si="123"/>
        <v>0</v>
      </c>
      <c r="G3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91" s="186">
        <f t="shared" si="138"/>
        <v>0</v>
      </c>
      <c r="I3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91" s="186">
        <f t="shared" si="139"/>
        <v>0</v>
      </c>
      <c r="K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1" s="186">
        <f t="shared" si="129"/>
        <v>0</v>
      </c>
      <c r="AD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1" s="186">
        <f t="shared" si="130"/>
        <v>0</v>
      </c>
      <c r="AH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1" s="186">
        <f t="shared" si="131"/>
        <v>0</v>
      </c>
      <c r="AL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1" s="186">
        <f t="shared" si="132"/>
        <v>0</v>
      </c>
      <c r="AP391" s="186">
        <f t="shared" si="133"/>
        <v>0</v>
      </c>
    </row>
    <row r="392" spans="1:42" x14ac:dyDescent="0.25">
      <c r="B392" s="184" t="s">
        <v>348</v>
      </c>
      <c r="C392" s="185" t="s">
        <v>215</v>
      </c>
      <c r="D3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86">
        <f t="shared" si="123"/>
        <v>0</v>
      </c>
      <c r="G3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92" s="186">
        <f t="shared" si="138"/>
        <v>0</v>
      </c>
      <c r="I3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92" s="186">
        <f t="shared" si="139"/>
        <v>0</v>
      </c>
      <c r="K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2" s="186">
        <f t="shared" si="129"/>
        <v>0</v>
      </c>
      <c r="AD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2" s="186">
        <f t="shared" si="130"/>
        <v>0</v>
      </c>
      <c r="AH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2" s="186">
        <f t="shared" si="131"/>
        <v>0</v>
      </c>
      <c r="AL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2" s="186">
        <f t="shared" si="132"/>
        <v>0</v>
      </c>
      <c r="AP392" s="186">
        <f t="shared" si="133"/>
        <v>0</v>
      </c>
    </row>
    <row r="393" spans="1:42" x14ac:dyDescent="0.25">
      <c r="B393" s="184" t="s">
        <v>1062</v>
      </c>
      <c r="C393" s="185" t="s">
        <v>1063</v>
      </c>
      <c r="D3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5345000</v>
      </c>
      <c r="E3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86">
        <f t="shared" ref="F393:F396" si="140">+D393+E393</f>
        <v>5345000</v>
      </c>
      <c r="G3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93" s="186">
        <f t="shared" si="138"/>
        <v>5345000</v>
      </c>
      <c r="I3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93" s="186">
        <f t="shared" si="139"/>
        <v>5345000</v>
      </c>
      <c r="K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875000</v>
      </c>
      <c r="U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4470000</v>
      </c>
      <c r="V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3" s="186">
        <f t="shared" si="129"/>
        <v>0</v>
      </c>
      <c r="AD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3" s="186">
        <f t="shared" si="130"/>
        <v>0</v>
      </c>
      <c r="AH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500000</v>
      </c>
      <c r="AK393" s="186">
        <f t="shared" si="131"/>
        <v>500000</v>
      </c>
      <c r="AL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4845000</v>
      </c>
      <c r="AO393" s="186">
        <f t="shared" si="132"/>
        <v>4845000</v>
      </c>
      <c r="AP393" s="186">
        <f t="shared" si="133"/>
        <v>5345000</v>
      </c>
    </row>
    <row r="394" spans="1:42" x14ac:dyDescent="0.25">
      <c r="B394" s="184" t="s">
        <v>1064</v>
      </c>
      <c r="C394" s="185" t="s">
        <v>1065</v>
      </c>
      <c r="D3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86">
        <f t="shared" si="140"/>
        <v>0</v>
      </c>
      <c r="G3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94" s="186">
        <f t="shared" si="138"/>
        <v>0</v>
      </c>
      <c r="I3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94" s="186">
        <f t="shared" si="139"/>
        <v>0</v>
      </c>
      <c r="K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4" s="186">
        <f t="shared" si="129"/>
        <v>0</v>
      </c>
      <c r="AD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4" s="186">
        <f t="shared" si="130"/>
        <v>0</v>
      </c>
      <c r="AH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4" s="186">
        <f t="shared" si="131"/>
        <v>0</v>
      </c>
      <c r="AL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4" s="186">
        <f t="shared" si="132"/>
        <v>0</v>
      </c>
      <c r="AP394" s="186">
        <f t="shared" si="133"/>
        <v>0</v>
      </c>
    </row>
    <row r="395" spans="1:42" x14ac:dyDescent="0.25">
      <c r="B395" s="184" t="s">
        <v>349</v>
      </c>
      <c r="C395" s="185" t="s">
        <v>216</v>
      </c>
      <c r="D3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86">
        <f t="shared" si="140"/>
        <v>0</v>
      </c>
      <c r="G3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95" s="186">
        <f t="shared" si="138"/>
        <v>0</v>
      </c>
      <c r="I3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95" s="186">
        <f t="shared" si="139"/>
        <v>0</v>
      </c>
      <c r="K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5" s="186">
        <f t="shared" si="129"/>
        <v>0</v>
      </c>
      <c r="AD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5" s="186">
        <f t="shared" si="130"/>
        <v>0</v>
      </c>
      <c r="AH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5" s="186">
        <f t="shared" si="131"/>
        <v>0</v>
      </c>
      <c r="AL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5" s="186">
        <f t="shared" si="132"/>
        <v>0</v>
      </c>
      <c r="AP395" s="186">
        <f t="shared" si="133"/>
        <v>0</v>
      </c>
    </row>
    <row r="396" spans="1:42" x14ac:dyDescent="0.25">
      <c r="B396" s="184" t="s">
        <v>1066</v>
      </c>
      <c r="C396" s="185" t="s">
        <v>1067</v>
      </c>
      <c r="D3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86">
        <f t="shared" si="140"/>
        <v>0</v>
      </c>
      <c r="G3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96" s="186">
        <f t="shared" si="138"/>
        <v>0</v>
      </c>
      <c r="I3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96" s="186">
        <f t="shared" si="139"/>
        <v>0</v>
      </c>
      <c r="K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6" s="186">
        <f t="shared" si="129"/>
        <v>0</v>
      </c>
      <c r="AD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6" s="186">
        <f t="shared" si="130"/>
        <v>0</v>
      </c>
      <c r="AH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6" s="186">
        <f t="shared" si="131"/>
        <v>0</v>
      </c>
      <c r="AL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6" s="186">
        <f t="shared" si="132"/>
        <v>0</v>
      </c>
      <c r="AP396" s="186">
        <f t="shared" si="133"/>
        <v>0</v>
      </c>
    </row>
    <row r="397" spans="1:42" x14ac:dyDescent="0.25">
      <c r="B397" s="181" t="s">
        <v>355</v>
      </c>
      <c r="C397" s="182" t="s">
        <v>222</v>
      </c>
      <c r="D397" s="183">
        <f>D398+D459+D467+D485+D489</f>
        <v>0</v>
      </c>
      <c r="E397" s="183">
        <f t="shared" ref="E397:Y397" si="141">E398+E459+E467+E485+E489</f>
        <v>0</v>
      </c>
      <c r="F397" s="183">
        <f t="shared" si="141"/>
        <v>0</v>
      </c>
      <c r="G397" s="183">
        <f t="shared" si="141"/>
        <v>0</v>
      </c>
      <c r="H397" s="183">
        <f t="shared" si="141"/>
        <v>0</v>
      </c>
      <c r="I397" s="183">
        <f t="shared" si="141"/>
        <v>0</v>
      </c>
      <c r="J397" s="183">
        <f t="shared" si="141"/>
        <v>0</v>
      </c>
      <c r="K397" s="183">
        <f t="shared" si="141"/>
        <v>0</v>
      </c>
      <c r="L397" s="183">
        <f t="shared" si="141"/>
        <v>0</v>
      </c>
      <c r="M397" s="183">
        <f t="shared" si="141"/>
        <v>0</v>
      </c>
      <c r="N397" s="183">
        <f t="shared" si="141"/>
        <v>0</v>
      </c>
      <c r="O397" s="183">
        <f t="shared" si="141"/>
        <v>0</v>
      </c>
      <c r="P397" s="183">
        <f t="shared" si="141"/>
        <v>0</v>
      </c>
      <c r="Q397" s="183">
        <f t="shared" si="141"/>
        <v>0</v>
      </c>
      <c r="R397" s="183">
        <f t="shared" si="141"/>
        <v>0</v>
      </c>
      <c r="S397" s="183">
        <f t="shared" si="141"/>
        <v>0</v>
      </c>
      <c r="T397" s="183">
        <f t="shared" si="141"/>
        <v>0</v>
      </c>
      <c r="U397" s="183">
        <f t="shared" si="141"/>
        <v>0</v>
      </c>
      <c r="V397" s="183">
        <f t="shared" si="141"/>
        <v>0</v>
      </c>
      <c r="W397" s="183">
        <f t="shared" si="141"/>
        <v>0</v>
      </c>
      <c r="X397" s="183">
        <f t="shared" si="141"/>
        <v>0</v>
      </c>
      <c r="Y397" s="183">
        <f t="shared" si="141"/>
        <v>0</v>
      </c>
      <c r="Z397" s="560">
        <f t="shared" ref="Z397:AP397" si="142">Z398+Z459+Z467+Z485+Z489</f>
        <v>0</v>
      </c>
      <c r="AA397" s="560">
        <f t="shared" si="142"/>
        <v>0</v>
      </c>
      <c r="AB397" s="560">
        <f t="shared" si="142"/>
        <v>0</v>
      </c>
      <c r="AC397" s="560">
        <f t="shared" si="142"/>
        <v>0</v>
      </c>
      <c r="AD397" s="560">
        <f t="shared" si="142"/>
        <v>0</v>
      </c>
      <c r="AE397" s="560">
        <f t="shared" si="142"/>
        <v>0</v>
      </c>
      <c r="AF397" s="560">
        <f t="shared" si="142"/>
        <v>0</v>
      </c>
      <c r="AG397" s="560">
        <f t="shared" si="142"/>
        <v>0</v>
      </c>
      <c r="AH397" s="560">
        <f t="shared" si="142"/>
        <v>0</v>
      </c>
      <c r="AI397" s="560">
        <f t="shared" si="142"/>
        <v>0</v>
      </c>
      <c r="AJ397" s="560">
        <f t="shared" si="142"/>
        <v>0</v>
      </c>
      <c r="AK397" s="560">
        <f t="shared" si="142"/>
        <v>0</v>
      </c>
      <c r="AL397" s="560">
        <f t="shared" si="142"/>
        <v>0</v>
      </c>
      <c r="AM397" s="560">
        <f t="shared" si="142"/>
        <v>0</v>
      </c>
      <c r="AN397" s="560">
        <f t="shared" si="142"/>
        <v>0</v>
      </c>
      <c r="AO397" s="560">
        <f t="shared" si="142"/>
        <v>0</v>
      </c>
      <c r="AP397" s="560">
        <f t="shared" si="142"/>
        <v>0</v>
      </c>
    </row>
    <row r="398" spans="1:42" x14ac:dyDescent="0.25">
      <c r="B398" s="193" t="s">
        <v>356</v>
      </c>
      <c r="C398" s="194" t="s">
        <v>223</v>
      </c>
      <c r="D398" s="195">
        <f>SUM(D399:D458)</f>
        <v>0</v>
      </c>
      <c r="E398" s="195">
        <f t="shared" ref="E398:Y398" si="143">SUM(E399:E458)</f>
        <v>0</v>
      </c>
      <c r="F398" s="195">
        <f t="shared" si="143"/>
        <v>0</v>
      </c>
      <c r="G398" s="195">
        <f t="shared" si="143"/>
        <v>0</v>
      </c>
      <c r="H398" s="195">
        <f t="shared" si="143"/>
        <v>0</v>
      </c>
      <c r="I398" s="195">
        <f t="shared" si="143"/>
        <v>0</v>
      </c>
      <c r="J398" s="195">
        <f t="shared" si="143"/>
        <v>0</v>
      </c>
      <c r="K398" s="195">
        <f t="shared" si="143"/>
        <v>0</v>
      </c>
      <c r="L398" s="195">
        <f t="shared" si="143"/>
        <v>0</v>
      </c>
      <c r="M398" s="195">
        <f t="shared" si="143"/>
        <v>0</v>
      </c>
      <c r="N398" s="195">
        <f t="shared" si="143"/>
        <v>0</v>
      </c>
      <c r="O398" s="195">
        <f t="shared" si="143"/>
        <v>0</v>
      </c>
      <c r="P398" s="195">
        <f t="shared" si="143"/>
        <v>0</v>
      </c>
      <c r="Q398" s="195">
        <f t="shared" si="143"/>
        <v>0</v>
      </c>
      <c r="R398" s="195">
        <f t="shared" si="143"/>
        <v>0</v>
      </c>
      <c r="S398" s="195">
        <f t="shared" si="143"/>
        <v>0</v>
      </c>
      <c r="T398" s="195">
        <f t="shared" si="143"/>
        <v>0</v>
      </c>
      <c r="U398" s="195">
        <f t="shared" si="143"/>
        <v>0</v>
      </c>
      <c r="V398" s="195">
        <f t="shared" si="143"/>
        <v>0</v>
      </c>
      <c r="W398" s="195">
        <f t="shared" si="143"/>
        <v>0</v>
      </c>
      <c r="X398" s="195">
        <f t="shared" si="143"/>
        <v>0</v>
      </c>
      <c r="Y398" s="195">
        <f t="shared" si="143"/>
        <v>0</v>
      </c>
      <c r="Z398" s="561">
        <f t="shared" ref="Z398:AP398" si="144">SUM(Z399:Z458)</f>
        <v>0</v>
      </c>
      <c r="AA398" s="561">
        <f t="shared" si="144"/>
        <v>0</v>
      </c>
      <c r="AB398" s="561">
        <f t="shared" si="144"/>
        <v>0</v>
      </c>
      <c r="AC398" s="561">
        <f t="shared" si="144"/>
        <v>0</v>
      </c>
      <c r="AD398" s="561">
        <f t="shared" si="144"/>
        <v>0</v>
      </c>
      <c r="AE398" s="561">
        <f t="shared" si="144"/>
        <v>0</v>
      </c>
      <c r="AF398" s="561">
        <f t="shared" si="144"/>
        <v>0</v>
      </c>
      <c r="AG398" s="561">
        <f t="shared" si="144"/>
        <v>0</v>
      </c>
      <c r="AH398" s="561">
        <f t="shared" si="144"/>
        <v>0</v>
      </c>
      <c r="AI398" s="561">
        <f t="shared" si="144"/>
        <v>0</v>
      </c>
      <c r="AJ398" s="561">
        <f t="shared" si="144"/>
        <v>0</v>
      </c>
      <c r="AK398" s="561">
        <f t="shared" si="144"/>
        <v>0</v>
      </c>
      <c r="AL398" s="561">
        <f t="shared" si="144"/>
        <v>0</v>
      </c>
      <c r="AM398" s="561">
        <f t="shared" si="144"/>
        <v>0</v>
      </c>
      <c r="AN398" s="561">
        <f t="shared" si="144"/>
        <v>0</v>
      </c>
      <c r="AO398" s="561">
        <f t="shared" si="144"/>
        <v>0</v>
      </c>
      <c r="AP398" s="561">
        <f t="shared" si="144"/>
        <v>0</v>
      </c>
    </row>
    <row r="399" spans="1:42" x14ac:dyDescent="0.25">
      <c r="B399" s="184" t="s">
        <v>357</v>
      </c>
      <c r="C399" s="185" t="s">
        <v>224</v>
      </c>
      <c r="D39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86">
        <f t="shared" ref="F399:F462" si="145">+D399+E399</f>
        <v>0</v>
      </c>
      <c r="G39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399" s="186">
        <f t="shared" ref="H399:H458" si="146">F399-G399</f>
        <v>0</v>
      </c>
      <c r="I39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399" s="186">
        <f t="shared" ref="J399:J458" si="147">F399-I399</f>
        <v>0</v>
      </c>
      <c r="K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9" s="186">
        <f t="shared" si="129"/>
        <v>0</v>
      </c>
      <c r="AD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9" s="186">
        <f t="shared" si="130"/>
        <v>0</v>
      </c>
      <c r="AH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9" s="186">
        <f t="shared" si="131"/>
        <v>0</v>
      </c>
      <c r="AL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9" s="186">
        <f t="shared" si="132"/>
        <v>0</v>
      </c>
      <c r="AP399" s="186">
        <f t="shared" si="133"/>
        <v>0</v>
      </c>
    </row>
    <row r="400" spans="1:42" x14ac:dyDescent="0.25">
      <c r="B400" s="184" t="s">
        <v>1069</v>
      </c>
      <c r="C400" s="185" t="s">
        <v>1070</v>
      </c>
      <c r="D4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86">
        <f t="shared" si="145"/>
        <v>0</v>
      </c>
      <c r="G4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00" s="186">
        <f t="shared" si="146"/>
        <v>0</v>
      </c>
      <c r="I4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00" s="186">
        <f t="shared" si="147"/>
        <v>0</v>
      </c>
      <c r="K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0" s="186">
        <f t="shared" si="129"/>
        <v>0</v>
      </c>
      <c r="AD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0" s="186">
        <f t="shared" si="130"/>
        <v>0</v>
      </c>
      <c r="AH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0" s="186">
        <f t="shared" si="131"/>
        <v>0</v>
      </c>
      <c r="AL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0" s="186">
        <f t="shared" si="132"/>
        <v>0</v>
      </c>
      <c r="AP400" s="186">
        <f t="shared" si="133"/>
        <v>0</v>
      </c>
    </row>
    <row r="401" spans="2:42" x14ac:dyDescent="0.25">
      <c r="B401" s="184" t="s">
        <v>1071</v>
      </c>
      <c r="C401" s="185" t="s">
        <v>1072</v>
      </c>
      <c r="D4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86">
        <f t="shared" si="145"/>
        <v>0</v>
      </c>
      <c r="G4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01" s="186">
        <f t="shared" si="146"/>
        <v>0</v>
      </c>
      <c r="I4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01" s="186">
        <f t="shared" si="147"/>
        <v>0</v>
      </c>
      <c r="K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1" s="186">
        <f t="shared" si="129"/>
        <v>0</v>
      </c>
      <c r="AD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1" s="186">
        <f t="shared" si="130"/>
        <v>0</v>
      </c>
      <c r="AH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1" s="186">
        <f t="shared" si="131"/>
        <v>0</v>
      </c>
      <c r="AL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1" s="186">
        <f t="shared" si="132"/>
        <v>0</v>
      </c>
      <c r="AP401" s="186">
        <f t="shared" si="133"/>
        <v>0</v>
      </c>
    </row>
    <row r="402" spans="2:42" x14ac:dyDescent="0.25">
      <c r="B402" s="184" t="s">
        <v>358</v>
      </c>
      <c r="C402" s="185" t="s">
        <v>225</v>
      </c>
      <c r="D4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86">
        <f t="shared" si="145"/>
        <v>0</v>
      </c>
      <c r="G4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02" s="186">
        <f t="shared" si="146"/>
        <v>0</v>
      </c>
      <c r="I4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02" s="186">
        <f t="shared" si="147"/>
        <v>0</v>
      </c>
      <c r="K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2" s="186">
        <f t="shared" si="129"/>
        <v>0</v>
      </c>
      <c r="AD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2" s="186">
        <f t="shared" si="130"/>
        <v>0</v>
      </c>
      <c r="AH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2" s="186">
        <f t="shared" si="131"/>
        <v>0</v>
      </c>
      <c r="AL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2" s="186">
        <f t="shared" si="132"/>
        <v>0</v>
      </c>
      <c r="AP402" s="186">
        <f t="shared" si="133"/>
        <v>0</v>
      </c>
    </row>
    <row r="403" spans="2:42" x14ac:dyDescent="0.25">
      <c r="B403" s="184" t="s">
        <v>368</v>
      </c>
      <c r="C403" s="185" t="s">
        <v>234</v>
      </c>
      <c r="D4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86">
        <f t="shared" si="145"/>
        <v>0</v>
      </c>
      <c r="G4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03" s="186">
        <f t="shared" si="146"/>
        <v>0</v>
      </c>
      <c r="I4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03" s="186">
        <f t="shared" si="147"/>
        <v>0</v>
      </c>
      <c r="K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3" s="186">
        <f t="shared" si="129"/>
        <v>0</v>
      </c>
      <c r="AD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3" s="186">
        <f t="shared" si="130"/>
        <v>0</v>
      </c>
      <c r="AH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3" s="186">
        <f t="shared" si="131"/>
        <v>0</v>
      </c>
      <c r="AL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3" s="186">
        <f t="shared" si="132"/>
        <v>0</v>
      </c>
      <c r="AP403" s="186">
        <f t="shared" si="133"/>
        <v>0</v>
      </c>
    </row>
    <row r="404" spans="2:42" x14ac:dyDescent="0.25">
      <c r="B404" s="184" t="s">
        <v>1073</v>
      </c>
      <c r="C404" s="185" t="s">
        <v>1074</v>
      </c>
      <c r="D4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86">
        <f t="shared" si="145"/>
        <v>0</v>
      </c>
      <c r="G4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04" s="186">
        <f t="shared" si="146"/>
        <v>0</v>
      </c>
      <c r="I4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04" s="186">
        <f t="shared" si="147"/>
        <v>0</v>
      </c>
      <c r="K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4" s="186">
        <f t="shared" si="129"/>
        <v>0</v>
      </c>
      <c r="AD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4" s="186">
        <f t="shared" si="130"/>
        <v>0</v>
      </c>
      <c r="AH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4" s="186">
        <f t="shared" si="131"/>
        <v>0</v>
      </c>
      <c r="AL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4" s="186">
        <f t="shared" si="132"/>
        <v>0</v>
      </c>
      <c r="AP404" s="186">
        <f t="shared" si="133"/>
        <v>0</v>
      </c>
    </row>
    <row r="405" spans="2:42" x14ac:dyDescent="0.25">
      <c r="B405" s="184" t="s">
        <v>1075</v>
      </c>
      <c r="C405" s="185" t="s">
        <v>1076</v>
      </c>
      <c r="D4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86">
        <f t="shared" si="145"/>
        <v>0</v>
      </c>
      <c r="G4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05" s="186">
        <f t="shared" si="146"/>
        <v>0</v>
      </c>
      <c r="I4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05" s="186">
        <f t="shared" si="147"/>
        <v>0</v>
      </c>
      <c r="K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5" s="186">
        <f t="shared" si="129"/>
        <v>0</v>
      </c>
      <c r="AD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5" s="186">
        <f t="shared" si="130"/>
        <v>0</v>
      </c>
      <c r="AH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5" s="186">
        <f t="shared" si="131"/>
        <v>0</v>
      </c>
      <c r="AL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5" s="186">
        <f t="shared" si="132"/>
        <v>0</v>
      </c>
      <c r="AP405" s="186">
        <f t="shared" si="133"/>
        <v>0</v>
      </c>
    </row>
    <row r="406" spans="2:42" x14ac:dyDescent="0.25">
      <c r="B406" s="184" t="s">
        <v>1077</v>
      </c>
      <c r="C406" s="185" t="s">
        <v>1078</v>
      </c>
      <c r="D4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86">
        <f t="shared" si="145"/>
        <v>0</v>
      </c>
      <c r="G4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06" s="186">
        <f t="shared" si="146"/>
        <v>0</v>
      </c>
      <c r="I4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06" s="186">
        <f t="shared" si="147"/>
        <v>0</v>
      </c>
      <c r="K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6" s="186">
        <f t="shared" si="129"/>
        <v>0</v>
      </c>
      <c r="AD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6" s="186">
        <f t="shared" si="130"/>
        <v>0</v>
      </c>
      <c r="AH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6" s="186">
        <f t="shared" si="131"/>
        <v>0</v>
      </c>
      <c r="AL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6" s="186">
        <f t="shared" si="132"/>
        <v>0</v>
      </c>
      <c r="AP406" s="186">
        <f t="shared" si="133"/>
        <v>0</v>
      </c>
    </row>
    <row r="407" spans="2:42" x14ac:dyDescent="0.25">
      <c r="B407" s="184" t="s">
        <v>1079</v>
      </c>
      <c r="C407" s="185" t="s">
        <v>1080</v>
      </c>
      <c r="D40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186">
        <f t="shared" si="145"/>
        <v>0</v>
      </c>
      <c r="G40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07" s="186">
        <f t="shared" si="146"/>
        <v>0</v>
      </c>
      <c r="I40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07" s="186">
        <f t="shared" si="147"/>
        <v>0</v>
      </c>
      <c r="K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7" s="186">
        <f t="shared" si="129"/>
        <v>0</v>
      </c>
      <c r="AD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7" s="186">
        <f t="shared" si="130"/>
        <v>0</v>
      </c>
      <c r="AH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7" s="186">
        <f t="shared" si="131"/>
        <v>0</v>
      </c>
      <c r="AL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7" s="186">
        <f t="shared" si="132"/>
        <v>0</v>
      </c>
      <c r="AP407" s="186">
        <f t="shared" si="133"/>
        <v>0</v>
      </c>
    </row>
    <row r="408" spans="2:42" x14ac:dyDescent="0.25">
      <c r="B408" s="184" t="s">
        <v>1081</v>
      </c>
      <c r="C408" s="185" t="s">
        <v>1082</v>
      </c>
      <c r="D4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86">
        <f t="shared" si="145"/>
        <v>0</v>
      </c>
      <c r="G4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08" s="186">
        <f t="shared" si="146"/>
        <v>0</v>
      </c>
      <c r="I4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08" s="186">
        <f t="shared" si="147"/>
        <v>0</v>
      </c>
      <c r="K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8" s="186">
        <f t="shared" si="129"/>
        <v>0</v>
      </c>
      <c r="AD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8" s="186">
        <f t="shared" si="130"/>
        <v>0</v>
      </c>
      <c r="AH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8" s="186">
        <f t="shared" si="131"/>
        <v>0</v>
      </c>
      <c r="AL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8" s="186">
        <f t="shared" si="132"/>
        <v>0</v>
      </c>
      <c r="AP408" s="186">
        <f t="shared" si="133"/>
        <v>0</v>
      </c>
    </row>
    <row r="409" spans="2:42" x14ac:dyDescent="0.25">
      <c r="B409" s="184" t="s">
        <v>1083</v>
      </c>
      <c r="C409" s="185" t="s">
        <v>1084</v>
      </c>
      <c r="D4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86">
        <f t="shared" si="145"/>
        <v>0</v>
      </c>
      <c r="G4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09" s="186">
        <f t="shared" si="146"/>
        <v>0</v>
      </c>
      <c r="I4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09" s="186">
        <f t="shared" si="147"/>
        <v>0</v>
      </c>
      <c r="K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9" s="186">
        <f t="shared" si="129"/>
        <v>0</v>
      </c>
      <c r="AD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9" s="186">
        <f t="shared" si="130"/>
        <v>0</v>
      </c>
      <c r="AH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9" s="186">
        <f t="shared" si="131"/>
        <v>0</v>
      </c>
      <c r="AL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9" s="186">
        <f t="shared" si="132"/>
        <v>0</v>
      </c>
      <c r="AP409" s="186">
        <f t="shared" si="133"/>
        <v>0</v>
      </c>
    </row>
    <row r="410" spans="2:42" x14ac:dyDescent="0.25">
      <c r="B410" s="184" t="s">
        <v>1085</v>
      </c>
      <c r="C410" s="185" t="s">
        <v>1086</v>
      </c>
      <c r="D4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86">
        <f t="shared" si="145"/>
        <v>0</v>
      </c>
      <c r="G4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10" s="186">
        <f t="shared" si="146"/>
        <v>0</v>
      </c>
      <c r="I4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10" s="186">
        <f t="shared" si="147"/>
        <v>0</v>
      </c>
      <c r="K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0" s="186">
        <f t="shared" si="129"/>
        <v>0</v>
      </c>
      <c r="AD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0" s="186">
        <f t="shared" si="130"/>
        <v>0</v>
      </c>
      <c r="AH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0" s="186">
        <f t="shared" si="131"/>
        <v>0</v>
      </c>
      <c r="AL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0" s="186">
        <f t="shared" si="132"/>
        <v>0</v>
      </c>
      <c r="AP410" s="186">
        <f t="shared" si="133"/>
        <v>0</v>
      </c>
    </row>
    <row r="411" spans="2:42" x14ac:dyDescent="0.25">
      <c r="B411" s="184" t="s">
        <v>1087</v>
      </c>
      <c r="C411" s="185" t="s">
        <v>1088</v>
      </c>
      <c r="D4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86">
        <f t="shared" si="145"/>
        <v>0</v>
      </c>
      <c r="G4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11" s="186">
        <f t="shared" si="146"/>
        <v>0</v>
      </c>
      <c r="I4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11" s="186">
        <f t="shared" si="147"/>
        <v>0</v>
      </c>
      <c r="K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1" s="186">
        <f t="shared" si="129"/>
        <v>0</v>
      </c>
      <c r="AD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1" s="186">
        <f t="shared" si="130"/>
        <v>0</v>
      </c>
      <c r="AH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1" s="186">
        <f t="shared" si="131"/>
        <v>0</v>
      </c>
      <c r="AL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1" s="186">
        <f t="shared" si="132"/>
        <v>0</v>
      </c>
      <c r="AP411" s="186">
        <f t="shared" si="133"/>
        <v>0</v>
      </c>
    </row>
    <row r="412" spans="2:42" x14ac:dyDescent="0.25">
      <c r="B412" s="184" t="s">
        <v>1089</v>
      </c>
      <c r="C412" s="185" t="s">
        <v>1090</v>
      </c>
      <c r="D4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86">
        <f t="shared" si="145"/>
        <v>0</v>
      </c>
      <c r="G4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12" s="186">
        <f t="shared" si="146"/>
        <v>0</v>
      </c>
      <c r="I4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12" s="186">
        <f t="shared" si="147"/>
        <v>0</v>
      </c>
      <c r="K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2" s="186">
        <f t="shared" si="129"/>
        <v>0</v>
      </c>
      <c r="AD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2" s="186">
        <f t="shared" si="130"/>
        <v>0</v>
      </c>
      <c r="AH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2" s="186">
        <f t="shared" si="131"/>
        <v>0</v>
      </c>
      <c r="AL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2" s="186">
        <f t="shared" si="132"/>
        <v>0</v>
      </c>
      <c r="AP412" s="186">
        <f t="shared" si="133"/>
        <v>0</v>
      </c>
    </row>
    <row r="413" spans="2:42" x14ac:dyDescent="0.25">
      <c r="B413" s="184" t="s">
        <v>1091</v>
      </c>
      <c r="C413" s="185" t="s">
        <v>1092</v>
      </c>
      <c r="D4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86">
        <f t="shared" si="145"/>
        <v>0</v>
      </c>
      <c r="G4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13" s="186">
        <f t="shared" si="146"/>
        <v>0</v>
      </c>
      <c r="I4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13" s="186">
        <f t="shared" si="147"/>
        <v>0</v>
      </c>
      <c r="K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3" s="186">
        <f t="shared" si="129"/>
        <v>0</v>
      </c>
      <c r="AD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3" s="186">
        <f t="shared" si="130"/>
        <v>0</v>
      </c>
      <c r="AH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3" s="186">
        <f t="shared" si="131"/>
        <v>0</v>
      </c>
      <c r="AL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3" s="186">
        <f t="shared" si="132"/>
        <v>0</v>
      </c>
      <c r="AP413" s="186">
        <f t="shared" si="133"/>
        <v>0</v>
      </c>
    </row>
    <row r="414" spans="2:42" x14ac:dyDescent="0.25">
      <c r="B414" s="184" t="s">
        <v>1093</v>
      </c>
      <c r="C414" s="185" t="s">
        <v>1094</v>
      </c>
      <c r="D4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86">
        <f t="shared" si="145"/>
        <v>0</v>
      </c>
      <c r="G4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14" s="186">
        <f t="shared" si="146"/>
        <v>0</v>
      </c>
      <c r="I4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14" s="186">
        <f t="shared" si="147"/>
        <v>0</v>
      </c>
      <c r="K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4" s="186">
        <f t="shared" si="129"/>
        <v>0</v>
      </c>
      <c r="AD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4" s="186">
        <f t="shared" si="130"/>
        <v>0</v>
      </c>
      <c r="AH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4" s="186">
        <f t="shared" si="131"/>
        <v>0</v>
      </c>
      <c r="AL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4" s="186">
        <f t="shared" si="132"/>
        <v>0</v>
      </c>
      <c r="AP414" s="186">
        <f t="shared" si="133"/>
        <v>0</v>
      </c>
    </row>
    <row r="415" spans="2:42" x14ac:dyDescent="0.25">
      <c r="B415" s="184" t="s">
        <v>1095</v>
      </c>
      <c r="C415" s="185" t="s">
        <v>1096</v>
      </c>
      <c r="D4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86">
        <f t="shared" si="145"/>
        <v>0</v>
      </c>
      <c r="G4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15" s="186">
        <f t="shared" si="146"/>
        <v>0</v>
      </c>
      <c r="I4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15" s="186">
        <f t="shared" si="147"/>
        <v>0</v>
      </c>
      <c r="K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5" s="186">
        <f t="shared" si="129"/>
        <v>0</v>
      </c>
      <c r="AD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5" s="186">
        <f t="shared" si="130"/>
        <v>0</v>
      </c>
      <c r="AH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5" s="186">
        <f t="shared" si="131"/>
        <v>0</v>
      </c>
      <c r="AL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5" s="186">
        <f t="shared" si="132"/>
        <v>0</v>
      </c>
      <c r="AP415" s="186">
        <f t="shared" si="133"/>
        <v>0</v>
      </c>
    </row>
    <row r="416" spans="2:42" x14ac:dyDescent="0.25">
      <c r="B416" s="184" t="s">
        <v>1097</v>
      </c>
      <c r="C416" s="185" t="s">
        <v>1098</v>
      </c>
      <c r="D4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86">
        <f t="shared" si="145"/>
        <v>0</v>
      </c>
      <c r="G4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16" s="186">
        <f t="shared" si="146"/>
        <v>0</v>
      </c>
      <c r="I4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16" s="186">
        <f t="shared" si="147"/>
        <v>0</v>
      </c>
      <c r="K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6" s="186">
        <f t="shared" si="129"/>
        <v>0</v>
      </c>
      <c r="AD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6" s="186">
        <f t="shared" si="130"/>
        <v>0</v>
      </c>
      <c r="AH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6" s="186">
        <f t="shared" si="131"/>
        <v>0</v>
      </c>
      <c r="AL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6" s="186">
        <f t="shared" si="132"/>
        <v>0</v>
      </c>
      <c r="AP416" s="186">
        <f t="shared" si="133"/>
        <v>0</v>
      </c>
    </row>
    <row r="417" spans="2:42" x14ac:dyDescent="0.25">
      <c r="B417" s="184" t="s">
        <v>1099</v>
      </c>
      <c r="C417" s="185" t="s">
        <v>1100</v>
      </c>
      <c r="D4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86">
        <f t="shared" si="145"/>
        <v>0</v>
      </c>
      <c r="G4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17" s="186">
        <f t="shared" si="146"/>
        <v>0</v>
      </c>
      <c r="I4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17" s="186">
        <f t="shared" si="147"/>
        <v>0</v>
      </c>
      <c r="K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7" s="186">
        <f t="shared" si="129"/>
        <v>0</v>
      </c>
      <c r="AD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7" s="186">
        <f t="shared" si="130"/>
        <v>0</v>
      </c>
      <c r="AH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7" s="186">
        <f t="shared" si="131"/>
        <v>0</v>
      </c>
      <c r="AL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7" s="186">
        <f t="shared" si="132"/>
        <v>0</v>
      </c>
      <c r="AP417" s="186">
        <f t="shared" si="133"/>
        <v>0</v>
      </c>
    </row>
    <row r="418" spans="2:42" x14ac:dyDescent="0.25">
      <c r="B418" s="184" t="s">
        <v>1101</v>
      </c>
      <c r="C418" s="185" t="s">
        <v>1102</v>
      </c>
      <c r="D4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86">
        <f t="shared" si="145"/>
        <v>0</v>
      </c>
      <c r="G4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18" s="186">
        <f t="shared" si="146"/>
        <v>0</v>
      </c>
      <c r="I4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18" s="186">
        <f t="shared" si="147"/>
        <v>0</v>
      </c>
      <c r="K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8" s="186">
        <f t="shared" si="129"/>
        <v>0</v>
      </c>
      <c r="AD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8" s="186">
        <f t="shared" si="130"/>
        <v>0</v>
      </c>
      <c r="AH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8" s="186">
        <f t="shared" si="131"/>
        <v>0</v>
      </c>
      <c r="AL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8" s="186">
        <f t="shared" si="132"/>
        <v>0</v>
      </c>
      <c r="AP418" s="186">
        <f t="shared" si="133"/>
        <v>0</v>
      </c>
    </row>
    <row r="419" spans="2:42" x14ac:dyDescent="0.25">
      <c r="B419" s="184" t="s">
        <v>1103</v>
      </c>
      <c r="C419" s="185" t="s">
        <v>1104</v>
      </c>
      <c r="D4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86">
        <f t="shared" si="145"/>
        <v>0</v>
      </c>
      <c r="G4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19" s="186">
        <f t="shared" si="146"/>
        <v>0</v>
      </c>
      <c r="I4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19" s="186">
        <f t="shared" si="147"/>
        <v>0</v>
      </c>
      <c r="K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9" s="186">
        <f t="shared" si="129"/>
        <v>0</v>
      </c>
      <c r="AD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9" s="186">
        <f t="shared" si="130"/>
        <v>0</v>
      </c>
      <c r="AH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9" s="186">
        <f t="shared" si="131"/>
        <v>0</v>
      </c>
      <c r="AL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9" s="186">
        <f t="shared" si="132"/>
        <v>0</v>
      </c>
      <c r="AP419" s="186">
        <f t="shared" si="133"/>
        <v>0</v>
      </c>
    </row>
    <row r="420" spans="2:42" x14ac:dyDescent="0.25">
      <c r="B420" s="184" t="s">
        <v>1105</v>
      </c>
      <c r="C420" s="185" t="s">
        <v>1106</v>
      </c>
      <c r="D4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86">
        <f t="shared" si="145"/>
        <v>0</v>
      </c>
      <c r="G4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20" s="186">
        <f t="shared" si="146"/>
        <v>0</v>
      </c>
      <c r="I4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20" s="186">
        <f t="shared" si="147"/>
        <v>0</v>
      </c>
      <c r="K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0" s="186">
        <f t="shared" si="129"/>
        <v>0</v>
      </c>
      <c r="AD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0" s="186">
        <f t="shared" si="130"/>
        <v>0</v>
      </c>
      <c r="AH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0" s="186">
        <f t="shared" si="131"/>
        <v>0</v>
      </c>
      <c r="AL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0" s="186">
        <f t="shared" si="132"/>
        <v>0</v>
      </c>
      <c r="AP420" s="186">
        <f t="shared" si="133"/>
        <v>0</v>
      </c>
    </row>
    <row r="421" spans="2:42" x14ac:dyDescent="0.25">
      <c r="B421" s="184" t="s">
        <v>1107</v>
      </c>
      <c r="C421" s="185" t="s">
        <v>1108</v>
      </c>
      <c r="D4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86">
        <f t="shared" si="145"/>
        <v>0</v>
      </c>
      <c r="G4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21" s="186">
        <f t="shared" si="146"/>
        <v>0</v>
      </c>
      <c r="I4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21" s="186">
        <f t="shared" si="147"/>
        <v>0</v>
      </c>
      <c r="K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1" s="186">
        <f t="shared" si="129"/>
        <v>0</v>
      </c>
      <c r="AD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1" s="186">
        <f t="shared" si="130"/>
        <v>0</v>
      </c>
      <c r="AH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1" s="186">
        <f t="shared" si="131"/>
        <v>0</v>
      </c>
      <c r="AL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1" s="186">
        <f t="shared" si="132"/>
        <v>0</v>
      </c>
      <c r="AP421" s="186">
        <f t="shared" si="133"/>
        <v>0</v>
      </c>
    </row>
    <row r="422" spans="2:42" x14ac:dyDescent="0.25">
      <c r="B422" s="184" t="s">
        <v>1109</v>
      </c>
      <c r="C422" s="185" t="s">
        <v>1110</v>
      </c>
      <c r="D4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86">
        <f t="shared" si="145"/>
        <v>0</v>
      </c>
      <c r="G4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22" s="186">
        <f t="shared" si="146"/>
        <v>0</v>
      </c>
      <c r="I4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22" s="186">
        <f t="shared" si="147"/>
        <v>0</v>
      </c>
      <c r="K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2" s="186">
        <f t="shared" si="129"/>
        <v>0</v>
      </c>
      <c r="AD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2" s="186">
        <f t="shared" si="130"/>
        <v>0</v>
      </c>
      <c r="AH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2" s="186">
        <f t="shared" si="131"/>
        <v>0</v>
      </c>
      <c r="AL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2" s="186">
        <f t="shared" si="132"/>
        <v>0</v>
      </c>
      <c r="AP422" s="186">
        <f t="shared" si="133"/>
        <v>0</v>
      </c>
    </row>
    <row r="423" spans="2:42" x14ac:dyDescent="0.25">
      <c r="B423" s="184" t="s">
        <v>1111</v>
      </c>
      <c r="C423" s="185" t="s">
        <v>1112</v>
      </c>
      <c r="D4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86">
        <f t="shared" si="145"/>
        <v>0</v>
      </c>
      <c r="G4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23" s="186">
        <f t="shared" si="146"/>
        <v>0</v>
      </c>
      <c r="I4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23" s="186">
        <f t="shared" si="147"/>
        <v>0</v>
      </c>
      <c r="K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3" s="186">
        <f t="shared" si="129"/>
        <v>0</v>
      </c>
      <c r="AD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3" s="186">
        <f t="shared" si="130"/>
        <v>0</v>
      </c>
      <c r="AH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3" s="186">
        <f t="shared" si="131"/>
        <v>0</v>
      </c>
      <c r="AL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3" s="186">
        <f t="shared" si="132"/>
        <v>0</v>
      </c>
      <c r="AP423" s="186">
        <f t="shared" si="133"/>
        <v>0</v>
      </c>
    </row>
    <row r="424" spans="2:42" x14ac:dyDescent="0.25">
      <c r="B424" s="184" t="s">
        <v>1113</v>
      </c>
      <c r="C424" s="185" t="s">
        <v>1114</v>
      </c>
      <c r="D4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86">
        <f t="shared" si="145"/>
        <v>0</v>
      </c>
      <c r="G4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24" s="186">
        <f t="shared" si="146"/>
        <v>0</v>
      </c>
      <c r="I4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24" s="186">
        <f t="shared" si="147"/>
        <v>0</v>
      </c>
      <c r="K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4" s="186">
        <f t="shared" si="129"/>
        <v>0</v>
      </c>
      <c r="AD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4" s="186">
        <f t="shared" si="130"/>
        <v>0</v>
      </c>
      <c r="AH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4" s="186">
        <f t="shared" si="131"/>
        <v>0</v>
      </c>
      <c r="AL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4" s="186">
        <f t="shared" si="132"/>
        <v>0</v>
      </c>
      <c r="AP424" s="186">
        <f t="shared" si="133"/>
        <v>0</v>
      </c>
    </row>
    <row r="425" spans="2:42" x14ac:dyDescent="0.25">
      <c r="B425" s="184" t="s">
        <v>1115</v>
      </c>
      <c r="C425" s="185" t="s">
        <v>1116</v>
      </c>
      <c r="D4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86">
        <f t="shared" si="145"/>
        <v>0</v>
      </c>
      <c r="G4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25" s="186">
        <f t="shared" si="146"/>
        <v>0</v>
      </c>
      <c r="I4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25" s="186">
        <f t="shared" si="147"/>
        <v>0</v>
      </c>
      <c r="K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5" s="186">
        <f t="shared" si="129"/>
        <v>0</v>
      </c>
      <c r="AD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5" s="186">
        <f t="shared" si="130"/>
        <v>0</v>
      </c>
      <c r="AH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5" s="186">
        <f t="shared" si="131"/>
        <v>0</v>
      </c>
      <c r="AL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5" s="186">
        <f t="shared" si="132"/>
        <v>0</v>
      </c>
      <c r="AP425" s="186">
        <f t="shared" si="133"/>
        <v>0</v>
      </c>
    </row>
    <row r="426" spans="2:42" x14ac:dyDescent="0.25">
      <c r="B426" s="184" t="s">
        <v>369</v>
      </c>
      <c r="C426" s="185" t="s">
        <v>1117</v>
      </c>
      <c r="D4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86">
        <f t="shared" si="145"/>
        <v>0</v>
      </c>
      <c r="G4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26" s="186">
        <f t="shared" si="146"/>
        <v>0</v>
      </c>
      <c r="I4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26" s="186">
        <f t="shared" si="147"/>
        <v>0</v>
      </c>
      <c r="K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6" s="186">
        <f t="shared" si="129"/>
        <v>0</v>
      </c>
      <c r="AD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6" s="186">
        <f t="shared" si="130"/>
        <v>0</v>
      </c>
      <c r="AH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6" s="186">
        <f t="shared" si="131"/>
        <v>0</v>
      </c>
      <c r="AL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6" s="186">
        <f t="shared" si="132"/>
        <v>0</v>
      </c>
      <c r="AP426" s="186">
        <f t="shared" si="133"/>
        <v>0</v>
      </c>
    </row>
    <row r="427" spans="2:42" x14ac:dyDescent="0.25">
      <c r="B427" s="184" t="s">
        <v>1118</v>
      </c>
      <c r="C427" s="185" t="s">
        <v>1119</v>
      </c>
      <c r="D4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86">
        <f t="shared" si="145"/>
        <v>0</v>
      </c>
      <c r="G4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27" s="186">
        <f t="shared" si="146"/>
        <v>0</v>
      </c>
      <c r="I4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27" s="186">
        <f t="shared" si="147"/>
        <v>0</v>
      </c>
      <c r="K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7" s="186">
        <f t="shared" si="129"/>
        <v>0</v>
      </c>
      <c r="AD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7" s="186">
        <f t="shared" si="130"/>
        <v>0</v>
      </c>
      <c r="AH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7" s="186">
        <f t="shared" si="131"/>
        <v>0</v>
      </c>
      <c r="AL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7" s="186">
        <f t="shared" si="132"/>
        <v>0</v>
      </c>
      <c r="AP427" s="186">
        <f t="shared" si="133"/>
        <v>0</v>
      </c>
    </row>
    <row r="428" spans="2:42" x14ac:dyDescent="0.25">
      <c r="B428" s="184" t="s">
        <v>1120</v>
      </c>
      <c r="C428" s="185" t="s">
        <v>1110</v>
      </c>
      <c r="D4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86">
        <f t="shared" si="145"/>
        <v>0</v>
      </c>
      <c r="G4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28" s="186">
        <f t="shared" si="146"/>
        <v>0</v>
      </c>
      <c r="I4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28" s="186">
        <f t="shared" si="147"/>
        <v>0</v>
      </c>
      <c r="K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8" s="186">
        <f t="shared" si="129"/>
        <v>0</v>
      </c>
      <c r="AD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8" s="186">
        <f t="shared" si="130"/>
        <v>0</v>
      </c>
      <c r="AH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8" s="186">
        <f t="shared" si="131"/>
        <v>0</v>
      </c>
      <c r="AL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8" s="186">
        <f t="shared" si="132"/>
        <v>0</v>
      </c>
      <c r="AP428" s="186">
        <f t="shared" si="133"/>
        <v>0</v>
      </c>
    </row>
    <row r="429" spans="2:42" x14ac:dyDescent="0.25">
      <c r="B429" s="184" t="s">
        <v>1121</v>
      </c>
      <c r="C429" s="185" t="s">
        <v>1122</v>
      </c>
      <c r="D4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86">
        <f t="shared" si="145"/>
        <v>0</v>
      </c>
      <c r="G4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29" s="186">
        <f t="shared" si="146"/>
        <v>0</v>
      </c>
      <c r="I4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29" s="186">
        <f t="shared" si="147"/>
        <v>0</v>
      </c>
      <c r="K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9" s="186">
        <f t="shared" si="129"/>
        <v>0</v>
      </c>
      <c r="AD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9" s="186">
        <f t="shared" si="130"/>
        <v>0</v>
      </c>
      <c r="AH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9" s="186">
        <f t="shared" si="131"/>
        <v>0</v>
      </c>
      <c r="AL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9" s="186">
        <f t="shared" si="132"/>
        <v>0</v>
      </c>
      <c r="AP429" s="186">
        <f t="shared" si="133"/>
        <v>0</v>
      </c>
    </row>
    <row r="430" spans="2:42" x14ac:dyDescent="0.25">
      <c r="B430" s="184" t="s">
        <v>1123</v>
      </c>
      <c r="C430" s="185" t="s">
        <v>1124</v>
      </c>
      <c r="D4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86">
        <f t="shared" si="145"/>
        <v>0</v>
      </c>
      <c r="G4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30" s="186">
        <f t="shared" si="146"/>
        <v>0</v>
      </c>
      <c r="I4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30" s="186">
        <f t="shared" si="147"/>
        <v>0</v>
      </c>
      <c r="K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0" s="186">
        <f t="shared" si="129"/>
        <v>0</v>
      </c>
      <c r="AD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0" s="186">
        <f t="shared" si="130"/>
        <v>0</v>
      </c>
      <c r="AH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0" s="186">
        <f t="shared" si="131"/>
        <v>0</v>
      </c>
      <c r="AL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0" s="186">
        <f t="shared" si="132"/>
        <v>0</v>
      </c>
      <c r="AP430" s="186">
        <f t="shared" si="133"/>
        <v>0</v>
      </c>
    </row>
    <row r="431" spans="2:42" x14ac:dyDescent="0.25">
      <c r="B431" s="184" t="s">
        <v>1125</v>
      </c>
      <c r="C431" s="185" t="s">
        <v>1126</v>
      </c>
      <c r="D4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86">
        <f t="shared" si="145"/>
        <v>0</v>
      </c>
      <c r="G4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31" s="186">
        <f t="shared" si="146"/>
        <v>0</v>
      </c>
      <c r="I4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31" s="186">
        <f t="shared" si="147"/>
        <v>0</v>
      </c>
      <c r="K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1" s="186">
        <f t="shared" ref="AC431:AC494" si="148">Z431+AA431+AB431</f>
        <v>0</v>
      </c>
      <c r="AD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1" s="186">
        <f t="shared" ref="AG431:AG494" si="149">+AD431+AE431+AF431</f>
        <v>0</v>
      </c>
      <c r="AH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1" s="186">
        <f t="shared" ref="AK431:AK494" si="150">+AH431+AI431+AJ431</f>
        <v>0</v>
      </c>
      <c r="AL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1" s="186">
        <f t="shared" ref="AO431:AO494" si="151">+AL431+AM431+AN431</f>
        <v>0</v>
      </c>
      <c r="AP431" s="186">
        <f t="shared" ref="AP431:AP494" si="152">AC431+AG431+AK431+AO431</f>
        <v>0</v>
      </c>
    </row>
    <row r="432" spans="2:42" x14ac:dyDescent="0.25">
      <c r="B432" s="184" t="s">
        <v>1127</v>
      </c>
      <c r="C432" s="185" t="s">
        <v>1128</v>
      </c>
      <c r="D4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86">
        <f t="shared" si="145"/>
        <v>0</v>
      </c>
      <c r="G4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32" s="186">
        <f t="shared" si="146"/>
        <v>0</v>
      </c>
      <c r="I4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32" s="186">
        <f t="shared" si="147"/>
        <v>0</v>
      </c>
      <c r="K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2" s="186">
        <f t="shared" si="148"/>
        <v>0</v>
      </c>
      <c r="AD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2" s="186">
        <f t="shared" si="149"/>
        <v>0</v>
      </c>
      <c r="AH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2" s="186">
        <f t="shared" si="150"/>
        <v>0</v>
      </c>
      <c r="AL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2" s="186">
        <f t="shared" si="151"/>
        <v>0</v>
      </c>
      <c r="AP432" s="186">
        <f t="shared" si="152"/>
        <v>0</v>
      </c>
    </row>
    <row r="433" spans="2:42" x14ac:dyDescent="0.25">
      <c r="B433" s="184" t="s">
        <v>1129</v>
      </c>
      <c r="C433" s="185" t="s">
        <v>1130</v>
      </c>
      <c r="D4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86">
        <f t="shared" si="145"/>
        <v>0</v>
      </c>
      <c r="G4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33" s="186">
        <f t="shared" si="146"/>
        <v>0</v>
      </c>
      <c r="I4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33" s="186">
        <f t="shared" si="147"/>
        <v>0</v>
      </c>
      <c r="K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3" s="186">
        <f t="shared" si="148"/>
        <v>0</v>
      </c>
      <c r="AD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3" s="186">
        <f t="shared" si="149"/>
        <v>0</v>
      </c>
      <c r="AH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3" s="186">
        <f t="shared" si="150"/>
        <v>0</v>
      </c>
      <c r="AL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3" s="186">
        <f t="shared" si="151"/>
        <v>0</v>
      </c>
      <c r="AP433" s="186">
        <f t="shared" si="152"/>
        <v>0</v>
      </c>
    </row>
    <row r="434" spans="2:42" x14ac:dyDescent="0.25">
      <c r="B434" s="184" t="s">
        <v>1131</v>
      </c>
      <c r="C434" s="185" t="s">
        <v>1132</v>
      </c>
      <c r="D4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86">
        <f t="shared" si="145"/>
        <v>0</v>
      </c>
      <c r="G4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34" s="186">
        <f t="shared" si="146"/>
        <v>0</v>
      </c>
      <c r="I4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34" s="186">
        <f t="shared" si="147"/>
        <v>0</v>
      </c>
      <c r="K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4" s="186">
        <f t="shared" si="148"/>
        <v>0</v>
      </c>
      <c r="AD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4" s="186">
        <f t="shared" si="149"/>
        <v>0</v>
      </c>
      <c r="AH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4" s="186">
        <f t="shared" si="150"/>
        <v>0</v>
      </c>
      <c r="AL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4" s="186">
        <f t="shared" si="151"/>
        <v>0</v>
      </c>
      <c r="AP434" s="186">
        <f t="shared" si="152"/>
        <v>0</v>
      </c>
    </row>
    <row r="435" spans="2:42" x14ac:dyDescent="0.25">
      <c r="B435" s="184" t="s">
        <v>1133</v>
      </c>
      <c r="C435" s="185" t="s">
        <v>1134</v>
      </c>
      <c r="D4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86">
        <f t="shared" si="145"/>
        <v>0</v>
      </c>
      <c r="G4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35" s="186">
        <f t="shared" si="146"/>
        <v>0</v>
      </c>
      <c r="I4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35" s="186">
        <f t="shared" si="147"/>
        <v>0</v>
      </c>
      <c r="K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5" s="186">
        <f t="shared" si="148"/>
        <v>0</v>
      </c>
      <c r="AD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5" s="186">
        <f t="shared" si="149"/>
        <v>0</v>
      </c>
      <c r="AH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5" s="186">
        <f t="shared" si="150"/>
        <v>0</v>
      </c>
      <c r="AL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5" s="186">
        <f t="shared" si="151"/>
        <v>0</v>
      </c>
      <c r="AP435" s="186">
        <f t="shared" si="152"/>
        <v>0</v>
      </c>
    </row>
    <row r="436" spans="2:42" x14ac:dyDescent="0.25">
      <c r="B436" s="184" t="s">
        <v>1135</v>
      </c>
      <c r="C436" s="185" t="s">
        <v>1136</v>
      </c>
      <c r="D4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86">
        <f t="shared" si="145"/>
        <v>0</v>
      </c>
      <c r="G4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36" s="186">
        <f t="shared" si="146"/>
        <v>0</v>
      </c>
      <c r="I4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36" s="186">
        <f t="shared" si="147"/>
        <v>0</v>
      </c>
      <c r="K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6" s="186">
        <f t="shared" si="148"/>
        <v>0</v>
      </c>
      <c r="AD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6" s="186">
        <f t="shared" si="149"/>
        <v>0</v>
      </c>
      <c r="AH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6" s="186">
        <f t="shared" si="150"/>
        <v>0</v>
      </c>
      <c r="AL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6" s="186">
        <f t="shared" si="151"/>
        <v>0</v>
      </c>
      <c r="AP436" s="186">
        <f t="shared" si="152"/>
        <v>0</v>
      </c>
    </row>
    <row r="437" spans="2:42" x14ac:dyDescent="0.25">
      <c r="B437" s="184" t="s">
        <v>1137</v>
      </c>
      <c r="C437" s="185" t="s">
        <v>1138</v>
      </c>
      <c r="D4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86">
        <f t="shared" si="145"/>
        <v>0</v>
      </c>
      <c r="G4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37" s="186">
        <f t="shared" si="146"/>
        <v>0</v>
      </c>
      <c r="I4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37" s="186">
        <f t="shared" si="147"/>
        <v>0</v>
      </c>
      <c r="K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7" s="186">
        <f t="shared" si="148"/>
        <v>0</v>
      </c>
      <c r="AD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7" s="186">
        <f t="shared" si="149"/>
        <v>0</v>
      </c>
      <c r="AH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7" s="186">
        <f t="shared" si="150"/>
        <v>0</v>
      </c>
      <c r="AL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7" s="186">
        <f t="shared" si="151"/>
        <v>0</v>
      </c>
      <c r="AP437" s="186">
        <f t="shared" si="152"/>
        <v>0</v>
      </c>
    </row>
    <row r="438" spans="2:42" x14ac:dyDescent="0.25">
      <c r="B438" s="184" t="s">
        <v>1139</v>
      </c>
      <c r="C438" s="185" t="s">
        <v>1140</v>
      </c>
      <c r="D4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86">
        <f t="shared" si="145"/>
        <v>0</v>
      </c>
      <c r="G4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38" s="186">
        <f t="shared" si="146"/>
        <v>0</v>
      </c>
      <c r="I4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38" s="186">
        <f t="shared" si="147"/>
        <v>0</v>
      </c>
      <c r="K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8" s="186">
        <f t="shared" si="148"/>
        <v>0</v>
      </c>
      <c r="AD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8" s="186">
        <f t="shared" si="149"/>
        <v>0</v>
      </c>
      <c r="AH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8" s="186">
        <f t="shared" si="150"/>
        <v>0</v>
      </c>
      <c r="AL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8" s="186">
        <f t="shared" si="151"/>
        <v>0</v>
      </c>
      <c r="AP438" s="186">
        <f t="shared" si="152"/>
        <v>0</v>
      </c>
    </row>
    <row r="439" spans="2:42" x14ac:dyDescent="0.25">
      <c r="B439" s="184" t="s">
        <v>1141</v>
      </c>
      <c r="C439" s="185" t="s">
        <v>1142</v>
      </c>
      <c r="D4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86">
        <f t="shared" si="145"/>
        <v>0</v>
      </c>
      <c r="G4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39" s="186">
        <f t="shared" si="146"/>
        <v>0</v>
      </c>
      <c r="I4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39" s="186">
        <f t="shared" si="147"/>
        <v>0</v>
      </c>
      <c r="K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9" s="186">
        <f t="shared" si="148"/>
        <v>0</v>
      </c>
      <c r="AD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9" s="186">
        <f t="shared" si="149"/>
        <v>0</v>
      </c>
      <c r="AH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9" s="186">
        <f t="shared" si="150"/>
        <v>0</v>
      </c>
      <c r="AL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9" s="186">
        <f t="shared" si="151"/>
        <v>0</v>
      </c>
      <c r="AP439" s="186">
        <f t="shared" si="152"/>
        <v>0</v>
      </c>
    </row>
    <row r="440" spans="2:42" x14ac:dyDescent="0.25">
      <c r="B440" s="184" t="s">
        <v>1143</v>
      </c>
      <c r="C440" s="185" t="s">
        <v>1144</v>
      </c>
      <c r="D4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86">
        <f t="shared" si="145"/>
        <v>0</v>
      </c>
      <c r="G4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40" s="186">
        <f t="shared" si="146"/>
        <v>0</v>
      </c>
      <c r="I4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40" s="186">
        <f t="shared" si="147"/>
        <v>0</v>
      </c>
      <c r="K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0" s="186">
        <f t="shared" si="148"/>
        <v>0</v>
      </c>
      <c r="AD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0" s="186">
        <f t="shared" si="149"/>
        <v>0</v>
      </c>
      <c r="AH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0" s="186">
        <f t="shared" si="150"/>
        <v>0</v>
      </c>
      <c r="AL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0" s="186">
        <f t="shared" si="151"/>
        <v>0</v>
      </c>
      <c r="AP440" s="186">
        <f t="shared" si="152"/>
        <v>0</v>
      </c>
    </row>
    <row r="441" spans="2:42" x14ac:dyDescent="0.25">
      <c r="B441" s="184" t="s">
        <v>1145</v>
      </c>
      <c r="C441" s="185" t="s">
        <v>1146</v>
      </c>
      <c r="D4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86">
        <f t="shared" si="145"/>
        <v>0</v>
      </c>
      <c r="G4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41" s="186">
        <f t="shared" si="146"/>
        <v>0</v>
      </c>
      <c r="I4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41" s="186">
        <f t="shared" si="147"/>
        <v>0</v>
      </c>
      <c r="K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1" s="186">
        <f t="shared" si="148"/>
        <v>0</v>
      </c>
      <c r="AD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1" s="186">
        <f t="shared" si="149"/>
        <v>0</v>
      </c>
      <c r="AH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1" s="186">
        <f t="shared" si="150"/>
        <v>0</v>
      </c>
      <c r="AL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1" s="186">
        <f t="shared" si="151"/>
        <v>0</v>
      </c>
      <c r="AP441" s="186">
        <f t="shared" si="152"/>
        <v>0</v>
      </c>
    </row>
    <row r="442" spans="2:42" x14ac:dyDescent="0.25">
      <c r="B442" s="184" t="s">
        <v>1147</v>
      </c>
      <c r="C442" s="185" t="s">
        <v>1148</v>
      </c>
      <c r="D4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86">
        <f t="shared" si="145"/>
        <v>0</v>
      </c>
      <c r="G4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42" s="186">
        <f t="shared" si="146"/>
        <v>0</v>
      </c>
      <c r="I4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42" s="186">
        <f t="shared" si="147"/>
        <v>0</v>
      </c>
      <c r="K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2" s="186">
        <f t="shared" si="148"/>
        <v>0</v>
      </c>
      <c r="AD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2" s="186">
        <f t="shared" si="149"/>
        <v>0</v>
      </c>
      <c r="AH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2" s="186">
        <f t="shared" si="150"/>
        <v>0</v>
      </c>
      <c r="AL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2" s="186">
        <f t="shared" si="151"/>
        <v>0</v>
      </c>
      <c r="AP442" s="186">
        <f t="shared" si="152"/>
        <v>0</v>
      </c>
    </row>
    <row r="443" spans="2:42" x14ac:dyDescent="0.25">
      <c r="B443" s="184" t="s">
        <v>1149</v>
      </c>
      <c r="C443" s="185" t="s">
        <v>1150</v>
      </c>
      <c r="D4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86">
        <f t="shared" si="145"/>
        <v>0</v>
      </c>
      <c r="G4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43" s="186">
        <f t="shared" si="146"/>
        <v>0</v>
      </c>
      <c r="I4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43" s="186">
        <f t="shared" si="147"/>
        <v>0</v>
      </c>
      <c r="K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3" s="186">
        <f t="shared" si="148"/>
        <v>0</v>
      </c>
      <c r="AD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3" s="186">
        <f t="shared" si="149"/>
        <v>0</v>
      </c>
      <c r="AH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3" s="186">
        <f t="shared" si="150"/>
        <v>0</v>
      </c>
      <c r="AL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3" s="186">
        <f t="shared" si="151"/>
        <v>0</v>
      </c>
      <c r="AP443" s="186">
        <f t="shared" si="152"/>
        <v>0</v>
      </c>
    </row>
    <row r="444" spans="2:42" x14ac:dyDescent="0.25">
      <c r="B444" s="184" t="s">
        <v>1151</v>
      </c>
      <c r="C444" s="185" t="s">
        <v>1152</v>
      </c>
      <c r="D4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86">
        <f t="shared" si="145"/>
        <v>0</v>
      </c>
      <c r="G4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44" s="186">
        <f t="shared" si="146"/>
        <v>0</v>
      </c>
      <c r="I4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44" s="186">
        <f t="shared" si="147"/>
        <v>0</v>
      </c>
      <c r="K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4" s="186">
        <f t="shared" si="148"/>
        <v>0</v>
      </c>
      <c r="AD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4" s="186">
        <f t="shared" si="149"/>
        <v>0</v>
      </c>
      <c r="AH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4" s="186">
        <f t="shared" si="150"/>
        <v>0</v>
      </c>
      <c r="AL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4" s="186">
        <f t="shared" si="151"/>
        <v>0</v>
      </c>
      <c r="AP444" s="186">
        <f t="shared" si="152"/>
        <v>0</v>
      </c>
    </row>
    <row r="445" spans="2:42" x14ac:dyDescent="0.25">
      <c r="B445" s="184" t="s">
        <v>1153</v>
      </c>
      <c r="C445" s="185" t="s">
        <v>1154</v>
      </c>
      <c r="D4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86">
        <f t="shared" si="145"/>
        <v>0</v>
      </c>
      <c r="G4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45" s="186">
        <f t="shared" si="146"/>
        <v>0</v>
      </c>
      <c r="I4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45" s="186">
        <f t="shared" si="147"/>
        <v>0</v>
      </c>
      <c r="K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5" s="186">
        <f t="shared" si="148"/>
        <v>0</v>
      </c>
      <c r="AD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5" s="186">
        <f t="shared" si="149"/>
        <v>0</v>
      </c>
      <c r="AH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5" s="186">
        <f t="shared" si="150"/>
        <v>0</v>
      </c>
      <c r="AL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5" s="186">
        <f t="shared" si="151"/>
        <v>0</v>
      </c>
      <c r="AP445" s="186">
        <f t="shared" si="152"/>
        <v>0</v>
      </c>
    </row>
    <row r="446" spans="2:42" x14ac:dyDescent="0.25">
      <c r="B446" s="184" t="s">
        <v>1155</v>
      </c>
      <c r="C446" s="185" t="s">
        <v>1156</v>
      </c>
      <c r="D4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86">
        <f t="shared" si="145"/>
        <v>0</v>
      </c>
      <c r="G4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46" s="186">
        <f t="shared" si="146"/>
        <v>0</v>
      </c>
      <c r="I4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46" s="186">
        <f t="shared" si="147"/>
        <v>0</v>
      </c>
      <c r="K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6" s="186">
        <f t="shared" si="148"/>
        <v>0</v>
      </c>
      <c r="AD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6" s="186">
        <f t="shared" si="149"/>
        <v>0</v>
      </c>
      <c r="AH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6" s="186">
        <f t="shared" si="150"/>
        <v>0</v>
      </c>
      <c r="AL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6" s="186">
        <f t="shared" si="151"/>
        <v>0</v>
      </c>
      <c r="AP446" s="186">
        <f t="shared" si="152"/>
        <v>0</v>
      </c>
    </row>
    <row r="447" spans="2:42" x14ac:dyDescent="0.25">
      <c r="B447" s="184" t="s">
        <v>1157</v>
      </c>
      <c r="C447" s="185" t="s">
        <v>1158</v>
      </c>
      <c r="D4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86">
        <f t="shared" si="145"/>
        <v>0</v>
      </c>
      <c r="G4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47" s="186">
        <f t="shared" si="146"/>
        <v>0</v>
      </c>
      <c r="I4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47" s="186">
        <f t="shared" si="147"/>
        <v>0</v>
      </c>
      <c r="K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7" s="186">
        <f t="shared" si="148"/>
        <v>0</v>
      </c>
      <c r="AD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7" s="186">
        <f t="shared" si="149"/>
        <v>0</v>
      </c>
      <c r="AH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7" s="186">
        <f t="shared" si="150"/>
        <v>0</v>
      </c>
      <c r="AL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7" s="186">
        <f t="shared" si="151"/>
        <v>0</v>
      </c>
      <c r="AP447" s="186">
        <f t="shared" si="152"/>
        <v>0</v>
      </c>
    </row>
    <row r="448" spans="2:42" x14ac:dyDescent="0.25">
      <c r="B448" s="184" t="s">
        <v>1159</v>
      </c>
      <c r="C448" s="185" t="s">
        <v>1160</v>
      </c>
      <c r="D4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86">
        <f t="shared" si="145"/>
        <v>0</v>
      </c>
      <c r="G4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48" s="186">
        <f t="shared" si="146"/>
        <v>0</v>
      </c>
      <c r="I4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48" s="186">
        <f t="shared" si="147"/>
        <v>0</v>
      </c>
      <c r="K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8" s="186">
        <f t="shared" si="148"/>
        <v>0</v>
      </c>
      <c r="AD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8" s="186">
        <f t="shared" si="149"/>
        <v>0</v>
      </c>
      <c r="AH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8" s="186">
        <f t="shared" si="150"/>
        <v>0</v>
      </c>
      <c r="AL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8" s="186">
        <f t="shared" si="151"/>
        <v>0</v>
      </c>
      <c r="AP448" s="186">
        <f t="shared" si="152"/>
        <v>0</v>
      </c>
    </row>
    <row r="449" spans="2:42" x14ac:dyDescent="0.25">
      <c r="B449" s="184" t="s">
        <v>1161</v>
      </c>
      <c r="C449" s="185" t="s">
        <v>1162</v>
      </c>
      <c r="D4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86">
        <f t="shared" si="145"/>
        <v>0</v>
      </c>
      <c r="G4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49" s="186">
        <f t="shared" si="146"/>
        <v>0</v>
      </c>
      <c r="I4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49" s="186">
        <f t="shared" si="147"/>
        <v>0</v>
      </c>
      <c r="K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9" s="186">
        <f t="shared" si="148"/>
        <v>0</v>
      </c>
      <c r="AD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9" s="186">
        <f t="shared" si="149"/>
        <v>0</v>
      </c>
      <c r="AH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9" s="186">
        <f t="shared" si="150"/>
        <v>0</v>
      </c>
      <c r="AL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9" s="186">
        <f t="shared" si="151"/>
        <v>0</v>
      </c>
      <c r="AP449" s="186">
        <f t="shared" si="152"/>
        <v>0</v>
      </c>
    </row>
    <row r="450" spans="2:42" x14ac:dyDescent="0.25">
      <c r="B450" s="184" t="s">
        <v>1163</v>
      </c>
      <c r="C450" s="185" t="s">
        <v>1164</v>
      </c>
      <c r="D4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86">
        <f t="shared" si="145"/>
        <v>0</v>
      </c>
      <c r="G4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50" s="186">
        <f t="shared" si="146"/>
        <v>0</v>
      </c>
      <c r="I4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50" s="186">
        <f t="shared" si="147"/>
        <v>0</v>
      </c>
      <c r="K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0" s="186">
        <f t="shared" si="148"/>
        <v>0</v>
      </c>
      <c r="AD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0" s="186">
        <f t="shared" si="149"/>
        <v>0</v>
      </c>
      <c r="AH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0" s="186">
        <f t="shared" si="150"/>
        <v>0</v>
      </c>
      <c r="AL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0" s="186">
        <f t="shared" si="151"/>
        <v>0</v>
      </c>
      <c r="AP450" s="186">
        <f t="shared" si="152"/>
        <v>0</v>
      </c>
    </row>
    <row r="451" spans="2:42" x14ac:dyDescent="0.25">
      <c r="B451" s="184" t="s">
        <v>1165</v>
      </c>
      <c r="C451" s="185" t="s">
        <v>1166</v>
      </c>
      <c r="D4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86">
        <f t="shared" si="145"/>
        <v>0</v>
      </c>
      <c r="G4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51" s="186">
        <f t="shared" si="146"/>
        <v>0</v>
      </c>
      <c r="I4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51" s="186">
        <f t="shared" si="147"/>
        <v>0</v>
      </c>
      <c r="K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1" s="186">
        <f t="shared" si="148"/>
        <v>0</v>
      </c>
      <c r="AD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1" s="186">
        <f t="shared" si="149"/>
        <v>0</v>
      </c>
      <c r="AH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1" s="186">
        <f t="shared" si="150"/>
        <v>0</v>
      </c>
      <c r="AL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1" s="186">
        <f t="shared" si="151"/>
        <v>0</v>
      </c>
      <c r="AP451" s="186">
        <f t="shared" si="152"/>
        <v>0</v>
      </c>
    </row>
    <row r="452" spans="2:42" x14ac:dyDescent="0.25">
      <c r="B452" s="184" t="s">
        <v>1167</v>
      </c>
      <c r="C452" s="185" t="s">
        <v>1168</v>
      </c>
      <c r="D4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86">
        <f t="shared" si="145"/>
        <v>0</v>
      </c>
      <c r="G4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52" s="186">
        <f t="shared" si="146"/>
        <v>0</v>
      </c>
      <c r="I4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52" s="186">
        <f t="shared" si="147"/>
        <v>0</v>
      </c>
      <c r="K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2" s="186">
        <f t="shared" si="148"/>
        <v>0</v>
      </c>
      <c r="AD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2" s="186">
        <f t="shared" si="149"/>
        <v>0</v>
      </c>
      <c r="AH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2" s="186">
        <f t="shared" si="150"/>
        <v>0</v>
      </c>
      <c r="AL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2" s="186">
        <f t="shared" si="151"/>
        <v>0</v>
      </c>
      <c r="AP452" s="186">
        <f t="shared" si="152"/>
        <v>0</v>
      </c>
    </row>
    <row r="453" spans="2:42" x14ac:dyDescent="0.25">
      <c r="B453" s="184" t="s">
        <v>359</v>
      </c>
      <c r="C453" s="185" t="s">
        <v>226</v>
      </c>
      <c r="D4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86">
        <f t="shared" si="145"/>
        <v>0</v>
      </c>
      <c r="G4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53" s="186">
        <f t="shared" si="146"/>
        <v>0</v>
      </c>
      <c r="I4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53" s="186">
        <f t="shared" si="147"/>
        <v>0</v>
      </c>
      <c r="K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3" s="186">
        <f t="shared" si="148"/>
        <v>0</v>
      </c>
      <c r="AD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3" s="186">
        <f t="shared" si="149"/>
        <v>0</v>
      </c>
      <c r="AH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3" s="186">
        <f t="shared" si="150"/>
        <v>0</v>
      </c>
      <c r="AL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3" s="186">
        <f t="shared" si="151"/>
        <v>0</v>
      </c>
      <c r="AP453" s="186">
        <f t="shared" si="152"/>
        <v>0</v>
      </c>
    </row>
    <row r="454" spans="2:42" x14ac:dyDescent="0.25">
      <c r="B454" s="184" t="s">
        <v>1169</v>
      </c>
      <c r="C454" s="185" t="s">
        <v>1170</v>
      </c>
      <c r="D4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86">
        <f t="shared" si="145"/>
        <v>0</v>
      </c>
      <c r="G4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54" s="186">
        <f t="shared" si="146"/>
        <v>0</v>
      </c>
      <c r="I4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54" s="186">
        <f t="shared" si="147"/>
        <v>0</v>
      </c>
      <c r="K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4" s="186">
        <f t="shared" si="148"/>
        <v>0</v>
      </c>
      <c r="AD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4" s="186">
        <f t="shared" si="149"/>
        <v>0</v>
      </c>
      <c r="AH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4" s="186">
        <f t="shared" si="150"/>
        <v>0</v>
      </c>
      <c r="AL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4" s="186">
        <f t="shared" si="151"/>
        <v>0</v>
      </c>
      <c r="AP454" s="186">
        <f t="shared" si="152"/>
        <v>0</v>
      </c>
    </row>
    <row r="455" spans="2:42" x14ac:dyDescent="0.25">
      <c r="B455" s="184" t="s">
        <v>1171</v>
      </c>
      <c r="C455" s="185" t="s">
        <v>1172</v>
      </c>
      <c r="D4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86">
        <f t="shared" si="145"/>
        <v>0</v>
      </c>
      <c r="G4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55" s="186">
        <f t="shared" si="146"/>
        <v>0</v>
      </c>
      <c r="I4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55" s="186">
        <f t="shared" si="147"/>
        <v>0</v>
      </c>
      <c r="K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5" s="186">
        <f t="shared" si="148"/>
        <v>0</v>
      </c>
      <c r="AD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5" s="186">
        <f t="shared" si="149"/>
        <v>0</v>
      </c>
      <c r="AH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5" s="186">
        <f t="shared" si="150"/>
        <v>0</v>
      </c>
      <c r="AL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5" s="186">
        <f t="shared" si="151"/>
        <v>0</v>
      </c>
      <c r="AP455" s="186">
        <f t="shared" si="152"/>
        <v>0</v>
      </c>
    </row>
    <row r="456" spans="2:42" x14ac:dyDescent="0.25">
      <c r="B456" s="184" t="s">
        <v>1173</v>
      </c>
      <c r="C456" s="185" t="s">
        <v>1174</v>
      </c>
      <c r="D4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86">
        <f t="shared" si="145"/>
        <v>0</v>
      </c>
      <c r="G4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56" s="186">
        <f t="shared" si="146"/>
        <v>0</v>
      </c>
      <c r="I4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56" s="186">
        <f t="shared" si="147"/>
        <v>0</v>
      </c>
      <c r="K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6" s="186">
        <f t="shared" si="148"/>
        <v>0</v>
      </c>
      <c r="AD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6" s="186">
        <f t="shared" si="149"/>
        <v>0</v>
      </c>
      <c r="AH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6" s="186">
        <f t="shared" si="150"/>
        <v>0</v>
      </c>
      <c r="AL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6" s="186">
        <f t="shared" si="151"/>
        <v>0</v>
      </c>
      <c r="AP456" s="186">
        <f t="shared" si="152"/>
        <v>0</v>
      </c>
    </row>
    <row r="457" spans="2:42" x14ac:dyDescent="0.25">
      <c r="B457" s="184" t="s">
        <v>1175</v>
      </c>
      <c r="C457" s="185" t="s">
        <v>1176</v>
      </c>
      <c r="D4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86">
        <f t="shared" si="145"/>
        <v>0</v>
      </c>
      <c r="G4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57" s="186">
        <f t="shared" si="146"/>
        <v>0</v>
      </c>
      <c r="I4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57" s="186">
        <f t="shared" si="147"/>
        <v>0</v>
      </c>
      <c r="K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7" s="186">
        <f t="shared" si="148"/>
        <v>0</v>
      </c>
      <c r="AD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7" s="186">
        <f t="shared" si="149"/>
        <v>0</v>
      </c>
      <c r="AH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7" s="186">
        <f t="shared" si="150"/>
        <v>0</v>
      </c>
      <c r="AL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7" s="186">
        <f t="shared" si="151"/>
        <v>0</v>
      </c>
      <c r="AP457" s="186">
        <f t="shared" si="152"/>
        <v>0</v>
      </c>
    </row>
    <row r="458" spans="2:42" x14ac:dyDescent="0.25">
      <c r="B458" s="184" t="s">
        <v>1177</v>
      </c>
      <c r="C458" s="185" t="s">
        <v>1178</v>
      </c>
      <c r="D4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86">
        <f t="shared" si="145"/>
        <v>0</v>
      </c>
      <c r="G4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58" s="186">
        <f t="shared" si="146"/>
        <v>0</v>
      </c>
      <c r="I4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58" s="186">
        <f t="shared" si="147"/>
        <v>0</v>
      </c>
      <c r="K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8" s="186">
        <f t="shared" si="148"/>
        <v>0</v>
      </c>
      <c r="AD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8" s="186">
        <f t="shared" si="149"/>
        <v>0</v>
      </c>
      <c r="AH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8" s="186">
        <f t="shared" si="150"/>
        <v>0</v>
      </c>
      <c r="AL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8" s="186">
        <f t="shared" si="151"/>
        <v>0</v>
      </c>
      <c r="AP458" s="186">
        <f t="shared" si="152"/>
        <v>0</v>
      </c>
    </row>
    <row r="459" spans="2:42" x14ac:dyDescent="0.25">
      <c r="B459" s="193" t="s">
        <v>360</v>
      </c>
      <c r="C459" s="194" t="s">
        <v>227</v>
      </c>
      <c r="D459" s="195">
        <f>SUM(D460:D466)</f>
        <v>0</v>
      </c>
      <c r="E459" s="195">
        <f t="shared" ref="E459:AP459" si="153">SUM(E460:E466)</f>
        <v>0</v>
      </c>
      <c r="F459" s="195">
        <f t="shared" si="153"/>
        <v>0</v>
      </c>
      <c r="G459" s="195">
        <f t="shared" si="153"/>
        <v>0</v>
      </c>
      <c r="H459" s="195">
        <f t="shared" si="153"/>
        <v>0</v>
      </c>
      <c r="I459" s="195">
        <f t="shared" si="153"/>
        <v>0</v>
      </c>
      <c r="J459" s="195">
        <f t="shared" si="153"/>
        <v>0</v>
      </c>
      <c r="K459" s="195">
        <f t="shared" si="153"/>
        <v>0</v>
      </c>
      <c r="L459" s="195">
        <f t="shared" si="153"/>
        <v>0</v>
      </c>
      <c r="M459" s="195">
        <f t="shared" si="153"/>
        <v>0</v>
      </c>
      <c r="N459" s="195">
        <f t="shared" si="153"/>
        <v>0</v>
      </c>
      <c r="O459" s="195">
        <f t="shared" si="153"/>
        <v>0</v>
      </c>
      <c r="P459" s="195">
        <f t="shared" si="153"/>
        <v>0</v>
      </c>
      <c r="Q459" s="195">
        <f t="shared" si="153"/>
        <v>0</v>
      </c>
      <c r="R459" s="195">
        <f t="shared" si="153"/>
        <v>0</v>
      </c>
      <c r="S459" s="195">
        <f t="shared" si="153"/>
        <v>0</v>
      </c>
      <c r="T459" s="195">
        <f t="shared" si="153"/>
        <v>0</v>
      </c>
      <c r="U459" s="195">
        <f t="shared" si="153"/>
        <v>0</v>
      </c>
      <c r="V459" s="195">
        <f t="shared" si="153"/>
        <v>0</v>
      </c>
      <c r="W459" s="195">
        <f t="shared" si="153"/>
        <v>0</v>
      </c>
      <c r="X459" s="195">
        <f t="shared" si="153"/>
        <v>0</v>
      </c>
      <c r="Y459" s="195">
        <f t="shared" si="153"/>
        <v>0</v>
      </c>
      <c r="Z459" s="561">
        <f t="shared" si="153"/>
        <v>0</v>
      </c>
      <c r="AA459" s="561">
        <f t="shared" si="153"/>
        <v>0</v>
      </c>
      <c r="AB459" s="561">
        <f t="shared" si="153"/>
        <v>0</v>
      </c>
      <c r="AC459" s="561">
        <f t="shared" si="153"/>
        <v>0</v>
      </c>
      <c r="AD459" s="561">
        <f t="shared" si="153"/>
        <v>0</v>
      </c>
      <c r="AE459" s="561">
        <f t="shared" si="153"/>
        <v>0</v>
      </c>
      <c r="AF459" s="561">
        <f t="shared" si="153"/>
        <v>0</v>
      </c>
      <c r="AG459" s="561">
        <f t="shared" si="153"/>
        <v>0</v>
      </c>
      <c r="AH459" s="561">
        <f t="shared" si="153"/>
        <v>0</v>
      </c>
      <c r="AI459" s="561">
        <f t="shared" si="153"/>
        <v>0</v>
      </c>
      <c r="AJ459" s="561">
        <f t="shared" si="153"/>
        <v>0</v>
      </c>
      <c r="AK459" s="561">
        <f t="shared" si="153"/>
        <v>0</v>
      </c>
      <c r="AL459" s="561">
        <f t="shared" si="153"/>
        <v>0</v>
      </c>
      <c r="AM459" s="561">
        <f t="shared" si="153"/>
        <v>0</v>
      </c>
      <c r="AN459" s="561">
        <f t="shared" si="153"/>
        <v>0</v>
      </c>
      <c r="AO459" s="561">
        <f t="shared" si="153"/>
        <v>0</v>
      </c>
      <c r="AP459" s="561">
        <f t="shared" si="153"/>
        <v>0</v>
      </c>
    </row>
    <row r="460" spans="2:42" x14ac:dyDescent="0.25">
      <c r="B460" s="184" t="s">
        <v>361</v>
      </c>
      <c r="C460" s="185" t="s">
        <v>228</v>
      </c>
      <c r="D4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86">
        <f t="shared" si="145"/>
        <v>0</v>
      </c>
      <c r="G4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60" s="186">
        <f t="shared" ref="H460:H466" si="154">F460-G460</f>
        <v>0</v>
      </c>
      <c r="I4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60" s="186">
        <f t="shared" ref="J460:J466" si="155">F460-I460</f>
        <v>0</v>
      </c>
      <c r="K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0" s="186">
        <f t="shared" si="148"/>
        <v>0</v>
      </c>
      <c r="AD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0" s="186">
        <f t="shared" si="149"/>
        <v>0</v>
      </c>
      <c r="AH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0" s="186">
        <f t="shared" si="150"/>
        <v>0</v>
      </c>
      <c r="AL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0" s="186">
        <f t="shared" si="151"/>
        <v>0</v>
      </c>
      <c r="AP460" s="186">
        <f t="shared" si="152"/>
        <v>0</v>
      </c>
    </row>
    <row r="461" spans="2:42" x14ac:dyDescent="0.25">
      <c r="B461" s="184" t="s">
        <v>1179</v>
      </c>
      <c r="C461" s="185" t="s">
        <v>1180</v>
      </c>
      <c r="D4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86">
        <f t="shared" si="145"/>
        <v>0</v>
      </c>
      <c r="G4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61" s="186">
        <f t="shared" si="154"/>
        <v>0</v>
      </c>
      <c r="I4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61" s="186">
        <f t="shared" si="155"/>
        <v>0</v>
      </c>
      <c r="K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1" s="186">
        <f t="shared" si="148"/>
        <v>0</v>
      </c>
      <c r="AD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1" s="186">
        <f t="shared" si="149"/>
        <v>0</v>
      </c>
      <c r="AH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1" s="186">
        <f t="shared" si="150"/>
        <v>0</v>
      </c>
      <c r="AL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1" s="186">
        <f t="shared" si="151"/>
        <v>0</v>
      </c>
      <c r="AP461" s="186">
        <f t="shared" si="152"/>
        <v>0</v>
      </c>
    </row>
    <row r="462" spans="2:42" x14ac:dyDescent="0.25">
      <c r="B462" s="184" t="s">
        <v>1181</v>
      </c>
      <c r="C462" s="185" t="s">
        <v>1182</v>
      </c>
      <c r="D4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86">
        <f t="shared" si="145"/>
        <v>0</v>
      </c>
      <c r="G4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62" s="186">
        <f t="shared" si="154"/>
        <v>0</v>
      </c>
      <c r="I4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62" s="186">
        <f t="shared" si="155"/>
        <v>0</v>
      </c>
      <c r="K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2" s="186">
        <f t="shared" si="148"/>
        <v>0</v>
      </c>
      <c r="AD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2" s="186">
        <f t="shared" si="149"/>
        <v>0</v>
      </c>
      <c r="AH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2" s="186">
        <f t="shared" si="150"/>
        <v>0</v>
      </c>
      <c r="AL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2" s="186">
        <f t="shared" si="151"/>
        <v>0</v>
      </c>
      <c r="AP462" s="186">
        <f t="shared" si="152"/>
        <v>0</v>
      </c>
    </row>
    <row r="463" spans="2:42" x14ac:dyDescent="0.25">
      <c r="B463" s="184" t="s">
        <v>1183</v>
      </c>
      <c r="C463" s="185" t="s">
        <v>1184</v>
      </c>
      <c r="D4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86">
        <f t="shared" ref="F463:F498" si="156">+D463+E463</f>
        <v>0</v>
      </c>
      <c r="G4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63" s="186">
        <f t="shared" si="154"/>
        <v>0</v>
      </c>
      <c r="I4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63" s="186">
        <f t="shared" si="155"/>
        <v>0</v>
      </c>
      <c r="K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3" s="186">
        <f t="shared" si="148"/>
        <v>0</v>
      </c>
      <c r="AD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3" s="186">
        <f t="shared" si="149"/>
        <v>0</v>
      </c>
      <c r="AH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3" s="186">
        <f t="shared" si="150"/>
        <v>0</v>
      </c>
      <c r="AL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3" s="186">
        <f t="shared" si="151"/>
        <v>0</v>
      </c>
      <c r="AP463" s="186">
        <f t="shared" si="152"/>
        <v>0</v>
      </c>
    </row>
    <row r="464" spans="2:42" x14ac:dyDescent="0.25">
      <c r="B464" s="184" t="s">
        <v>1185</v>
      </c>
      <c r="C464" s="185" t="s">
        <v>1186</v>
      </c>
      <c r="D4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86">
        <f t="shared" si="156"/>
        <v>0</v>
      </c>
      <c r="G4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64" s="186">
        <f t="shared" si="154"/>
        <v>0</v>
      </c>
      <c r="I4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64" s="186">
        <f t="shared" si="155"/>
        <v>0</v>
      </c>
      <c r="K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4" s="186">
        <f t="shared" si="148"/>
        <v>0</v>
      </c>
      <c r="AD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4" s="186">
        <f t="shared" si="149"/>
        <v>0</v>
      </c>
      <c r="AH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4" s="186">
        <f t="shared" si="150"/>
        <v>0</v>
      </c>
      <c r="AL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4" s="186">
        <f t="shared" si="151"/>
        <v>0</v>
      </c>
      <c r="AP464" s="186">
        <f t="shared" si="152"/>
        <v>0</v>
      </c>
    </row>
    <row r="465" spans="2:42" x14ac:dyDescent="0.25">
      <c r="B465" s="184" t="s">
        <v>1187</v>
      </c>
      <c r="C465" s="185" t="s">
        <v>1188</v>
      </c>
      <c r="D4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86">
        <f t="shared" si="156"/>
        <v>0</v>
      </c>
      <c r="G4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65" s="186">
        <f t="shared" si="154"/>
        <v>0</v>
      </c>
      <c r="I4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65" s="186">
        <f t="shared" si="155"/>
        <v>0</v>
      </c>
      <c r="K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5" s="186">
        <f t="shared" si="148"/>
        <v>0</v>
      </c>
      <c r="AD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5" s="186">
        <f t="shared" si="149"/>
        <v>0</v>
      </c>
      <c r="AH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5" s="186">
        <f t="shared" si="150"/>
        <v>0</v>
      </c>
      <c r="AL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5" s="186">
        <f t="shared" si="151"/>
        <v>0</v>
      </c>
      <c r="AP465" s="186">
        <f t="shared" si="152"/>
        <v>0</v>
      </c>
    </row>
    <row r="466" spans="2:42" x14ac:dyDescent="0.25">
      <c r="B466" s="184" t="s">
        <v>1189</v>
      </c>
      <c r="C466" s="185" t="s">
        <v>1190</v>
      </c>
      <c r="D4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86">
        <f t="shared" si="156"/>
        <v>0</v>
      </c>
      <c r="G4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66" s="186">
        <f t="shared" si="154"/>
        <v>0</v>
      </c>
      <c r="I4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66" s="186">
        <f t="shared" si="155"/>
        <v>0</v>
      </c>
      <c r="K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6" s="186">
        <f t="shared" si="148"/>
        <v>0</v>
      </c>
      <c r="AD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6" s="186">
        <f t="shared" si="149"/>
        <v>0</v>
      </c>
      <c r="AH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6" s="186">
        <f t="shared" si="150"/>
        <v>0</v>
      </c>
      <c r="AL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6" s="186">
        <f t="shared" si="151"/>
        <v>0</v>
      </c>
      <c r="AP466" s="186">
        <f t="shared" si="152"/>
        <v>0</v>
      </c>
    </row>
    <row r="467" spans="2:42" x14ac:dyDescent="0.25">
      <c r="B467" s="193" t="s">
        <v>362</v>
      </c>
      <c r="C467" s="194" t="s">
        <v>229</v>
      </c>
      <c r="D467" s="195">
        <f>SUM(D468:D484)</f>
        <v>0</v>
      </c>
      <c r="E467" s="195">
        <f t="shared" ref="E467:AP467" si="157">SUM(E468:E484)</f>
        <v>0</v>
      </c>
      <c r="F467" s="195">
        <f t="shared" si="157"/>
        <v>0</v>
      </c>
      <c r="G467" s="195">
        <f t="shared" si="157"/>
        <v>0</v>
      </c>
      <c r="H467" s="195">
        <f t="shared" si="157"/>
        <v>0</v>
      </c>
      <c r="I467" s="195">
        <f t="shared" si="157"/>
        <v>0</v>
      </c>
      <c r="J467" s="195">
        <f t="shared" si="157"/>
        <v>0</v>
      </c>
      <c r="K467" s="195">
        <f t="shared" si="157"/>
        <v>0</v>
      </c>
      <c r="L467" s="195">
        <f t="shared" si="157"/>
        <v>0</v>
      </c>
      <c r="M467" s="195">
        <f t="shared" si="157"/>
        <v>0</v>
      </c>
      <c r="N467" s="195">
        <f t="shared" si="157"/>
        <v>0</v>
      </c>
      <c r="O467" s="195">
        <f t="shared" si="157"/>
        <v>0</v>
      </c>
      <c r="P467" s="195">
        <f t="shared" si="157"/>
        <v>0</v>
      </c>
      <c r="Q467" s="195">
        <f t="shared" si="157"/>
        <v>0</v>
      </c>
      <c r="R467" s="195">
        <f t="shared" si="157"/>
        <v>0</v>
      </c>
      <c r="S467" s="195">
        <f t="shared" si="157"/>
        <v>0</v>
      </c>
      <c r="T467" s="195">
        <f t="shared" si="157"/>
        <v>0</v>
      </c>
      <c r="U467" s="195">
        <f t="shared" si="157"/>
        <v>0</v>
      </c>
      <c r="V467" s="195">
        <f t="shared" si="157"/>
        <v>0</v>
      </c>
      <c r="W467" s="195">
        <f t="shared" si="157"/>
        <v>0</v>
      </c>
      <c r="X467" s="195">
        <f t="shared" si="157"/>
        <v>0</v>
      </c>
      <c r="Y467" s="195">
        <f t="shared" si="157"/>
        <v>0</v>
      </c>
      <c r="Z467" s="561">
        <f t="shared" si="157"/>
        <v>0</v>
      </c>
      <c r="AA467" s="561">
        <f t="shared" si="157"/>
        <v>0</v>
      </c>
      <c r="AB467" s="561">
        <f t="shared" si="157"/>
        <v>0</v>
      </c>
      <c r="AC467" s="561">
        <f t="shared" si="157"/>
        <v>0</v>
      </c>
      <c r="AD467" s="561">
        <f t="shared" si="157"/>
        <v>0</v>
      </c>
      <c r="AE467" s="561">
        <f t="shared" si="157"/>
        <v>0</v>
      </c>
      <c r="AF467" s="561">
        <f t="shared" si="157"/>
        <v>0</v>
      </c>
      <c r="AG467" s="561">
        <f t="shared" si="157"/>
        <v>0</v>
      </c>
      <c r="AH467" s="561">
        <f t="shared" si="157"/>
        <v>0</v>
      </c>
      <c r="AI467" s="561">
        <f t="shared" si="157"/>
        <v>0</v>
      </c>
      <c r="AJ467" s="561">
        <f t="shared" si="157"/>
        <v>0</v>
      </c>
      <c r="AK467" s="561">
        <f t="shared" si="157"/>
        <v>0</v>
      </c>
      <c r="AL467" s="561">
        <f t="shared" si="157"/>
        <v>0</v>
      </c>
      <c r="AM467" s="561">
        <f t="shared" si="157"/>
        <v>0</v>
      </c>
      <c r="AN467" s="561">
        <f t="shared" si="157"/>
        <v>0</v>
      </c>
      <c r="AO467" s="561">
        <f t="shared" si="157"/>
        <v>0</v>
      </c>
      <c r="AP467" s="561">
        <f t="shared" si="157"/>
        <v>0</v>
      </c>
    </row>
    <row r="468" spans="2:42" x14ac:dyDescent="0.25">
      <c r="B468" s="184" t="s">
        <v>1191</v>
      </c>
      <c r="C468" s="185" t="s">
        <v>1192</v>
      </c>
      <c r="D4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86">
        <f t="shared" si="156"/>
        <v>0</v>
      </c>
      <c r="G4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68" s="186">
        <f t="shared" ref="H468:H484" si="158">F468-G468</f>
        <v>0</v>
      </c>
      <c r="I4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68" s="186">
        <f t="shared" ref="J468:J484" si="159">F468-I468</f>
        <v>0</v>
      </c>
      <c r="K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8" s="186">
        <f t="shared" si="148"/>
        <v>0</v>
      </c>
      <c r="AD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8" s="186">
        <f t="shared" si="149"/>
        <v>0</v>
      </c>
      <c r="AH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8" s="186">
        <f t="shared" si="150"/>
        <v>0</v>
      </c>
      <c r="AL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8" s="186">
        <f t="shared" si="151"/>
        <v>0</v>
      </c>
      <c r="AP468" s="186">
        <f t="shared" si="152"/>
        <v>0</v>
      </c>
    </row>
    <row r="469" spans="2:42" x14ac:dyDescent="0.25">
      <c r="B469" s="184" t="s">
        <v>363</v>
      </c>
      <c r="C469" s="185" t="s">
        <v>230</v>
      </c>
      <c r="D4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86">
        <f t="shared" si="156"/>
        <v>0</v>
      </c>
      <c r="G4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69" s="186">
        <f t="shared" si="158"/>
        <v>0</v>
      </c>
      <c r="I4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69" s="186">
        <f t="shared" si="159"/>
        <v>0</v>
      </c>
      <c r="K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9" s="186">
        <f t="shared" si="148"/>
        <v>0</v>
      </c>
      <c r="AD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9" s="186">
        <f t="shared" si="149"/>
        <v>0</v>
      </c>
      <c r="AH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9" s="186">
        <f t="shared" si="150"/>
        <v>0</v>
      </c>
      <c r="AL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9" s="186">
        <f t="shared" si="151"/>
        <v>0</v>
      </c>
      <c r="AP469" s="186">
        <f t="shared" si="152"/>
        <v>0</v>
      </c>
    </row>
    <row r="470" spans="2:42" x14ac:dyDescent="0.25">
      <c r="B470" s="184" t="s">
        <v>370</v>
      </c>
      <c r="C470" s="185" t="s">
        <v>235</v>
      </c>
      <c r="D4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86">
        <f t="shared" si="156"/>
        <v>0</v>
      </c>
      <c r="G4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70" s="186">
        <f t="shared" si="158"/>
        <v>0</v>
      </c>
      <c r="I4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70" s="186">
        <f t="shared" si="159"/>
        <v>0</v>
      </c>
      <c r="K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0" s="186">
        <f t="shared" si="148"/>
        <v>0</v>
      </c>
      <c r="AD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0" s="186">
        <f t="shared" si="149"/>
        <v>0</v>
      </c>
      <c r="AH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0" s="186">
        <f t="shared" si="150"/>
        <v>0</v>
      </c>
      <c r="AL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0" s="186">
        <f t="shared" si="151"/>
        <v>0</v>
      </c>
      <c r="AP470" s="186">
        <f t="shared" si="152"/>
        <v>0</v>
      </c>
    </row>
    <row r="471" spans="2:42" x14ac:dyDescent="0.25">
      <c r="B471" s="184" t="s">
        <v>1193</v>
      </c>
      <c r="C471" s="185" t="s">
        <v>1194</v>
      </c>
      <c r="D4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86">
        <f t="shared" si="156"/>
        <v>0</v>
      </c>
      <c r="G4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71" s="186">
        <f t="shared" si="158"/>
        <v>0</v>
      </c>
      <c r="I4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71" s="186">
        <f t="shared" si="159"/>
        <v>0</v>
      </c>
      <c r="K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1" s="186">
        <f t="shared" si="148"/>
        <v>0</v>
      </c>
      <c r="AD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1" s="186">
        <f t="shared" si="149"/>
        <v>0</v>
      </c>
      <c r="AH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1" s="186">
        <f t="shared" si="150"/>
        <v>0</v>
      </c>
      <c r="AL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1" s="186">
        <f t="shared" si="151"/>
        <v>0</v>
      </c>
      <c r="AP471" s="186">
        <f t="shared" si="152"/>
        <v>0</v>
      </c>
    </row>
    <row r="472" spans="2:42" x14ac:dyDescent="0.25">
      <c r="B472" s="184" t="s">
        <v>1195</v>
      </c>
      <c r="C472" s="185" t="s">
        <v>1196</v>
      </c>
      <c r="D4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86">
        <f t="shared" si="156"/>
        <v>0</v>
      </c>
      <c r="G4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72" s="186">
        <f t="shared" si="158"/>
        <v>0</v>
      </c>
      <c r="I4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72" s="186">
        <f t="shared" si="159"/>
        <v>0</v>
      </c>
      <c r="K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2" s="186">
        <f t="shared" si="148"/>
        <v>0</v>
      </c>
      <c r="AD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2" s="186">
        <f t="shared" si="149"/>
        <v>0</v>
      </c>
      <c r="AH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2" s="186">
        <f t="shared" si="150"/>
        <v>0</v>
      </c>
      <c r="AL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2" s="186">
        <f t="shared" si="151"/>
        <v>0</v>
      </c>
      <c r="AP472" s="186">
        <f t="shared" si="152"/>
        <v>0</v>
      </c>
    </row>
    <row r="473" spans="2:42" x14ac:dyDescent="0.25">
      <c r="B473" s="184" t="s">
        <v>1197</v>
      </c>
      <c r="C473" s="185" t="s">
        <v>1198</v>
      </c>
      <c r="D4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86">
        <f t="shared" si="156"/>
        <v>0</v>
      </c>
      <c r="G4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73" s="186">
        <f t="shared" si="158"/>
        <v>0</v>
      </c>
      <c r="I4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73" s="186">
        <f t="shared" si="159"/>
        <v>0</v>
      </c>
      <c r="K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3" s="186">
        <f t="shared" si="148"/>
        <v>0</v>
      </c>
      <c r="AD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3" s="186">
        <f t="shared" si="149"/>
        <v>0</v>
      </c>
      <c r="AH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3" s="186">
        <f t="shared" si="150"/>
        <v>0</v>
      </c>
      <c r="AL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3" s="186">
        <f t="shared" si="151"/>
        <v>0</v>
      </c>
      <c r="AP473" s="186">
        <f t="shared" si="152"/>
        <v>0</v>
      </c>
    </row>
    <row r="474" spans="2:42" x14ac:dyDescent="0.25">
      <c r="B474" s="184" t="s">
        <v>1199</v>
      </c>
      <c r="C474" s="185" t="s">
        <v>1200</v>
      </c>
      <c r="D4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86">
        <f t="shared" si="156"/>
        <v>0</v>
      </c>
      <c r="G4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74" s="186">
        <f t="shared" si="158"/>
        <v>0</v>
      </c>
      <c r="I4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74" s="186">
        <f t="shared" si="159"/>
        <v>0</v>
      </c>
      <c r="K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4" s="186">
        <f t="shared" si="148"/>
        <v>0</v>
      </c>
      <c r="AD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4" s="186">
        <f t="shared" si="149"/>
        <v>0</v>
      </c>
      <c r="AH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4" s="186">
        <f t="shared" si="150"/>
        <v>0</v>
      </c>
      <c r="AL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4" s="186">
        <f t="shared" si="151"/>
        <v>0</v>
      </c>
      <c r="AP474" s="186">
        <f t="shared" si="152"/>
        <v>0</v>
      </c>
    </row>
    <row r="475" spans="2:42" x14ac:dyDescent="0.25">
      <c r="B475" s="184" t="s">
        <v>1201</v>
      </c>
      <c r="C475" s="185" t="s">
        <v>1202</v>
      </c>
      <c r="D4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86">
        <f t="shared" si="156"/>
        <v>0</v>
      </c>
      <c r="G4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75" s="186">
        <f t="shared" si="158"/>
        <v>0</v>
      </c>
      <c r="I4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75" s="186">
        <f t="shared" si="159"/>
        <v>0</v>
      </c>
      <c r="K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5" s="186">
        <f t="shared" si="148"/>
        <v>0</v>
      </c>
      <c r="AD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5" s="186">
        <f t="shared" si="149"/>
        <v>0</v>
      </c>
      <c r="AH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5" s="186">
        <f t="shared" si="150"/>
        <v>0</v>
      </c>
      <c r="AL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5" s="186">
        <f t="shared" si="151"/>
        <v>0</v>
      </c>
      <c r="AP475" s="186">
        <f t="shared" si="152"/>
        <v>0</v>
      </c>
    </row>
    <row r="476" spans="2:42" x14ac:dyDescent="0.25">
      <c r="B476" s="184" t="s">
        <v>1203</v>
      </c>
      <c r="C476" s="185" t="s">
        <v>1204</v>
      </c>
      <c r="D4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86">
        <f t="shared" si="156"/>
        <v>0</v>
      </c>
      <c r="G4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76" s="186">
        <f t="shared" si="158"/>
        <v>0</v>
      </c>
      <c r="I4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76" s="186">
        <f t="shared" si="159"/>
        <v>0</v>
      </c>
      <c r="K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6" s="186">
        <f t="shared" si="148"/>
        <v>0</v>
      </c>
      <c r="AD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6" s="186">
        <f t="shared" si="149"/>
        <v>0</v>
      </c>
      <c r="AH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6" s="186">
        <f t="shared" si="150"/>
        <v>0</v>
      </c>
      <c r="AL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6" s="186">
        <f t="shared" si="151"/>
        <v>0</v>
      </c>
      <c r="AP476" s="186">
        <f t="shared" si="152"/>
        <v>0</v>
      </c>
    </row>
    <row r="477" spans="2:42" x14ac:dyDescent="0.25">
      <c r="B477" s="184" t="s">
        <v>1205</v>
      </c>
      <c r="C477" s="185" t="s">
        <v>1206</v>
      </c>
      <c r="D4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86">
        <f t="shared" si="156"/>
        <v>0</v>
      </c>
      <c r="G4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77" s="186">
        <f t="shared" si="158"/>
        <v>0</v>
      </c>
      <c r="I4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77" s="186">
        <f t="shared" si="159"/>
        <v>0</v>
      </c>
      <c r="K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7" s="186">
        <f t="shared" si="148"/>
        <v>0</v>
      </c>
      <c r="AD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7" s="186">
        <f t="shared" si="149"/>
        <v>0</v>
      </c>
      <c r="AH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7" s="186">
        <f t="shared" si="150"/>
        <v>0</v>
      </c>
      <c r="AL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7" s="186">
        <f t="shared" si="151"/>
        <v>0</v>
      </c>
      <c r="AP477" s="186">
        <f t="shared" si="152"/>
        <v>0</v>
      </c>
    </row>
    <row r="478" spans="2:42" x14ac:dyDescent="0.25">
      <c r="B478" s="184" t="s">
        <v>1207</v>
      </c>
      <c r="C478" s="185" t="s">
        <v>1208</v>
      </c>
      <c r="D4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86">
        <f t="shared" si="156"/>
        <v>0</v>
      </c>
      <c r="G4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78" s="186">
        <f t="shared" si="158"/>
        <v>0</v>
      </c>
      <c r="I4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78" s="186">
        <f t="shared" si="159"/>
        <v>0</v>
      </c>
      <c r="K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8" s="186">
        <f t="shared" si="148"/>
        <v>0</v>
      </c>
      <c r="AD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8" s="186">
        <f t="shared" si="149"/>
        <v>0</v>
      </c>
      <c r="AH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8" s="186">
        <f t="shared" si="150"/>
        <v>0</v>
      </c>
      <c r="AL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8" s="186">
        <f t="shared" si="151"/>
        <v>0</v>
      </c>
      <c r="AP478" s="186">
        <f t="shared" si="152"/>
        <v>0</v>
      </c>
    </row>
    <row r="479" spans="2:42" x14ac:dyDescent="0.25">
      <c r="B479" s="184" t="s">
        <v>1209</v>
      </c>
      <c r="C479" s="185" t="s">
        <v>1210</v>
      </c>
      <c r="D4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86">
        <f t="shared" si="156"/>
        <v>0</v>
      </c>
      <c r="G4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79" s="186">
        <f t="shared" si="158"/>
        <v>0</v>
      </c>
      <c r="I4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79" s="186">
        <f t="shared" si="159"/>
        <v>0</v>
      </c>
      <c r="K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9" s="186">
        <f t="shared" si="148"/>
        <v>0</v>
      </c>
      <c r="AD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9" s="186">
        <f t="shared" si="149"/>
        <v>0</v>
      </c>
      <c r="AH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9" s="186">
        <f t="shared" si="150"/>
        <v>0</v>
      </c>
      <c r="AL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9" s="186">
        <f t="shared" si="151"/>
        <v>0</v>
      </c>
      <c r="AP479" s="186">
        <f t="shared" si="152"/>
        <v>0</v>
      </c>
    </row>
    <row r="480" spans="2:42" x14ac:dyDescent="0.25">
      <c r="B480" s="184" t="s">
        <v>1211</v>
      </c>
      <c r="C480" s="185" t="s">
        <v>1212</v>
      </c>
      <c r="D4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86">
        <f t="shared" si="156"/>
        <v>0</v>
      </c>
      <c r="G4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80" s="186">
        <f t="shared" si="158"/>
        <v>0</v>
      </c>
      <c r="I4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80" s="186">
        <f t="shared" si="159"/>
        <v>0</v>
      </c>
      <c r="K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0" s="186">
        <f t="shared" si="148"/>
        <v>0</v>
      </c>
      <c r="AD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0" s="186">
        <f t="shared" si="149"/>
        <v>0</v>
      </c>
      <c r="AH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0" s="186">
        <f t="shared" si="150"/>
        <v>0</v>
      </c>
      <c r="AL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0" s="186">
        <f t="shared" si="151"/>
        <v>0</v>
      </c>
      <c r="AP480" s="186">
        <f t="shared" si="152"/>
        <v>0</v>
      </c>
    </row>
    <row r="481" spans="2:42" x14ac:dyDescent="0.25">
      <c r="B481" s="184" t="s">
        <v>1213</v>
      </c>
      <c r="C481" s="185" t="s">
        <v>1214</v>
      </c>
      <c r="D4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86">
        <f t="shared" si="156"/>
        <v>0</v>
      </c>
      <c r="G4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81" s="186">
        <f t="shared" si="158"/>
        <v>0</v>
      </c>
      <c r="I4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81" s="186">
        <f t="shared" si="159"/>
        <v>0</v>
      </c>
      <c r="K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1" s="186">
        <f t="shared" si="148"/>
        <v>0</v>
      </c>
      <c r="AD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1" s="186">
        <f t="shared" si="149"/>
        <v>0</v>
      </c>
      <c r="AH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1" s="186">
        <f t="shared" si="150"/>
        <v>0</v>
      </c>
      <c r="AL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1" s="186">
        <f t="shared" si="151"/>
        <v>0</v>
      </c>
      <c r="AP481" s="186">
        <f t="shared" si="152"/>
        <v>0</v>
      </c>
    </row>
    <row r="482" spans="2:42" x14ac:dyDescent="0.25">
      <c r="B482" s="184" t="s">
        <v>1215</v>
      </c>
      <c r="C482" s="185" t="s">
        <v>1216</v>
      </c>
      <c r="D4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86">
        <f t="shared" si="156"/>
        <v>0</v>
      </c>
      <c r="G4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82" s="186">
        <f t="shared" si="158"/>
        <v>0</v>
      </c>
      <c r="I4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82" s="186">
        <f t="shared" si="159"/>
        <v>0</v>
      </c>
      <c r="K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2" s="186">
        <f t="shared" si="148"/>
        <v>0</v>
      </c>
      <c r="AD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2" s="186">
        <f t="shared" si="149"/>
        <v>0</v>
      </c>
      <c r="AH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2" s="186">
        <f t="shared" si="150"/>
        <v>0</v>
      </c>
      <c r="AL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2" s="186">
        <f t="shared" si="151"/>
        <v>0</v>
      </c>
      <c r="AP482" s="186">
        <f t="shared" si="152"/>
        <v>0</v>
      </c>
    </row>
    <row r="483" spans="2:42" x14ac:dyDescent="0.25">
      <c r="B483" s="184" t="s">
        <v>1217</v>
      </c>
      <c r="C483" s="185" t="s">
        <v>1218</v>
      </c>
      <c r="D48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86">
        <f t="shared" si="156"/>
        <v>0</v>
      </c>
      <c r="G48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83" s="186">
        <f t="shared" si="158"/>
        <v>0</v>
      </c>
      <c r="I48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83" s="186">
        <f t="shared" si="159"/>
        <v>0</v>
      </c>
      <c r="K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3" s="186">
        <f t="shared" si="148"/>
        <v>0</v>
      </c>
      <c r="AD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3" s="186">
        <f t="shared" si="149"/>
        <v>0</v>
      </c>
      <c r="AH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3" s="186">
        <f t="shared" si="150"/>
        <v>0</v>
      </c>
      <c r="AL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3" s="186">
        <f t="shared" si="151"/>
        <v>0</v>
      </c>
      <c r="AP483" s="186">
        <f t="shared" si="152"/>
        <v>0</v>
      </c>
    </row>
    <row r="484" spans="2:42" x14ac:dyDescent="0.25">
      <c r="B484" s="184" t="s">
        <v>1219</v>
      </c>
      <c r="C484" s="185" t="s">
        <v>1220</v>
      </c>
      <c r="D4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86">
        <f t="shared" si="156"/>
        <v>0</v>
      </c>
      <c r="G4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84" s="186">
        <f t="shared" si="158"/>
        <v>0</v>
      </c>
      <c r="I4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84" s="186">
        <f t="shared" si="159"/>
        <v>0</v>
      </c>
      <c r="K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4" s="186">
        <f t="shared" si="148"/>
        <v>0</v>
      </c>
      <c r="AD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4" s="186">
        <f t="shared" si="149"/>
        <v>0</v>
      </c>
      <c r="AH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4" s="186">
        <f t="shared" si="150"/>
        <v>0</v>
      </c>
      <c r="AL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4" s="186">
        <f t="shared" si="151"/>
        <v>0</v>
      </c>
      <c r="AP484" s="186">
        <f t="shared" si="152"/>
        <v>0</v>
      </c>
    </row>
    <row r="485" spans="2:42" x14ac:dyDescent="0.25">
      <c r="B485" s="193" t="s">
        <v>364</v>
      </c>
      <c r="C485" s="194" t="s">
        <v>231</v>
      </c>
      <c r="D485" s="195">
        <f>SUM(D486:D488)</f>
        <v>0</v>
      </c>
      <c r="E485" s="195">
        <f t="shared" ref="E485:AP485" si="160">SUM(E486:E488)</f>
        <v>0</v>
      </c>
      <c r="F485" s="195">
        <f t="shared" si="160"/>
        <v>0</v>
      </c>
      <c r="G485" s="195">
        <f t="shared" si="160"/>
        <v>0</v>
      </c>
      <c r="H485" s="195">
        <f t="shared" si="160"/>
        <v>0</v>
      </c>
      <c r="I485" s="195">
        <f t="shared" si="160"/>
        <v>0</v>
      </c>
      <c r="J485" s="195">
        <f t="shared" si="160"/>
        <v>0</v>
      </c>
      <c r="K485" s="195">
        <f t="shared" si="160"/>
        <v>0</v>
      </c>
      <c r="L485" s="195">
        <f t="shared" si="160"/>
        <v>0</v>
      </c>
      <c r="M485" s="195">
        <f t="shared" si="160"/>
        <v>0</v>
      </c>
      <c r="N485" s="195">
        <f t="shared" si="160"/>
        <v>0</v>
      </c>
      <c r="O485" s="195">
        <f t="shared" si="160"/>
        <v>0</v>
      </c>
      <c r="P485" s="195">
        <f t="shared" si="160"/>
        <v>0</v>
      </c>
      <c r="Q485" s="195">
        <f t="shared" si="160"/>
        <v>0</v>
      </c>
      <c r="R485" s="195">
        <f t="shared" si="160"/>
        <v>0</v>
      </c>
      <c r="S485" s="195">
        <f t="shared" si="160"/>
        <v>0</v>
      </c>
      <c r="T485" s="195">
        <f t="shared" si="160"/>
        <v>0</v>
      </c>
      <c r="U485" s="195">
        <f t="shared" si="160"/>
        <v>0</v>
      </c>
      <c r="V485" s="195">
        <f t="shared" si="160"/>
        <v>0</v>
      </c>
      <c r="W485" s="195">
        <f t="shared" si="160"/>
        <v>0</v>
      </c>
      <c r="X485" s="195">
        <f t="shared" si="160"/>
        <v>0</v>
      </c>
      <c r="Y485" s="195">
        <f t="shared" si="160"/>
        <v>0</v>
      </c>
      <c r="Z485" s="561">
        <f t="shared" si="160"/>
        <v>0</v>
      </c>
      <c r="AA485" s="561">
        <f t="shared" si="160"/>
        <v>0</v>
      </c>
      <c r="AB485" s="561">
        <f t="shared" si="160"/>
        <v>0</v>
      </c>
      <c r="AC485" s="561">
        <f t="shared" si="160"/>
        <v>0</v>
      </c>
      <c r="AD485" s="561">
        <f t="shared" si="160"/>
        <v>0</v>
      </c>
      <c r="AE485" s="561">
        <f t="shared" si="160"/>
        <v>0</v>
      </c>
      <c r="AF485" s="561">
        <f t="shared" si="160"/>
        <v>0</v>
      </c>
      <c r="AG485" s="561">
        <f t="shared" si="160"/>
        <v>0</v>
      </c>
      <c r="AH485" s="561">
        <f t="shared" si="160"/>
        <v>0</v>
      </c>
      <c r="AI485" s="561">
        <f t="shared" si="160"/>
        <v>0</v>
      </c>
      <c r="AJ485" s="561">
        <f t="shared" si="160"/>
        <v>0</v>
      </c>
      <c r="AK485" s="561">
        <f t="shared" si="160"/>
        <v>0</v>
      </c>
      <c r="AL485" s="561">
        <f t="shared" si="160"/>
        <v>0</v>
      </c>
      <c r="AM485" s="561">
        <f t="shared" si="160"/>
        <v>0</v>
      </c>
      <c r="AN485" s="561">
        <f t="shared" si="160"/>
        <v>0</v>
      </c>
      <c r="AO485" s="561">
        <f t="shared" si="160"/>
        <v>0</v>
      </c>
      <c r="AP485" s="561">
        <f t="shared" si="160"/>
        <v>0</v>
      </c>
    </row>
    <row r="486" spans="2:42" x14ac:dyDescent="0.25">
      <c r="B486" s="184" t="s">
        <v>365</v>
      </c>
      <c r="C486" s="185" t="s">
        <v>232</v>
      </c>
      <c r="D4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86">
        <f t="shared" si="156"/>
        <v>0</v>
      </c>
      <c r="G4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86" s="186">
        <f t="shared" ref="H486:H488" si="161">F486-G486</f>
        <v>0</v>
      </c>
      <c r="I4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86" s="186">
        <f t="shared" ref="J486:J488" si="162">F486-I486</f>
        <v>0</v>
      </c>
      <c r="K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6" s="186">
        <f t="shared" si="148"/>
        <v>0</v>
      </c>
      <c r="AD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6" s="186">
        <f t="shared" si="149"/>
        <v>0</v>
      </c>
      <c r="AH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6" s="186">
        <f t="shared" si="150"/>
        <v>0</v>
      </c>
      <c r="AL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6" s="186">
        <f t="shared" si="151"/>
        <v>0</v>
      </c>
      <c r="AP486" s="186">
        <f t="shared" si="152"/>
        <v>0</v>
      </c>
    </row>
    <row r="487" spans="2:42" x14ac:dyDescent="0.25">
      <c r="B487" s="184" t="s">
        <v>1221</v>
      </c>
      <c r="C487" s="185" t="s">
        <v>1222</v>
      </c>
      <c r="D4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86">
        <f t="shared" si="156"/>
        <v>0</v>
      </c>
      <c r="G4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87" s="186">
        <f t="shared" si="161"/>
        <v>0</v>
      </c>
      <c r="I4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87" s="186">
        <f t="shared" si="162"/>
        <v>0</v>
      </c>
      <c r="K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7" s="186">
        <f t="shared" si="148"/>
        <v>0</v>
      </c>
      <c r="AD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7" s="186">
        <f t="shared" si="149"/>
        <v>0</v>
      </c>
      <c r="AH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7" s="186">
        <f t="shared" si="150"/>
        <v>0</v>
      </c>
      <c r="AL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7" s="186">
        <f t="shared" si="151"/>
        <v>0</v>
      </c>
      <c r="AP487" s="186">
        <f t="shared" si="152"/>
        <v>0</v>
      </c>
    </row>
    <row r="488" spans="2:42" x14ac:dyDescent="0.25">
      <c r="B488" s="184" t="s">
        <v>1223</v>
      </c>
      <c r="C488" s="185" t="s">
        <v>1224</v>
      </c>
      <c r="D4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86">
        <f t="shared" si="156"/>
        <v>0</v>
      </c>
      <c r="G4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88" s="186">
        <f t="shared" si="161"/>
        <v>0</v>
      </c>
      <c r="I4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88" s="186">
        <f t="shared" si="162"/>
        <v>0</v>
      </c>
      <c r="K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8" s="186">
        <f t="shared" si="148"/>
        <v>0</v>
      </c>
      <c r="AD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8" s="186">
        <f t="shared" si="149"/>
        <v>0</v>
      </c>
      <c r="AH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8" s="186">
        <f t="shared" si="150"/>
        <v>0</v>
      </c>
      <c r="AL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8" s="186">
        <f t="shared" si="151"/>
        <v>0</v>
      </c>
      <c r="AP488" s="186">
        <f t="shared" si="152"/>
        <v>0</v>
      </c>
    </row>
    <row r="489" spans="2:42" x14ac:dyDescent="0.25">
      <c r="B489" s="193" t="s">
        <v>366</v>
      </c>
      <c r="C489" s="194" t="s">
        <v>233</v>
      </c>
      <c r="D489" s="195">
        <f>SUM(D490:D498)</f>
        <v>0</v>
      </c>
      <c r="E489" s="195">
        <f t="shared" ref="E489:AP489" si="163">SUM(E490:E498)</f>
        <v>0</v>
      </c>
      <c r="F489" s="195">
        <f t="shared" si="163"/>
        <v>0</v>
      </c>
      <c r="G489" s="195">
        <f t="shared" si="163"/>
        <v>0</v>
      </c>
      <c r="H489" s="195">
        <f t="shared" si="163"/>
        <v>0</v>
      </c>
      <c r="I489" s="195">
        <f t="shared" si="163"/>
        <v>0</v>
      </c>
      <c r="J489" s="195">
        <f t="shared" si="163"/>
        <v>0</v>
      </c>
      <c r="K489" s="195">
        <f t="shared" si="163"/>
        <v>0</v>
      </c>
      <c r="L489" s="195">
        <f t="shared" si="163"/>
        <v>0</v>
      </c>
      <c r="M489" s="195">
        <f t="shared" si="163"/>
        <v>0</v>
      </c>
      <c r="N489" s="195">
        <f t="shared" si="163"/>
        <v>0</v>
      </c>
      <c r="O489" s="195">
        <f t="shared" si="163"/>
        <v>0</v>
      </c>
      <c r="P489" s="195">
        <f t="shared" si="163"/>
        <v>0</v>
      </c>
      <c r="Q489" s="195">
        <f t="shared" si="163"/>
        <v>0</v>
      </c>
      <c r="R489" s="195">
        <f t="shared" si="163"/>
        <v>0</v>
      </c>
      <c r="S489" s="195">
        <f t="shared" si="163"/>
        <v>0</v>
      </c>
      <c r="T489" s="195">
        <f t="shared" si="163"/>
        <v>0</v>
      </c>
      <c r="U489" s="195">
        <f t="shared" si="163"/>
        <v>0</v>
      </c>
      <c r="V489" s="195">
        <f t="shared" si="163"/>
        <v>0</v>
      </c>
      <c r="W489" s="195">
        <f t="shared" si="163"/>
        <v>0</v>
      </c>
      <c r="X489" s="195">
        <f t="shared" si="163"/>
        <v>0</v>
      </c>
      <c r="Y489" s="195">
        <f t="shared" si="163"/>
        <v>0</v>
      </c>
      <c r="Z489" s="561">
        <f t="shared" si="163"/>
        <v>0</v>
      </c>
      <c r="AA489" s="561">
        <f t="shared" si="163"/>
        <v>0</v>
      </c>
      <c r="AB489" s="561">
        <f t="shared" si="163"/>
        <v>0</v>
      </c>
      <c r="AC489" s="561">
        <f t="shared" si="163"/>
        <v>0</v>
      </c>
      <c r="AD489" s="561">
        <f t="shared" si="163"/>
        <v>0</v>
      </c>
      <c r="AE489" s="561">
        <f t="shared" si="163"/>
        <v>0</v>
      </c>
      <c r="AF489" s="561">
        <f t="shared" si="163"/>
        <v>0</v>
      </c>
      <c r="AG489" s="561">
        <f t="shared" si="163"/>
        <v>0</v>
      </c>
      <c r="AH489" s="561">
        <f t="shared" si="163"/>
        <v>0</v>
      </c>
      <c r="AI489" s="561">
        <f t="shared" si="163"/>
        <v>0</v>
      </c>
      <c r="AJ489" s="561">
        <f t="shared" si="163"/>
        <v>0</v>
      </c>
      <c r="AK489" s="561">
        <f t="shared" si="163"/>
        <v>0</v>
      </c>
      <c r="AL489" s="561">
        <f t="shared" si="163"/>
        <v>0</v>
      </c>
      <c r="AM489" s="561">
        <f t="shared" si="163"/>
        <v>0</v>
      </c>
      <c r="AN489" s="561">
        <f t="shared" si="163"/>
        <v>0</v>
      </c>
      <c r="AO489" s="561">
        <f t="shared" si="163"/>
        <v>0</v>
      </c>
      <c r="AP489" s="561">
        <f t="shared" si="163"/>
        <v>0</v>
      </c>
    </row>
    <row r="490" spans="2:42" x14ac:dyDescent="0.25">
      <c r="B490" s="184" t="s">
        <v>367</v>
      </c>
      <c r="C490" s="185" t="s">
        <v>228</v>
      </c>
      <c r="D4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86">
        <f t="shared" si="156"/>
        <v>0</v>
      </c>
      <c r="G4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90" s="186">
        <f t="shared" ref="H490:H498" si="164">F490-G490</f>
        <v>0</v>
      </c>
      <c r="I4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90" s="186">
        <f t="shared" ref="J490:J498" si="165">F490-I490</f>
        <v>0</v>
      </c>
      <c r="K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0" s="186">
        <f t="shared" si="148"/>
        <v>0</v>
      </c>
      <c r="AD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0" s="186">
        <f t="shared" si="149"/>
        <v>0</v>
      </c>
      <c r="AH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0" s="186">
        <f t="shared" si="150"/>
        <v>0</v>
      </c>
      <c r="AL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0" s="186">
        <f t="shared" si="151"/>
        <v>0</v>
      </c>
      <c r="AP490" s="186">
        <f t="shared" si="152"/>
        <v>0</v>
      </c>
    </row>
    <row r="491" spans="2:42" x14ac:dyDescent="0.25">
      <c r="B491" s="184" t="s">
        <v>1225</v>
      </c>
      <c r="C491" s="185" t="s">
        <v>1180</v>
      </c>
      <c r="D4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86">
        <f t="shared" si="156"/>
        <v>0</v>
      </c>
      <c r="G4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91" s="186">
        <f t="shared" si="164"/>
        <v>0</v>
      </c>
      <c r="I4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91" s="186">
        <f t="shared" si="165"/>
        <v>0</v>
      </c>
      <c r="K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1" s="186">
        <f t="shared" si="148"/>
        <v>0</v>
      </c>
      <c r="AD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1" s="186">
        <f t="shared" si="149"/>
        <v>0</v>
      </c>
      <c r="AH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1" s="186">
        <f t="shared" si="150"/>
        <v>0</v>
      </c>
      <c r="AL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1" s="186">
        <f t="shared" si="151"/>
        <v>0</v>
      </c>
      <c r="AP491" s="186">
        <f t="shared" si="152"/>
        <v>0</v>
      </c>
    </row>
    <row r="492" spans="2:42" x14ac:dyDescent="0.25">
      <c r="B492" s="184" t="s">
        <v>1226</v>
      </c>
      <c r="C492" s="185" t="s">
        <v>1182</v>
      </c>
      <c r="D4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86">
        <f t="shared" si="156"/>
        <v>0</v>
      </c>
      <c r="G4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92" s="186">
        <f t="shared" si="164"/>
        <v>0</v>
      </c>
      <c r="I4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92" s="186">
        <f t="shared" si="165"/>
        <v>0</v>
      </c>
      <c r="K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2" s="186">
        <f t="shared" si="148"/>
        <v>0</v>
      </c>
      <c r="AD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2" s="186">
        <f t="shared" si="149"/>
        <v>0</v>
      </c>
      <c r="AH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2" s="186">
        <f t="shared" si="150"/>
        <v>0</v>
      </c>
      <c r="AL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2" s="186">
        <f t="shared" si="151"/>
        <v>0</v>
      </c>
      <c r="AP492" s="186">
        <f t="shared" si="152"/>
        <v>0</v>
      </c>
    </row>
    <row r="493" spans="2:42" x14ac:dyDescent="0.25">
      <c r="B493" s="184" t="s">
        <v>1227</v>
      </c>
      <c r="C493" s="185" t="s">
        <v>1186</v>
      </c>
      <c r="D4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86">
        <f t="shared" si="156"/>
        <v>0</v>
      </c>
      <c r="G4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93" s="186">
        <f t="shared" si="164"/>
        <v>0</v>
      </c>
      <c r="I4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93" s="186">
        <f t="shared" si="165"/>
        <v>0</v>
      </c>
      <c r="K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3" s="186">
        <f t="shared" si="148"/>
        <v>0</v>
      </c>
      <c r="AD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3" s="186">
        <f t="shared" si="149"/>
        <v>0</v>
      </c>
      <c r="AH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3" s="186">
        <f t="shared" si="150"/>
        <v>0</v>
      </c>
      <c r="AL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3" s="186">
        <f t="shared" si="151"/>
        <v>0</v>
      </c>
      <c r="AP493" s="186">
        <f t="shared" si="152"/>
        <v>0</v>
      </c>
    </row>
    <row r="494" spans="2:42" x14ac:dyDescent="0.25">
      <c r="B494" s="184" t="s">
        <v>1228</v>
      </c>
      <c r="C494" s="185" t="s">
        <v>1229</v>
      </c>
      <c r="D4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86">
        <f t="shared" si="156"/>
        <v>0</v>
      </c>
      <c r="G4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94" s="186">
        <f t="shared" si="164"/>
        <v>0</v>
      </c>
      <c r="I4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94" s="186">
        <f t="shared" si="165"/>
        <v>0</v>
      </c>
      <c r="K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4" s="186">
        <f t="shared" si="148"/>
        <v>0</v>
      </c>
      <c r="AD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4" s="186">
        <f t="shared" si="149"/>
        <v>0</v>
      </c>
      <c r="AH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4" s="186">
        <f t="shared" si="150"/>
        <v>0</v>
      </c>
      <c r="AL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4" s="186">
        <f t="shared" si="151"/>
        <v>0</v>
      </c>
      <c r="AP494" s="186">
        <f t="shared" si="152"/>
        <v>0</v>
      </c>
    </row>
    <row r="495" spans="2:42" x14ac:dyDescent="0.25">
      <c r="B495" s="184" t="s">
        <v>1230</v>
      </c>
      <c r="C495" s="185" t="s">
        <v>1190</v>
      </c>
      <c r="D4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86">
        <f t="shared" si="156"/>
        <v>0</v>
      </c>
      <c r="G4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95" s="186">
        <f t="shared" si="164"/>
        <v>0</v>
      </c>
      <c r="I4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95" s="186">
        <f t="shared" si="165"/>
        <v>0</v>
      </c>
      <c r="K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5" s="186">
        <f t="shared" ref="AC495:AC558" si="166">Z495+AA495+AB495</f>
        <v>0</v>
      </c>
      <c r="AD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5" s="186">
        <f t="shared" ref="AG495:AG558" si="167">+AD495+AE495+AF495</f>
        <v>0</v>
      </c>
      <c r="AH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5" s="186">
        <f t="shared" ref="AK495:AK558" si="168">+AH495+AI495+AJ495</f>
        <v>0</v>
      </c>
      <c r="AL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5" s="186">
        <f t="shared" ref="AO495:AO558" si="169">+AL495+AM495+AN495</f>
        <v>0</v>
      </c>
      <c r="AP495" s="186">
        <f t="shared" ref="AP495:AP558" si="170">AC495+AG495+AK495+AO495</f>
        <v>0</v>
      </c>
    </row>
    <row r="496" spans="2:42" x14ac:dyDescent="0.25">
      <c r="B496" s="184" t="s">
        <v>1231</v>
      </c>
      <c r="C496" s="185" t="s">
        <v>1232</v>
      </c>
      <c r="D4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86">
        <f t="shared" si="156"/>
        <v>0</v>
      </c>
      <c r="G4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96" s="186">
        <f t="shared" si="164"/>
        <v>0</v>
      </c>
      <c r="I4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96" s="186">
        <f t="shared" si="165"/>
        <v>0</v>
      </c>
      <c r="K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6" s="186">
        <f t="shared" si="166"/>
        <v>0</v>
      </c>
      <c r="AD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6" s="186">
        <f t="shared" si="167"/>
        <v>0</v>
      </c>
      <c r="AH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6" s="186">
        <f t="shared" si="168"/>
        <v>0</v>
      </c>
      <c r="AL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6" s="186">
        <f t="shared" si="169"/>
        <v>0</v>
      </c>
      <c r="AP496" s="186">
        <f t="shared" si="170"/>
        <v>0</v>
      </c>
    </row>
    <row r="497" spans="2:42" x14ac:dyDescent="0.25">
      <c r="B497" s="184" t="s">
        <v>1233</v>
      </c>
      <c r="C497" s="185" t="s">
        <v>1192</v>
      </c>
      <c r="D4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86">
        <f t="shared" si="156"/>
        <v>0</v>
      </c>
      <c r="G4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97" s="186">
        <f t="shared" si="164"/>
        <v>0</v>
      </c>
      <c r="I4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97" s="186">
        <f t="shared" si="165"/>
        <v>0</v>
      </c>
      <c r="K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7" s="186">
        <f t="shared" si="166"/>
        <v>0</v>
      </c>
      <c r="AD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7" s="186">
        <f t="shared" si="167"/>
        <v>0</v>
      </c>
      <c r="AH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7" s="186">
        <f t="shared" si="168"/>
        <v>0</v>
      </c>
      <c r="AL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7" s="186">
        <f t="shared" si="169"/>
        <v>0</v>
      </c>
      <c r="AP497" s="186">
        <f t="shared" si="170"/>
        <v>0</v>
      </c>
    </row>
    <row r="498" spans="2:42" x14ac:dyDescent="0.25">
      <c r="B498" s="184" t="s">
        <v>1234</v>
      </c>
      <c r="C498" s="185" t="s">
        <v>1235</v>
      </c>
      <c r="D4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86">
        <f t="shared" si="156"/>
        <v>0</v>
      </c>
      <c r="G4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498" s="186">
        <f t="shared" si="164"/>
        <v>0</v>
      </c>
      <c r="I4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498" s="186">
        <f t="shared" si="165"/>
        <v>0</v>
      </c>
      <c r="K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8" s="186">
        <f t="shared" si="166"/>
        <v>0</v>
      </c>
      <c r="AD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8" s="186">
        <f t="shared" si="167"/>
        <v>0</v>
      </c>
      <c r="AH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8" s="186">
        <f t="shared" si="168"/>
        <v>0</v>
      </c>
      <c r="AL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8" s="186">
        <f t="shared" si="169"/>
        <v>0</v>
      </c>
      <c r="AP498" s="186">
        <f t="shared" si="170"/>
        <v>0</v>
      </c>
    </row>
    <row r="499" spans="2:42" x14ac:dyDescent="0.25">
      <c r="B499" s="181" t="s">
        <v>371</v>
      </c>
      <c r="C499" s="182" t="s">
        <v>236</v>
      </c>
      <c r="D499" s="183">
        <f>D500+D509</f>
        <v>0</v>
      </c>
      <c r="E499" s="183">
        <f t="shared" ref="E499:Y499" si="171">E500+E509</f>
        <v>0</v>
      </c>
      <c r="F499" s="183">
        <f t="shared" si="171"/>
        <v>0</v>
      </c>
      <c r="G499" s="183">
        <f t="shared" si="171"/>
        <v>0</v>
      </c>
      <c r="H499" s="183">
        <f t="shared" si="171"/>
        <v>0</v>
      </c>
      <c r="I499" s="183">
        <f t="shared" si="171"/>
        <v>0</v>
      </c>
      <c r="J499" s="183">
        <f t="shared" si="171"/>
        <v>0</v>
      </c>
      <c r="K499" s="183">
        <f t="shared" si="171"/>
        <v>0</v>
      </c>
      <c r="L499" s="183">
        <f t="shared" si="171"/>
        <v>0</v>
      </c>
      <c r="M499" s="183">
        <f t="shared" si="171"/>
        <v>0</v>
      </c>
      <c r="N499" s="183">
        <f t="shared" si="171"/>
        <v>0</v>
      </c>
      <c r="O499" s="183">
        <f t="shared" si="171"/>
        <v>0</v>
      </c>
      <c r="P499" s="183">
        <f t="shared" si="171"/>
        <v>0</v>
      </c>
      <c r="Q499" s="183">
        <f t="shared" si="171"/>
        <v>0</v>
      </c>
      <c r="R499" s="183">
        <f t="shared" si="171"/>
        <v>0</v>
      </c>
      <c r="S499" s="183">
        <f t="shared" si="171"/>
        <v>0</v>
      </c>
      <c r="T499" s="183">
        <f t="shared" si="171"/>
        <v>0</v>
      </c>
      <c r="U499" s="183">
        <f t="shared" si="171"/>
        <v>0</v>
      </c>
      <c r="V499" s="183">
        <f t="shared" si="171"/>
        <v>0</v>
      </c>
      <c r="W499" s="183">
        <f t="shared" si="171"/>
        <v>0</v>
      </c>
      <c r="X499" s="183">
        <f t="shared" si="171"/>
        <v>0</v>
      </c>
      <c r="Y499" s="183">
        <f t="shared" si="171"/>
        <v>0</v>
      </c>
      <c r="Z499" s="560">
        <f t="shared" ref="Z499:AP499" si="172">Z500+Z509</f>
        <v>0</v>
      </c>
      <c r="AA499" s="560">
        <f t="shared" si="172"/>
        <v>0</v>
      </c>
      <c r="AB499" s="560">
        <f t="shared" si="172"/>
        <v>0</v>
      </c>
      <c r="AC499" s="560">
        <f t="shared" si="172"/>
        <v>0</v>
      </c>
      <c r="AD499" s="560">
        <f t="shared" si="172"/>
        <v>0</v>
      </c>
      <c r="AE499" s="560">
        <f t="shared" si="172"/>
        <v>0</v>
      </c>
      <c r="AF499" s="560">
        <f t="shared" si="172"/>
        <v>0</v>
      </c>
      <c r="AG499" s="560">
        <f t="shared" si="172"/>
        <v>0</v>
      </c>
      <c r="AH499" s="560">
        <f t="shared" si="172"/>
        <v>0</v>
      </c>
      <c r="AI499" s="560">
        <f t="shared" si="172"/>
        <v>0</v>
      </c>
      <c r="AJ499" s="560">
        <f t="shared" si="172"/>
        <v>0</v>
      </c>
      <c r="AK499" s="560">
        <f t="shared" si="172"/>
        <v>0</v>
      </c>
      <c r="AL499" s="560">
        <f t="shared" si="172"/>
        <v>0</v>
      </c>
      <c r="AM499" s="560">
        <f t="shared" si="172"/>
        <v>0</v>
      </c>
      <c r="AN499" s="560">
        <f t="shared" si="172"/>
        <v>0</v>
      </c>
      <c r="AO499" s="560">
        <f t="shared" si="172"/>
        <v>0</v>
      </c>
      <c r="AP499" s="560">
        <f t="shared" si="172"/>
        <v>0</v>
      </c>
    </row>
    <row r="500" spans="2:42" x14ac:dyDescent="0.25">
      <c r="B500" s="193" t="s">
        <v>372</v>
      </c>
      <c r="C500" s="194" t="s">
        <v>237</v>
      </c>
      <c r="D500" s="195">
        <f>SUM(D501:D508)</f>
        <v>0</v>
      </c>
      <c r="E500" s="195">
        <f t="shared" ref="E500:Y500" si="173">SUM(E501:E508)</f>
        <v>0</v>
      </c>
      <c r="F500" s="195">
        <f t="shared" si="173"/>
        <v>0</v>
      </c>
      <c r="G500" s="195">
        <f t="shared" si="173"/>
        <v>0</v>
      </c>
      <c r="H500" s="195">
        <f t="shared" si="173"/>
        <v>0</v>
      </c>
      <c r="I500" s="195">
        <f t="shared" si="173"/>
        <v>0</v>
      </c>
      <c r="J500" s="195">
        <f t="shared" si="173"/>
        <v>0</v>
      </c>
      <c r="K500" s="195">
        <f t="shared" si="173"/>
        <v>0</v>
      </c>
      <c r="L500" s="195">
        <f t="shared" si="173"/>
        <v>0</v>
      </c>
      <c r="M500" s="195">
        <f t="shared" si="173"/>
        <v>0</v>
      </c>
      <c r="N500" s="195">
        <f t="shared" si="173"/>
        <v>0</v>
      </c>
      <c r="O500" s="195">
        <f t="shared" si="173"/>
        <v>0</v>
      </c>
      <c r="P500" s="195">
        <f t="shared" si="173"/>
        <v>0</v>
      </c>
      <c r="Q500" s="195">
        <f t="shared" si="173"/>
        <v>0</v>
      </c>
      <c r="R500" s="195">
        <f t="shared" si="173"/>
        <v>0</v>
      </c>
      <c r="S500" s="195">
        <f t="shared" si="173"/>
        <v>0</v>
      </c>
      <c r="T500" s="195">
        <f t="shared" si="173"/>
        <v>0</v>
      </c>
      <c r="U500" s="195">
        <f t="shared" si="173"/>
        <v>0</v>
      </c>
      <c r="V500" s="195">
        <f t="shared" si="173"/>
        <v>0</v>
      </c>
      <c r="W500" s="195">
        <f t="shared" si="173"/>
        <v>0</v>
      </c>
      <c r="X500" s="195">
        <f t="shared" si="173"/>
        <v>0</v>
      </c>
      <c r="Y500" s="195">
        <f t="shared" si="173"/>
        <v>0</v>
      </c>
      <c r="Z500" s="561">
        <f t="shared" ref="Z500:AP500" si="174">SUM(Z501:Z508)</f>
        <v>0</v>
      </c>
      <c r="AA500" s="561">
        <f t="shared" si="174"/>
        <v>0</v>
      </c>
      <c r="AB500" s="561">
        <f t="shared" si="174"/>
        <v>0</v>
      </c>
      <c r="AC500" s="561">
        <f t="shared" si="174"/>
        <v>0</v>
      </c>
      <c r="AD500" s="561">
        <f t="shared" si="174"/>
        <v>0</v>
      </c>
      <c r="AE500" s="561">
        <f t="shared" si="174"/>
        <v>0</v>
      </c>
      <c r="AF500" s="561">
        <f t="shared" si="174"/>
        <v>0</v>
      </c>
      <c r="AG500" s="561">
        <f t="shared" si="174"/>
        <v>0</v>
      </c>
      <c r="AH500" s="561">
        <f t="shared" si="174"/>
        <v>0</v>
      </c>
      <c r="AI500" s="561">
        <f t="shared" si="174"/>
        <v>0</v>
      </c>
      <c r="AJ500" s="561">
        <f t="shared" si="174"/>
        <v>0</v>
      </c>
      <c r="AK500" s="561">
        <f t="shared" si="174"/>
        <v>0</v>
      </c>
      <c r="AL500" s="561">
        <f t="shared" si="174"/>
        <v>0</v>
      </c>
      <c r="AM500" s="561">
        <f t="shared" si="174"/>
        <v>0</v>
      </c>
      <c r="AN500" s="561">
        <f t="shared" si="174"/>
        <v>0</v>
      </c>
      <c r="AO500" s="561">
        <f t="shared" si="174"/>
        <v>0</v>
      </c>
      <c r="AP500" s="561">
        <f t="shared" si="174"/>
        <v>0</v>
      </c>
    </row>
    <row r="501" spans="2:42" x14ac:dyDescent="0.25">
      <c r="B501" s="184" t="s">
        <v>373</v>
      </c>
      <c r="C501" s="185" t="s">
        <v>238</v>
      </c>
      <c r="D5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86">
        <f t="shared" ref="F501:F525" si="175">+D501+E501</f>
        <v>0</v>
      </c>
      <c r="G5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01" s="186">
        <f t="shared" ref="H501:H508" si="176">F501-G501</f>
        <v>0</v>
      </c>
      <c r="I5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01" s="186">
        <f t="shared" ref="J501:J508" si="177">F501-I501</f>
        <v>0</v>
      </c>
      <c r="K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1" s="186">
        <f t="shared" si="166"/>
        <v>0</v>
      </c>
      <c r="AD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1" s="186">
        <f t="shared" si="167"/>
        <v>0</v>
      </c>
      <c r="AH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1" s="186">
        <f t="shared" si="168"/>
        <v>0</v>
      </c>
      <c r="AL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1" s="186">
        <f t="shared" si="169"/>
        <v>0</v>
      </c>
      <c r="AP501" s="186">
        <f t="shared" si="170"/>
        <v>0</v>
      </c>
    </row>
    <row r="502" spans="2:42" x14ac:dyDescent="0.25">
      <c r="B502" s="184" t="s">
        <v>1236</v>
      </c>
      <c r="C502" s="185" t="s">
        <v>1237</v>
      </c>
      <c r="D5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86">
        <f t="shared" si="175"/>
        <v>0</v>
      </c>
      <c r="G5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02" s="186">
        <f t="shared" si="176"/>
        <v>0</v>
      </c>
      <c r="I5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02" s="186">
        <f t="shared" si="177"/>
        <v>0</v>
      </c>
      <c r="K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2" s="186">
        <f t="shared" si="166"/>
        <v>0</v>
      </c>
      <c r="AD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2" s="186">
        <f t="shared" si="167"/>
        <v>0</v>
      </c>
      <c r="AH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2" s="186">
        <f t="shared" si="168"/>
        <v>0</v>
      </c>
      <c r="AL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2" s="186">
        <f t="shared" si="169"/>
        <v>0</v>
      </c>
      <c r="AP502" s="186">
        <f t="shared" si="170"/>
        <v>0</v>
      </c>
    </row>
    <row r="503" spans="2:42" x14ac:dyDescent="0.25">
      <c r="B503" s="184" t="s">
        <v>1238</v>
      </c>
      <c r="C503" s="185" t="s">
        <v>1239</v>
      </c>
      <c r="D5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86">
        <f t="shared" si="175"/>
        <v>0</v>
      </c>
      <c r="G5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03" s="186">
        <f t="shared" si="176"/>
        <v>0</v>
      </c>
      <c r="I5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03" s="186">
        <f t="shared" si="177"/>
        <v>0</v>
      </c>
      <c r="K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3" s="186">
        <f t="shared" si="166"/>
        <v>0</v>
      </c>
      <c r="AD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3" s="186">
        <f t="shared" si="167"/>
        <v>0</v>
      </c>
      <c r="AH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3" s="186">
        <f t="shared" si="168"/>
        <v>0</v>
      </c>
      <c r="AL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3" s="186">
        <f t="shared" si="169"/>
        <v>0</v>
      </c>
      <c r="AP503" s="186">
        <f t="shared" si="170"/>
        <v>0</v>
      </c>
    </row>
    <row r="504" spans="2:42" x14ac:dyDescent="0.25">
      <c r="B504" s="184" t="s">
        <v>374</v>
      </c>
      <c r="C504" s="185" t="s">
        <v>239</v>
      </c>
      <c r="D5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86">
        <f t="shared" si="175"/>
        <v>0</v>
      </c>
      <c r="G5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04" s="186">
        <f t="shared" si="176"/>
        <v>0</v>
      </c>
      <c r="I5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04" s="186">
        <f t="shared" si="177"/>
        <v>0</v>
      </c>
      <c r="K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4" s="186">
        <f t="shared" si="166"/>
        <v>0</v>
      </c>
      <c r="AD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4" s="186">
        <f t="shared" si="167"/>
        <v>0</v>
      </c>
      <c r="AH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4" s="186">
        <f t="shared" si="168"/>
        <v>0</v>
      </c>
      <c r="AL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4" s="186">
        <f t="shared" si="169"/>
        <v>0</v>
      </c>
      <c r="AP504" s="186">
        <f t="shared" si="170"/>
        <v>0</v>
      </c>
    </row>
    <row r="505" spans="2:42" x14ac:dyDescent="0.25">
      <c r="B505" s="184" t="s">
        <v>1240</v>
      </c>
      <c r="C505" s="185" t="s">
        <v>1241</v>
      </c>
      <c r="D5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86">
        <f t="shared" si="175"/>
        <v>0</v>
      </c>
      <c r="G5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05" s="186">
        <f t="shared" si="176"/>
        <v>0</v>
      </c>
      <c r="I5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05" s="186">
        <f t="shared" si="177"/>
        <v>0</v>
      </c>
      <c r="K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5" s="186">
        <f t="shared" si="166"/>
        <v>0</v>
      </c>
      <c r="AD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5" s="186">
        <f t="shared" si="167"/>
        <v>0</v>
      </c>
      <c r="AH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5" s="186">
        <f t="shared" si="168"/>
        <v>0</v>
      </c>
      <c r="AL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5" s="186">
        <f t="shared" si="169"/>
        <v>0</v>
      </c>
      <c r="AP505" s="186">
        <f t="shared" si="170"/>
        <v>0</v>
      </c>
    </row>
    <row r="506" spans="2:42" x14ac:dyDescent="0.25">
      <c r="B506" s="184" t="s">
        <v>1242</v>
      </c>
      <c r="C506" s="185" t="s">
        <v>1243</v>
      </c>
      <c r="D5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86">
        <f t="shared" si="175"/>
        <v>0</v>
      </c>
      <c r="G5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06" s="186">
        <f t="shared" si="176"/>
        <v>0</v>
      </c>
      <c r="I5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06" s="186">
        <f t="shared" si="177"/>
        <v>0</v>
      </c>
      <c r="K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6" s="186">
        <f t="shared" si="166"/>
        <v>0</v>
      </c>
      <c r="AD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6" s="186">
        <f t="shared" si="167"/>
        <v>0</v>
      </c>
      <c r="AH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6" s="186">
        <f t="shared" si="168"/>
        <v>0</v>
      </c>
      <c r="AL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6" s="186">
        <f t="shared" si="169"/>
        <v>0</v>
      </c>
      <c r="AP506" s="186">
        <f t="shared" si="170"/>
        <v>0</v>
      </c>
    </row>
    <row r="507" spans="2:42" x14ac:dyDescent="0.25">
      <c r="B507" s="184" t="s">
        <v>1244</v>
      </c>
      <c r="C507" s="185" t="s">
        <v>1245</v>
      </c>
      <c r="D50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86">
        <f t="shared" si="175"/>
        <v>0</v>
      </c>
      <c r="G50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07" s="186">
        <f t="shared" si="176"/>
        <v>0</v>
      </c>
      <c r="I50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07" s="186">
        <f t="shared" si="177"/>
        <v>0</v>
      </c>
      <c r="K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7" s="186">
        <f t="shared" si="166"/>
        <v>0</v>
      </c>
      <c r="AD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7" s="186">
        <f t="shared" si="167"/>
        <v>0</v>
      </c>
      <c r="AH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7" s="186">
        <f t="shared" si="168"/>
        <v>0</v>
      </c>
      <c r="AL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7" s="186">
        <f t="shared" si="169"/>
        <v>0</v>
      </c>
      <c r="AP507" s="186">
        <f t="shared" si="170"/>
        <v>0</v>
      </c>
    </row>
    <row r="508" spans="2:42" x14ac:dyDescent="0.25">
      <c r="B508" s="184" t="s">
        <v>1246</v>
      </c>
      <c r="C508" s="185" t="s">
        <v>1247</v>
      </c>
      <c r="D5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86">
        <f t="shared" si="175"/>
        <v>0</v>
      </c>
      <c r="G5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08" s="186">
        <f t="shared" si="176"/>
        <v>0</v>
      </c>
      <c r="I5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08" s="186">
        <f t="shared" si="177"/>
        <v>0</v>
      </c>
      <c r="K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8" s="186">
        <f t="shared" si="166"/>
        <v>0</v>
      </c>
      <c r="AD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8" s="186">
        <f t="shared" si="167"/>
        <v>0</v>
      </c>
      <c r="AH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8" s="186">
        <f t="shared" si="168"/>
        <v>0</v>
      </c>
      <c r="AL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8" s="186">
        <f t="shared" si="169"/>
        <v>0</v>
      </c>
      <c r="AP508" s="186">
        <f t="shared" si="170"/>
        <v>0</v>
      </c>
    </row>
    <row r="509" spans="2:42" x14ac:dyDescent="0.25">
      <c r="B509" s="193" t="s">
        <v>375</v>
      </c>
      <c r="C509" s="194" t="s">
        <v>240</v>
      </c>
      <c r="D509" s="195">
        <f>SUM(D510:D525)</f>
        <v>0</v>
      </c>
      <c r="E509" s="195">
        <f t="shared" ref="E509:AP509" si="178">SUM(E510:E525)</f>
        <v>0</v>
      </c>
      <c r="F509" s="195">
        <f t="shared" si="178"/>
        <v>0</v>
      </c>
      <c r="G509" s="195">
        <f t="shared" si="178"/>
        <v>0</v>
      </c>
      <c r="H509" s="195">
        <f t="shared" si="178"/>
        <v>0</v>
      </c>
      <c r="I509" s="195">
        <f t="shared" si="178"/>
        <v>0</v>
      </c>
      <c r="J509" s="195">
        <f t="shared" si="178"/>
        <v>0</v>
      </c>
      <c r="K509" s="195">
        <f t="shared" si="178"/>
        <v>0</v>
      </c>
      <c r="L509" s="195">
        <f t="shared" si="178"/>
        <v>0</v>
      </c>
      <c r="M509" s="195">
        <f t="shared" si="178"/>
        <v>0</v>
      </c>
      <c r="N509" s="195">
        <f t="shared" si="178"/>
        <v>0</v>
      </c>
      <c r="O509" s="195">
        <f t="shared" si="178"/>
        <v>0</v>
      </c>
      <c r="P509" s="195">
        <f t="shared" si="178"/>
        <v>0</v>
      </c>
      <c r="Q509" s="195">
        <f t="shared" si="178"/>
        <v>0</v>
      </c>
      <c r="R509" s="195">
        <f t="shared" si="178"/>
        <v>0</v>
      </c>
      <c r="S509" s="195">
        <f t="shared" si="178"/>
        <v>0</v>
      </c>
      <c r="T509" s="195">
        <f t="shared" si="178"/>
        <v>0</v>
      </c>
      <c r="U509" s="195">
        <f t="shared" si="178"/>
        <v>0</v>
      </c>
      <c r="V509" s="195">
        <f t="shared" si="178"/>
        <v>0</v>
      </c>
      <c r="W509" s="195">
        <f t="shared" si="178"/>
        <v>0</v>
      </c>
      <c r="X509" s="195">
        <f t="shared" si="178"/>
        <v>0</v>
      </c>
      <c r="Y509" s="195">
        <f t="shared" si="178"/>
        <v>0</v>
      </c>
      <c r="Z509" s="561">
        <f t="shared" si="178"/>
        <v>0</v>
      </c>
      <c r="AA509" s="561">
        <f t="shared" si="178"/>
        <v>0</v>
      </c>
      <c r="AB509" s="561">
        <f t="shared" si="178"/>
        <v>0</v>
      </c>
      <c r="AC509" s="561">
        <f t="shared" si="178"/>
        <v>0</v>
      </c>
      <c r="AD509" s="561">
        <f t="shared" si="178"/>
        <v>0</v>
      </c>
      <c r="AE509" s="561">
        <f t="shared" si="178"/>
        <v>0</v>
      </c>
      <c r="AF509" s="561">
        <f t="shared" si="178"/>
        <v>0</v>
      </c>
      <c r="AG509" s="561">
        <f t="shared" si="178"/>
        <v>0</v>
      </c>
      <c r="AH509" s="561">
        <f t="shared" si="178"/>
        <v>0</v>
      </c>
      <c r="AI509" s="561">
        <f t="shared" si="178"/>
        <v>0</v>
      </c>
      <c r="AJ509" s="561">
        <f t="shared" si="178"/>
        <v>0</v>
      </c>
      <c r="AK509" s="561">
        <f t="shared" si="178"/>
        <v>0</v>
      </c>
      <c r="AL509" s="561">
        <f t="shared" si="178"/>
        <v>0</v>
      </c>
      <c r="AM509" s="561">
        <f t="shared" si="178"/>
        <v>0</v>
      </c>
      <c r="AN509" s="561">
        <f t="shared" si="178"/>
        <v>0</v>
      </c>
      <c r="AO509" s="561">
        <f t="shared" si="178"/>
        <v>0</v>
      </c>
      <c r="AP509" s="561">
        <f t="shared" si="178"/>
        <v>0</v>
      </c>
    </row>
    <row r="510" spans="2:42" x14ac:dyDescent="0.25">
      <c r="B510" s="184" t="s">
        <v>376</v>
      </c>
      <c r="C510" s="185" t="s">
        <v>241</v>
      </c>
      <c r="D5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86">
        <f t="shared" si="175"/>
        <v>0</v>
      </c>
      <c r="G5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10" s="186">
        <f t="shared" ref="H510:H525" si="179">F510-G510</f>
        <v>0</v>
      </c>
      <c r="I5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10" s="186">
        <f t="shared" ref="J510:J525" si="180">F510-I510</f>
        <v>0</v>
      </c>
      <c r="K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0" s="186">
        <f t="shared" si="166"/>
        <v>0</v>
      </c>
      <c r="AD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0" s="186">
        <f t="shared" si="167"/>
        <v>0</v>
      </c>
      <c r="AH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0" s="186">
        <f t="shared" si="168"/>
        <v>0</v>
      </c>
      <c r="AL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0" s="186">
        <f t="shared" si="169"/>
        <v>0</v>
      </c>
      <c r="AP510" s="186">
        <f t="shared" si="170"/>
        <v>0</v>
      </c>
    </row>
    <row r="511" spans="2:42" x14ac:dyDescent="0.25">
      <c r="B511" s="184" t="s">
        <v>1248</v>
      </c>
      <c r="C511" s="185" t="s">
        <v>1249</v>
      </c>
      <c r="D5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86">
        <f t="shared" si="175"/>
        <v>0</v>
      </c>
      <c r="G5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11" s="186">
        <f t="shared" si="179"/>
        <v>0</v>
      </c>
      <c r="I5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11" s="186">
        <f t="shared" si="180"/>
        <v>0</v>
      </c>
      <c r="K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1" s="186">
        <f t="shared" si="166"/>
        <v>0</v>
      </c>
      <c r="AD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1" s="186">
        <f t="shared" si="167"/>
        <v>0</v>
      </c>
      <c r="AH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1" s="186">
        <f t="shared" si="168"/>
        <v>0</v>
      </c>
      <c r="AL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1" s="186">
        <f t="shared" si="169"/>
        <v>0</v>
      </c>
      <c r="AP511" s="186">
        <f t="shared" si="170"/>
        <v>0</v>
      </c>
    </row>
    <row r="512" spans="2:42" x14ac:dyDescent="0.25">
      <c r="B512" s="184" t="s">
        <v>1250</v>
      </c>
      <c r="C512" s="185" t="s">
        <v>1251</v>
      </c>
      <c r="D5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86">
        <f t="shared" si="175"/>
        <v>0</v>
      </c>
      <c r="G5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12" s="186">
        <f t="shared" si="179"/>
        <v>0</v>
      </c>
      <c r="I5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12" s="186">
        <f t="shared" si="180"/>
        <v>0</v>
      </c>
      <c r="K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2" s="186">
        <f t="shared" si="166"/>
        <v>0</v>
      </c>
      <c r="AD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2" s="186">
        <f t="shared" si="167"/>
        <v>0</v>
      </c>
      <c r="AH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2" s="186">
        <f t="shared" si="168"/>
        <v>0</v>
      </c>
      <c r="AL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2" s="186">
        <f t="shared" si="169"/>
        <v>0</v>
      </c>
      <c r="AP512" s="186">
        <f t="shared" si="170"/>
        <v>0</v>
      </c>
    </row>
    <row r="513" spans="2:42" x14ac:dyDescent="0.25">
      <c r="B513" s="184" t="s">
        <v>1252</v>
      </c>
      <c r="C513" s="185" t="s">
        <v>1253</v>
      </c>
      <c r="D5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86">
        <f t="shared" si="175"/>
        <v>0</v>
      </c>
      <c r="G5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13" s="186">
        <f t="shared" si="179"/>
        <v>0</v>
      </c>
      <c r="I5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13" s="186">
        <f t="shared" si="180"/>
        <v>0</v>
      </c>
      <c r="K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3" s="186">
        <f t="shared" si="166"/>
        <v>0</v>
      </c>
      <c r="AD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3" s="186">
        <f t="shared" si="167"/>
        <v>0</v>
      </c>
      <c r="AH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3" s="186">
        <f t="shared" si="168"/>
        <v>0</v>
      </c>
      <c r="AL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3" s="186">
        <f t="shared" si="169"/>
        <v>0</v>
      </c>
      <c r="AP513" s="186">
        <f t="shared" si="170"/>
        <v>0</v>
      </c>
    </row>
    <row r="514" spans="2:42" x14ac:dyDescent="0.25">
      <c r="B514" s="184" t="s">
        <v>1254</v>
      </c>
      <c r="C514" s="185" t="s">
        <v>1255</v>
      </c>
      <c r="D5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86">
        <f t="shared" si="175"/>
        <v>0</v>
      </c>
      <c r="G5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14" s="186">
        <f t="shared" si="179"/>
        <v>0</v>
      </c>
      <c r="I5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14" s="186">
        <f t="shared" si="180"/>
        <v>0</v>
      </c>
      <c r="K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4" s="186">
        <f t="shared" si="166"/>
        <v>0</v>
      </c>
      <c r="AD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4" s="186">
        <f t="shared" si="167"/>
        <v>0</v>
      </c>
      <c r="AH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4" s="186">
        <f t="shared" si="168"/>
        <v>0</v>
      </c>
      <c r="AL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4" s="186">
        <f t="shared" si="169"/>
        <v>0</v>
      </c>
      <c r="AP514" s="186">
        <f t="shared" si="170"/>
        <v>0</v>
      </c>
    </row>
    <row r="515" spans="2:42" x14ac:dyDescent="0.25">
      <c r="B515" s="184" t="s">
        <v>1256</v>
      </c>
      <c r="C515" s="185" t="s">
        <v>1257</v>
      </c>
      <c r="D5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86">
        <f t="shared" si="175"/>
        <v>0</v>
      </c>
      <c r="G5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15" s="186">
        <f t="shared" si="179"/>
        <v>0</v>
      </c>
      <c r="I5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15" s="186">
        <f t="shared" si="180"/>
        <v>0</v>
      </c>
      <c r="K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5" s="186">
        <f t="shared" si="166"/>
        <v>0</v>
      </c>
      <c r="AD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5" s="186">
        <f t="shared" si="167"/>
        <v>0</v>
      </c>
      <c r="AH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5" s="186">
        <f t="shared" si="168"/>
        <v>0</v>
      </c>
      <c r="AL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5" s="186">
        <f t="shared" si="169"/>
        <v>0</v>
      </c>
      <c r="AP515" s="186">
        <f t="shared" si="170"/>
        <v>0</v>
      </c>
    </row>
    <row r="516" spans="2:42" x14ac:dyDescent="0.25">
      <c r="B516" s="184" t="s">
        <v>1258</v>
      </c>
      <c r="C516" s="185" t="s">
        <v>1259</v>
      </c>
      <c r="D5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86">
        <f t="shared" si="175"/>
        <v>0</v>
      </c>
      <c r="G5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16" s="186">
        <f t="shared" si="179"/>
        <v>0</v>
      </c>
      <c r="I5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16" s="186">
        <f t="shared" si="180"/>
        <v>0</v>
      </c>
      <c r="K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6" s="186">
        <f t="shared" si="166"/>
        <v>0</v>
      </c>
      <c r="AD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6" s="186">
        <f t="shared" si="167"/>
        <v>0</v>
      </c>
      <c r="AH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6" s="186">
        <f t="shared" si="168"/>
        <v>0</v>
      </c>
      <c r="AL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6" s="186">
        <f t="shared" si="169"/>
        <v>0</v>
      </c>
      <c r="AP516" s="186">
        <f t="shared" si="170"/>
        <v>0</v>
      </c>
    </row>
    <row r="517" spans="2:42" x14ac:dyDescent="0.25">
      <c r="B517" s="184" t="s">
        <v>1260</v>
      </c>
      <c r="C517" s="185" t="s">
        <v>1261</v>
      </c>
      <c r="D5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86">
        <f t="shared" si="175"/>
        <v>0</v>
      </c>
      <c r="G5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17" s="186">
        <f t="shared" si="179"/>
        <v>0</v>
      </c>
      <c r="I5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17" s="186">
        <f t="shared" si="180"/>
        <v>0</v>
      </c>
      <c r="K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7" s="186">
        <f t="shared" si="166"/>
        <v>0</v>
      </c>
      <c r="AD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7" s="186">
        <f t="shared" si="167"/>
        <v>0</v>
      </c>
      <c r="AH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7" s="186">
        <f t="shared" si="168"/>
        <v>0</v>
      </c>
      <c r="AL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7" s="186">
        <f t="shared" si="169"/>
        <v>0</v>
      </c>
      <c r="AP517" s="186">
        <f t="shared" si="170"/>
        <v>0</v>
      </c>
    </row>
    <row r="518" spans="2:42" x14ac:dyDescent="0.25">
      <c r="B518" s="184" t="s">
        <v>1262</v>
      </c>
      <c r="C518" s="185" t="s">
        <v>1263</v>
      </c>
      <c r="D5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86">
        <f t="shared" si="175"/>
        <v>0</v>
      </c>
      <c r="G5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18" s="186">
        <f t="shared" si="179"/>
        <v>0</v>
      </c>
      <c r="I5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18" s="186">
        <f t="shared" si="180"/>
        <v>0</v>
      </c>
      <c r="K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8" s="186">
        <f t="shared" si="166"/>
        <v>0</v>
      </c>
      <c r="AD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8" s="186">
        <f t="shared" si="167"/>
        <v>0</v>
      </c>
      <c r="AH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8" s="186">
        <f t="shared" si="168"/>
        <v>0</v>
      </c>
      <c r="AL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8" s="186">
        <f t="shared" si="169"/>
        <v>0</v>
      </c>
      <c r="AP518" s="186">
        <f t="shared" si="170"/>
        <v>0</v>
      </c>
    </row>
    <row r="519" spans="2:42" x14ac:dyDescent="0.25">
      <c r="B519" s="184" t="s">
        <v>1264</v>
      </c>
      <c r="C519" s="185" t="s">
        <v>1265</v>
      </c>
      <c r="D5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86">
        <f t="shared" si="175"/>
        <v>0</v>
      </c>
      <c r="G5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19" s="186">
        <f t="shared" si="179"/>
        <v>0</v>
      </c>
      <c r="I5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19" s="186">
        <f t="shared" si="180"/>
        <v>0</v>
      </c>
      <c r="K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9" s="186">
        <f t="shared" si="166"/>
        <v>0</v>
      </c>
      <c r="AD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9" s="186">
        <f t="shared" si="167"/>
        <v>0</v>
      </c>
      <c r="AH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9" s="186">
        <f t="shared" si="168"/>
        <v>0</v>
      </c>
      <c r="AL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9" s="186">
        <f t="shared" si="169"/>
        <v>0</v>
      </c>
      <c r="AP519" s="186">
        <f t="shared" si="170"/>
        <v>0</v>
      </c>
    </row>
    <row r="520" spans="2:42" x14ac:dyDescent="0.25">
      <c r="B520" s="184" t="s">
        <v>1266</v>
      </c>
      <c r="C520" s="185" t="s">
        <v>1267</v>
      </c>
      <c r="D5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86">
        <f t="shared" si="175"/>
        <v>0</v>
      </c>
      <c r="G5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20" s="186">
        <f t="shared" si="179"/>
        <v>0</v>
      </c>
      <c r="I5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20" s="186">
        <f t="shared" si="180"/>
        <v>0</v>
      </c>
      <c r="K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0" s="186">
        <f t="shared" si="166"/>
        <v>0</v>
      </c>
      <c r="AD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0" s="186">
        <f t="shared" si="167"/>
        <v>0</v>
      </c>
      <c r="AH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0" s="186">
        <f t="shared" si="168"/>
        <v>0</v>
      </c>
      <c r="AL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0" s="186">
        <f t="shared" si="169"/>
        <v>0</v>
      </c>
      <c r="AP520" s="186">
        <f t="shared" si="170"/>
        <v>0</v>
      </c>
    </row>
    <row r="521" spans="2:42" x14ac:dyDescent="0.25">
      <c r="B521" s="184" t="s">
        <v>1268</v>
      </c>
      <c r="C521" s="185" t="s">
        <v>1269</v>
      </c>
      <c r="D5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86">
        <f t="shared" si="175"/>
        <v>0</v>
      </c>
      <c r="G5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21" s="186">
        <f t="shared" si="179"/>
        <v>0</v>
      </c>
      <c r="I5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21" s="186">
        <f t="shared" si="180"/>
        <v>0</v>
      </c>
      <c r="K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1" s="186">
        <f t="shared" si="166"/>
        <v>0</v>
      </c>
      <c r="AD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1" s="186">
        <f t="shared" si="167"/>
        <v>0</v>
      </c>
      <c r="AH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1" s="186">
        <f t="shared" si="168"/>
        <v>0</v>
      </c>
      <c r="AL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1" s="186">
        <f t="shared" si="169"/>
        <v>0</v>
      </c>
      <c r="AP521" s="186">
        <f t="shared" si="170"/>
        <v>0</v>
      </c>
    </row>
    <row r="522" spans="2:42" x14ac:dyDescent="0.25">
      <c r="B522" s="184" t="s">
        <v>1270</v>
      </c>
      <c r="C522" s="185" t="s">
        <v>1271</v>
      </c>
      <c r="D5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86">
        <f t="shared" si="175"/>
        <v>0</v>
      </c>
      <c r="G5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22" s="186">
        <f t="shared" si="179"/>
        <v>0</v>
      </c>
      <c r="I5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22" s="186">
        <f t="shared" si="180"/>
        <v>0</v>
      </c>
      <c r="K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2" s="186">
        <f t="shared" si="166"/>
        <v>0</v>
      </c>
      <c r="AD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2" s="186">
        <f t="shared" si="167"/>
        <v>0</v>
      </c>
      <c r="AH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2" s="186">
        <f t="shared" si="168"/>
        <v>0</v>
      </c>
      <c r="AL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2" s="186">
        <f t="shared" si="169"/>
        <v>0</v>
      </c>
      <c r="AP522" s="186">
        <f t="shared" si="170"/>
        <v>0</v>
      </c>
    </row>
    <row r="523" spans="2:42" x14ac:dyDescent="0.25">
      <c r="B523" s="184" t="s">
        <v>1272</v>
      </c>
      <c r="C523" s="185" t="s">
        <v>1273</v>
      </c>
      <c r="D5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86">
        <f t="shared" si="175"/>
        <v>0</v>
      </c>
      <c r="G5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23" s="186">
        <f t="shared" si="179"/>
        <v>0</v>
      </c>
      <c r="I5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23" s="186">
        <f t="shared" si="180"/>
        <v>0</v>
      </c>
      <c r="K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3" s="186">
        <f t="shared" si="166"/>
        <v>0</v>
      </c>
      <c r="AD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3" s="186">
        <f t="shared" si="167"/>
        <v>0</v>
      </c>
      <c r="AH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3" s="186">
        <f t="shared" si="168"/>
        <v>0</v>
      </c>
      <c r="AL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3" s="186">
        <f t="shared" si="169"/>
        <v>0</v>
      </c>
      <c r="AP523" s="186">
        <f t="shared" si="170"/>
        <v>0</v>
      </c>
    </row>
    <row r="524" spans="2:42" x14ac:dyDescent="0.25">
      <c r="B524" s="184" t="s">
        <v>1274</v>
      </c>
      <c r="C524" s="185" t="s">
        <v>1275</v>
      </c>
      <c r="D5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86">
        <f t="shared" si="175"/>
        <v>0</v>
      </c>
      <c r="G5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24" s="186">
        <f t="shared" si="179"/>
        <v>0</v>
      </c>
      <c r="I5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24" s="186">
        <f t="shared" si="180"/>
        <v>0</v>
      </c>
      <c r="K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4" s="186">
        <f t="shared" si="166"/>
        <v>0</v>
      </c>
      <c r="AD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4" s="186">
        <f t="shared" si="167"/>
        <v>0</v>
      </c>
      <c r="AH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4" s="186">
        <f t="shared" si="168"/>
        <v>0</v>
      </c>
      <c r="AL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4" s="186">
        <f t="shared" si="169"/>
        <v>0</v>
      </c>
      <c r="AP524" s="186">
        <f t="shared" si="170"/>
        <v>0</v>
      </c>
    </row>
    <row r="525" spans="2:42" x14ac:dyDescent="0.25">
      <c r="B525" s="184" t="s">
        <v>1276</v>
      </c>
      <c r="C525" s="185" t="s">
        <v>1277</v>
      </c>
      <c r="D5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86">
        <f t="shared" si="175"/>
        <v>0</v>
      </c>
      <c r="G5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25" s="186">
        <f t="shared" si="179"/>
        <v>0</v>
      </c>
      <c r="I5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25" s="186">
        <f t="shared" si="180"/>
        <v>0</v>
      </c>
      <c r="K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5" s="186">
        <f t="shared" si="166"/>
        <v>0</v>
      </c>
      <c r="AD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5" s="186">
        <f t="shared" si="167"/>
        <v>0</v>
      </c>
      <c r="AH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5" s="186">
        <f t="shared" si="168"/>
        <v>0</v>
      </c>
      <c r="AL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5" s="186">
        <f t="shared" si="169"/>
        <v>0</v>
      </c>
      <c r="AP525" s="186">
        <f t="shared" si="170"/>
        <v>0</v>
      </c>
    </row>
    <row r="526" spans="2:42" x14ac:dyDescent="0.25">
      <c r="B526" s="181" t="s">
        <v>377</v>
      </c>
      <c r="C526" s="182" t="s">
        <v>242</v>
      </c>
      <c r="D526" s="183">
        <f>D527+D541</f>
        <v>0</v>
      </c>
      <c r="E526" s="183">
        <f t="shared" ref="E526:Y526" si="181">E527+E541</f>
        <v>0</v>
      </c>
      <c r="F526" s="183">
        <f t="shared" si="181"/>
        <v>0</v>
      </c>
      <c r="G526" s="183">
        <f t="shared" si="181"/>
        <v>0</v>
      </c>
      <c r="H526" s="183">
        <f t="shared" si="181"/>
        <v>0</v>
      </c>
      <c r="I526" s="183">
        <f t="shared" si="181"/>
        <v>0</v>
      </c>
      <c r="J526" s="183">
        <f t="shared" si="181"/>
        <v>0</v>
      </c>
      <c r="K526" s="183">
        <f t="shared" si="181"/>
        <v>0</v>
      </c>
      <c r="L526" s="183">
        <f t="shared" si="181"/>
        <v>0</v>
      </c>
      <c r="M526" s="183">
        <f t="shared" si="181"/>
        <v>0</v>
      </c>
      <c r="N526" s="183">
        <f t="shared" si="181"/>
        <v>0</v>
      </c>
      <c r="O526" s="183">
        <f t="shared" si="181"/>
        <v>0</v>
      </c>
      <c r="P526" s="183">
        <f t="shared" si="181"/>
        <v>0</v>
      </c>
      <c r="Q526" s="183">
        <f t="shared" si="181"/>
        <v>0</v>
      </c>
      <c r="R526" s="183">
        <f t="shared" si="181"/>
        <v>0</v>
      </c>
      <c r="S526" s="183">
        <f t="shared" si="181"/>
        <v>0</v>
      </c>
      <c r="T526" s="183">
        <f t="shared" si="181"/>
        <v>0</v>
      </c>
      <c r="U526" s="183">
        <f t="shared" si="181"/>
        <v>0</v>
      </c>
      <c r="V526" s="183">
        <f t="shared" si="181"/>
        <v>0</v>
      </c>
      <c r="W526" s="183">
        <f t="shared" si="181"/>
        <v>0</v>
      </c>
      <c r="X526" s="183">
        <f t="shared" si="181"/>
        <v>0</v>
      </c>
      <c r="Y526" s="183">
        <f t="shared" si="181"/>
        <v>0</v>
      </c>
      <c r="Z526" s="560">
        <f t="shared" ref="Z526:AP526" si="182">Z527+Z541</f>
        <v>0</v>
      </c>
      <c r="AA526" s="560">
        <f t="shared" si="182"/>
        <v>0</v>
      </c>
      <c r="AB526" s="560">
        <f t="shared" si="182"/>
        <v>0</v>
      </c>
      <c r="AC526" s="560">
        <f t="shared" si="182"/>
        <v>0</v>
      </c>
      <c r="AD526" s="560">
        <f t="shared" si="182"/>
        <v>0</v>
      </c>
      <c r="AE526" s="560">
        <f t="shared" si="182"/>
        <v>0</v>
      </c>
      <c r="AF526" s="560">
        <f t="shared" si="182"/>
        <v>0</v>
      </c>
      <c r="AG526" s="560">
        <f t="shared" si="182"/>
        <v>0</v>
      </c>
      <c r="AH526" s="560">
        <f t="shared" si="182"/>
        <v>0</v>
      </c>
      <c r="AI526" s="560">
        <f t="shared" si="182"/>
        <v>0</v>
      </c>
      <c r="AJ526" s="560">
        <f t="shared" si="182"/>
        <v>0</v>
      </c>
      <c r="AK526" s="560">
        <f t="shared" si="182"/>
        <v>0</v>
      </c>
      <c r="AL526" s="560">
        <f t="shared" si="182"/>
        <v>0</v>
      </c>
      <c r="AM526" s="560">
        <f t="shared" si="182"/>
        <v>0</v>
      </c>
      <c r="AN526" s="560">
        <f t="shared" si="182"/>
        <v>0</v>
      </c>
      <c r="AO526" s="560">
        <f t="shared" si="182"/>
        <v>0</v>
      </c>
      <c r="AP526" s="560">
        <f t="shared" si="182"/>
        <v>0</v>
      </c>
    </row>
    <row r="527" spans="2:42" x14ac:dyDescent="0.25">
      <c r="B527" s="193" t="s">
        <v>378</v>
      </c>
      <c r="C527" s="194" t="s">
        <v>243</v>
      </c>
      <c r="D527" s="195">
        <f>SUM(D528:D540)</f>
        <v>0</v>
      </c>
      <c r="E527" s="195">
        <f t="shared" ref="E527:Y527" si="183">SUM(E528:E540)</f>
        <v>0</v>
      </c>
      <c r="F527" s="195">
        <f t="shared" si="183"/>
        <v>0</v>
      </c>
      <c r="G527" s="195">
        <f t="shared" si="183"/>
        <v>0</v>
      </c>
      <c r="H527" s="195">
        <f t="shared" si="183"/>
        <v>0</v>
      </c>
      <c r="I527" s="195">
        <f t="shared" si="183"/>
        <v>0</v>
      </c>
      <c r="J527" s="195">
        <f t="shared" si="183"/>
        <v>0</v>
      </c>
      <c r="K527" s="195">
        <f t="shared" si="183"/>
        <v>0</v>
      </c>
      <c r="L527" s="195">
        <f t="shared" si="183"/>
        <v>0</v>
      </c>
      <c r="M527" s="195">
        <f t="shared" si="183"/>
        <v>0</v>
      </c>
      <c r="N527" s="195">
        <f t="shared" si="183"/>
        <v>0</v>
      </c>
      <c r="O527" s="195">
        <f t="shared" si="183"/>
        <v>0</v>
      </c>
      <c r="P527" s="195">
        <f t="shared" si="183"/>
        <v>0</v>
      </c>
      <c r="Q527" s="195">
        <f t="shared" si="183"/>
        <v>0</v>
      </c>
      <c r="R527" s="195">
        <f t="shared" si="183"/>
        <v>0</v>
      </c>
      <c r="S527" s="195">
        <f t="shared" si="183"/>
        <v>0</v>
      </c>
      <c r="T527" s="195">
        <f t="shared" si="183"/>
        <v>0</v>
      </c>
      <c r="U527" s="195">
        <f t="shared" si="183"/>
        <v>0</v>
      </c>
      <c r="V527" s="195">
        <f t="shared" si="183"/>
        <v>0</v>
      </c>
      <c r="W527" s="195">
        <f t="shared" si="183"/>
        <v>0</v>
      </c>
      <c r="X527" s="195">
        <f t="shared" si="183"/>
        <v>0</v>
      </c>
      <c r="Y527" s="195">
        <f t="shared" si="183"/>
        <v>0</v>
      </c>
      <c r="Z527" s="561">
        <f t="shared" ref="Z527:AP527" si="184">SUM(Z528:Z540)</f>
        <v>0</v>
      </c>
      <c r="AA527" s="561">
        <f t="shared" si="184"/>
        <v>0</v>
      </c>
      <c r="AB527" s="561">
        <f t="shared" si="184"/>
        <v>0</v>
      </c>
      <c r="AC527" s="561">
        <f t="shared" si="184"/>
        <v>0</v>
      </c>
      <c r="AD527" s="561">
        <f t="shared" si="184"/>
        <v>0</v>
      </c>
      <c r="AE527" s="561">
        <f t="shared" si="184"/>
        <v>0</v>
      </c>
      <c r="AF527" s="561">
        <f t="shared" si="184"/>
        <v>0</v>
      </c>
      <c r="AG527" s="561">
        <f t="shared" si="184"/>
        <v>0</v>
      </c>
      <c r="AH527" s="561">
        <f t="shared" si="184"/>
        <v>0</v>
      </c>
      <c r="AI527" s="561">
        <f t="shared" si="184"/>
        <v>0</v>
      </c>
      <c r="AJ527" s="561">
        <f t="shared" si="184"/>
        <v>0</v>
      </c>
      <c r="AK527" s="561">
        <f t="shared" si="184"/>
        <v>0</v>
      </c>
      <c r="AL527" s="561">
        <f t="shared" si="184"/>
        <v>0</v>
      </c>
      <c r="AM527" s="561">
        <f t="shared" si="184"/>
        <v>0</v>
      </c>
      <c r="AN527" s="561">
        <f t="shared" si="184"/>
        <v>0</v>
      </c>
      <c r="AO527" s="561">
        <f t="shared" si="184"/>
        <v>0</v>
      </c>
      <c r="AP527" s="561">
        <f t="shared" si="184"/>
        <v>0</v>
      </c>
    </row>
    <row r="528" spans="2:42" x14ac:dyDescent="0.25">
      <c r="B528" s="184" t="s">
        <v>379</v>
      </c>
      <c r="C528" s="185" t="s">
        <v>244</v>
      </c>
      <c r="D5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86">
        <f t="shared" ref="F528:F565" si="185">+D528+E528</f>
        <v>0</v>
      </c>
      <c r="G5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28" s="186">
        <f t="shared" ref="H528:H540" si="186">F528-G528</f>
        <v>0</v>
      </c>
      <c r="I5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28" s="186">
        <f t="shared" ref="J528:J540" si="187">F528-I528</f>
        <v>0</v>
      </c>
      <c r="K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8" s="186">
        <f t="shared" si="166"/>
        <v>0</v>
      </c>
      <c r="AD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8" s="186">
        <f t="shared" si="167"/>
        <v>0</v>
      </c>
      <c r="AH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8" s="186">
        <f t="shared" si="168"/>
        <v>0</v>
      </c>
      <c r="AL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8" s="186">
        <f t="shared" si="169"/>
        <v>0</v>
      </c>
      <c r="AP528" s="186">
        <f t="shared" si="170"/>
        <v>0</v>
      </c>
    </row>
    <row r="529" spans="2:42" x14ac:dyDescent="0.25">
      <c r="B529" s="184" t="s">
        <v>1278</v>
      </c>
      <c r="C529" s="185" t="s">
        <v>1279</v>
      </c>
      <c r="D5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86">
        <f t="shared" si="185"/>
        <v>0</v>
      </c>
      <c r="G5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29" s="186">
        <f t="shared" si="186"/>
        <v>0</v>
      </c>
      <c r="I5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29" s="186">
        <f t="shared" si="187"/>
        <v>0</v>
      </c>
      <c r="K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9" s="186">
        <f t="shared" si="166"/>
        <v>0</v>
      </c>
      <c r="AD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9" s="186">
        <f t="shared" si="167"/>
        <v>0</v>
      </c>
      <c r="AH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9" s="186">
        <f t="shared" si="168"/>
        <v>0</v>
      </c>
      <c r="AL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9" s="186">
        <f t="shared" si="169"/>
        <v>0</v>
      </c>
      <c r="AP529" s="186">
        <f t="shared" si="170"/>
        <v>0</v>
      </c>
    </row>
    <row r="530" spans="2:42" x14ac:dyDescent="0.25">
      <c r="B530" s="184" t="s">
        <v>1280</v>
      </c>
      <c r="C530" s="185" t="s">
        <v>1281</v>
      </c>
      <c r="D5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86">
        <f t="shared" si="185"/>
        <v>0</v>
      </c>
      <c r="G5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30" s="186">
        <f t="shared" si="186"/>
        <v>0</v>
      </c>
      <c r="I5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30" s="186">
        <f t="shared" si="187"/>
        <v>0</v>
      </c>
      <c r="K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0" s="186">
        <f t="shared" si="166"/>
        <v>0</v>
      </c>
      <c r="AD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0" s="186">
        <f t="shared" si="167"/>
        <v>0</v>
      </c>
      <c r="AH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0" s="186">
        <f t="shared" si="168"/>
        <v>0</v>
      </c>
      <c r="AL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0" s="186">
        <f t="shared" si="169"/>
        <v>0</v>
      </c>
      <c r="AP530" s="186">
        <f t="shared" si="170"/>
        <v>0</v>
      </c>
    </row>
    <row r="531" spans="2:42" x14ac:dyDescent="0.25">
      <c r="B531" s="184" t="s">
        <v>1282</v>
      </c>
      <c r="C531" s="185" t="s">
        <v>1283</v>
      </c>
      <c r="D5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86">
        <f t="shared" si="185"/>
        <v>0</v>
      </c>
      <c r="G5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31" s="186">
        <f t="shared" si="186"/>
        <v>0</v>
      </c>
      <c r="I5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31" s="186">
        <f t="shared" si="187"/>
        <v>0</v>
      </c>
      <c r="K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1" s="186">
        <f t="shared" si="166"/>
        <v>0</v>
      </c>
      <c r="AD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1" s="186">
        <f t="shared" si="167"/>
        <v>0</v>
      </c>
      <c r="AH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1" s="186">
        <f t="shared" si="168"/>
        <v>0</v>
      </c>
      <c r="AL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1" s="186">
        <f t="shared" si="169"/>
        <v>0</v>
      </c>
      <c r="AP531" s="186">
        <f t="shared" si="170"/>
        <v>0</v>
      </c>
    </row>
    <row r="532" spans="2:42" x14ac:dyDescent="0.25">
      <c r="B532" s="184" t="s">
        <v>1284</v>
      </c>
      <c r="C532" s="185" t="s">
        <v>1285</v>
      </c>
      <c r="D5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86">
        <f t="shared" si="185"/>
        <v>0</v>
      </c>
      <c r="G5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32" s="186">
        <f t="shared" si="186"/>
        <v>0</v>
      </c>
      <c r="I5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32" s="186">
        <f t="shared" si="187"/>
        <v>0</v>
      </c>
      <c r="K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2" s="186">
        <f t="shared" si="166"/>
        <v>0</v>
      </c>
      <c r="AD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2" s="186">
        <f t="shared" si="167"/>
        <v>0</v>
      </c>
      <c r="AH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2" s="186">
        <f t="shared" si="168"/>
        <v>0</v>
      </c>
      <c r="AL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2" s="186">
        <f t="shared" si="169"/>
        <v>0</v>
      </c>
      <c r="AP532" s="186">
        <f t="shared" si="170"/>
        <v>0</v>
      </c>
    </row>
    <row r="533" spans="2:42" x14ac:dyDescent="0.25">
      <c r="B533" s="184" t="s">
        <v>1286</v>
      </c>
      <c r="C533" s="185" t="s">
        <v>1287</v>
      </c>
      <c r="D5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86">
        <f t="shared" si="185"/>
        <v>0</v>
      </c>
      <c r="G5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33" s="186">
        <f t="shared" si="186"/>
        <v>0</v>
      </c>
      <c r="I5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33" s="186">
        <f t="shared" si="187"/>
        <v>0</v>
      </c>
      <c r="K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3" s="186">
        <f t="shared" si="166"/>
        <v>0</v>
      </c>
      <c r="AD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3" s="186">
        <f t="shared" si="167"/>
        <v>0</v>
      </c>
      <c r="AH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3" s="186">
        <f t="shared" si="168"/>
        <v>0</v>
      </c>
      <c r="AL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3" s="186">
        <f t="shared" si="169"/>
        <v>0</v>
      </c>
      <c r="AP533" s="186">
        <f t="shared" si="170"/>
        <v>0</v>
      </c>
    </row>
    <row r="534" spans="2:42" x14ac:dyDescent="0.25">
      <c r="B534" s="184" t="s">
        <v>380</v>
      </c>
      <c r="C534" s="185" t="s">
        <v>245</v>
      </c>
      <c r="D5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86">
        <f t="shared" si="185"/>
        <v>0</v>
      </c>
      <c r="G5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34" s="186">
        <f t="shared" si="186"/>
        <v>0</v>
      </c>
      <c r="I5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34" s="186">
        <f t="shared" si="187"/>
        <v>0</v>
      </c>
      <c r="K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4" s="186">
        <f t="shared" si="166"/>
        <v>0</v>
      </c>
      <c r="AD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4" s="186">
        <f t="shared" si="167"/>
        <v>0</v>
      </c>
      <c r="AH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4" s="186">
        <f t="shared" si="168"/>
        <v>0</v>
      </c>
      <c r="AL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4" s="186">
        <f t="shared" si="169"/>
        <v>0</v>
      </c>
      <c r="AP534" s="186">
        <f t="shared" si="170"/>
        <v>0</v>
      </c>
    </row>
    <row r="535" spans="2:42" x14ac:dyDescent="0.25">
      <c r="B535" s="184" t="s">
        <v>1288</v>
      </c>
      <c r="C535" s="185" t="s">
        <v>1289</v>
      </c>
      <c r="D5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86">
        <f t="shared" si="185"/>
        <v>0</v>
      </c>
      <c r="G5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35" s="186">
        <f t="shared" si="186"/>
        <v>0</v>
      </c>
      <c r="I5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35" s="186">
        <f t="shared" si="187"/>
        <v>0</v>
      </c>
      <c r="K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5" s="186">
        <f t="shared" si="166"/>
        <v>0</v>
      </c>
      <c r="AD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5" s="186">
        <f t="shared" si="167"/>
        <v>0</v>
      </c>
      <c r="AH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5" s="186">
        <f t="shared" si="168"/>
        <v>0</v>
      </c>
      <c r="AL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5" s="186">
        <f t="shared" si="169"/>
        <v>0</v>
      </c>
      <c r="AP535" s="186">
        <f t="shared" si="170"/>
        <v>0</v>
      </c>
    </row>
    <row r="536" spans="2:42" x14ac:dyDescent="0.25">
      <c r="B536" s="184" t="s">
        <v>1290</v>
      </c>
      <c r="C536" s="185" t="s">
        <v>1291</v>
      </c>
      <c r="D5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86">
        <f t="shared" si="185"/>
        <v>0</v>
      </c>
      <c r="G5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36" s="186">
        <f t="shared" si="186"/>
        <v>0</v>
      </c>
      <c r="I5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36" s="186">
        <f t="shared" si="187"/>
        <v>0</v>
      </c>
      <c r="K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6" s="186">
        <f t="shared" si="166"/>
        <v>0</v>
      </c>
      <c r="AD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6" s="186">
        <f t="shared" si="167"/>
        <v>0</v>
      </c>
      <c r="AH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6" s="186">
        <f t="shared" si="168"/>
        <v>0</v>
      </c>
      <c r="AL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6" s="186">
        <f t="shared" si="169"/>
        <v>0</v>
      </c>
      <c r="AP536" s="186">
        <f t="shared" si="170"/>
        <v>0</v>
      </c>
    </row>
    <row r="537" spans="2:42" x14ac:dyDescent="0.25">
      <c r="B537" s="184" t="s">
        <v>1292</v>
      </c>
      <c r="C537" s="185" t="s">
        <v>1293</v>
      </c>
      <c r="D5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86">
        <f t="shared" si="185"/>
        <v>0</v>
      </c>
      <c r="G5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37" s="186">
        <f t="shared" si="186"/>
        <v>0</v>
      </c>
      <c r="I5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37" s="186">
        <f t="shared" si="187"/>
        <v>0</v>
      </c>
      <c r="K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7" s="186">
        <f t="shared" si="166"/>
        <v>0</v>
      </c>
      <c r="AD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7" s="186">
        <f t="shared" si="167"/>
        <v>0</v>
      </c>
      <c r="AH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7" s="186">
        <f t="shared" si="168"/>
        <v>0</v>
      </c>
      <c r="AL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7" s="186">
        <f t="shared" si="169"/>
        <v>0</v>
      </c>
      <c r="AP537" s="186">
        <f t="shared" si="170"/>
        <v>0</v>
      </c>
    </row>
    <row r="538" spans="2:42" x14ac:dyDescent="0.25">
      <c r="B538" s="184" t="s">
        <v>1294</v>
      </c>
      <c r="C538" s="185" t="s">
        <v>1295</v>
      </c>
      <c r="D5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86">
        <f t="shared" si="185"/>
        <v>0</v>
      </c>
      <c r="G5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38" s="186">
        <f t="shared" si="186"/>
        <v>0</v>
      </c>
      <c r="I5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38" s="186">
        <f t="shared" si="187"/>
        <v>0</v>
      </c>
      <c r="K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8" s="186">
        <f t="shared" si="166"/>
        <v>0</v>
      </c>
      <c r="AD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8" s="186">
        <f t="shared" si="167"/>
        <v>0</v>
      </c>
      <c r="AH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8" s="186">
        <f t="shared" si="168"/>
        <v>0</v>
      </c>
      <c r="AL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8" s="186">
        <f t="shared" si="169"/>
        <v>0</v>
      </c>
      <c r="AP538" s="186">
        <f t="shared" si="170"/>
        <v>0</v>
      </c>
    </row>
    <row r="539" spans="2:42" x14ac:dyDescent="0.25">
      <c r="B539" s="184" t="s">
        <v>1296</v>
      </c>
      <c r="C539" s="185" t="s">
        <v>1297</v>
      </c>
      <c r="D5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86">
        <f t="shared" si="185"/>
        <v>0</v>
      </c>
      <c r="G5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39" s="186">
        <f t="shared" si="186"/>
        <v>0</v>
      </c>
      <c r="I5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39" s="186">
        <f t="shared" si="187"/>
        <v>0</v>
      </c>
      <c r="K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9" s="186">
        <f t="shared" si="166"/>
        <v>0</v>
      </c>
      <c r="AD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9" s="186">
        <f t="shared" si="167"/>
        <v>0</v>
      </c>
      <c r="AH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9" s="186">
        <f t="shared" si="168"/>
        <v>0</v>
      </c>
      <c r="AL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9" s="186">
        <f t="shared" si="169"/>
        <v>0</v>
      </c>
      <c r="AP539" s="186">
        <f t="shared" si="170"/>
        <v>0</v>
      </c>
    </row>
    <row r="540" spans="2:42" x14ac:dyDescent="0.25">
      <c r="B540" s="184" t="s">
        <v>1298</v>
      </c>
      <c r="C540" s="185" t="s">
        <v>1299</v>
      </c>
      <c r="D5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86">
        <f t="shared" si="185"/>
        <v>0</v>
      </c>
      <c r="G5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40" s="186">
        <f t="shared" si="186"/>
        <v>0</v>
      </c>
      <c r="I5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40" s="186">
        <f t="shared" si="187"/>
        <v>0</v>
      </c>
      <c r="K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0" s="186">
        <f t="shared" si="166"/>
        <v>0</v>
      </c>
      <c r="AD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0" s="186">
        <f t="shared" si="167"/>
        <v>0</v>
      </c>
      <c r="AH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0" s="186">
        <f t="shared" si="168"/>
        <v>0</v>
      </c>
      <c r="AL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0" s="186">
        <f t="shared" si="169"/>
        <v>0</v>
      </c>
      <c r="AP540" s="186">
        <f t="shared" si="170"/>
        <v>0</v>
      </c>
    </row>
    <row r="541" spans="2:42" x14ac:dyDescent="0.25">
      <c r="B541" s="193" t="s">
        <v>381</v>
      </c>
      <c r="C541" s="194" t="s">
        <v>246</v>
      </c>
      <c r="D541" s="195">
        <f>SUM(D542:D559)</f>
        <v>0</v>
      </c>
      <c r="E541" s="195">
        <f t="shared" ref="E541:AP541" si="188">SUM(E542:E559)</f>
        <v>0</v>
      </c>
      <c r="F541" s="195">
        <f t="shared" si="188"/>
        <v>0</v>
      </c>
      <c r="G541" s="195">
        <f t="shared" si="188"/>
        <v>0</v>
      </c>
      <c r="H541" s="195">
        <f t="shared" si="188"/>
        <v>0</v>
      </c>
      <c r="I541" s="195">
        <f t="shared" si="188"/>
        <v>0</v>
      </c>
      <c r="J541" s="195">
        <f t="shared" si="188"/>
        <v>0</v>
      </c>
      <c r="K541" s="195">
        <f t="shared" si="188"/>
        <v>0</v>
      </c>
      <c r="L541" s="195">
        <f t="shared" si="188"/>
        <v>0</v>
      </c>
      <c r="M541" s="195">
        <f t="shared" si="188"/>
        <v>0</v>
      </c>
      <c r="N541" s="195">
        <f t="shared" si="188"/>
        <v>0</v>
      </c>
      <c r="O541" s="195">
        <f t="shared" si="188"/>
        <v>0</v>
      </c>
      <c r="P541" s="195">
        <f t="shared" si="188"/>
        <v>0</v>
      </c>
      <c r="Q541" s="195">
        <f t="shared" si="188"/>
        <v>0</v>
      </c>
      <c r="R541" s="195">
        <f t="shared" si="188"/>
        <v>0</v>
      </c>
      <c r="S541" s="195">
        <f t="shared" si="188"/>
        <v>0</v>
      </c>
      <c r="T541" s="195">
        <f t="shared" si="188"/>
        <v>0</v>
      </c>
      <c r="U541" s="195">
        <f t="shared" si="188"/>
        <v>0</v>
      </c>
      <c r="V541" s="195">
        <f t="shared" si="188"/>
        <v>0</v>
      </c>
      <c r="W541" s="195">
        <f t="shared" si="188"/>
        <v>0</v>
      </c>
      <c r="X541" s="195">
        <f t="shared" si="188"/>
        <v>0</v>
      </c>
      <c r="Y541" s="195">
        <f t="shared" si="188"/>
        <v>0</v>
      </c>
      <c r="Z541" s="561">
        <f t="shared" si="188"/>
        <v>0</v>
      </c>
      <c r="AA541" s="561">
        <f t="shared" si="188"/>
        <v>0</v>
      </c>
      <c r="AB541" s="561">
        <f t="shared" si="188"/>
        <v>0</v>
      </c>
      <c r="AC541" s="561">
        <f t="shared" si="188"/>
        <v>0</v>
      </c>
      <c r="AD541" s="561">
        <f t="shared" si="188"/>
        <v>0</v>
      </c>
      <c r="AE541" s="561">
        <f t="shared" si="188"/>
        <v>0</v>
      </c>
      <c r="AF541" s="561">
        <f t="shared" si="188"/>
        <v>0</v>
      </c>
      <c r="AG541" s="561">
        <f t="shared" si="188"/>
        <v>0</v>
      </c>
      <c r="AH541" s="561">
        <f t="shared" si="188"/>
        <v>0</v>
      </c>
      <c r="AI541" s="561">
        <f t="shared" si="188"/>
        <v>0</v>
      </c>
      <c r="AJ541" s="561">
        <f t="shared" si="188"/>
        <v>0</v>
      </c>
      <c r="AK541" s="561">
        <f t="shared" si="188"/>
        <v>0</v>
      </c>
      <c r="AL541" s="561">
        <f t="shared" si="188"/>
        <v>0</v>
      </c>
      <c r="AM541" s="561">
        <f t="shared" si="188"/>
        <v>0</v>
      </c>
      <c r="AN541" s="561">
        <f t="shared" si="188"/>
        <v>0</v>
      </c>
      <c r="AO541" s="561">
        <f t="shared" si="188"/>
        <v>0</v>
      </c>
      <c r="AP541" s="561">
        <f t="shared" si="188"/>
        <v>0</v>
      </c>
    </row>
    <row r="542" spans="2:42" x14ac:dyDescent="0.25">
      <c r="B542" s="184" t="s">
        <v>382</v>
      </c>
      <c r="C542" s="185" t="s">
        <v>247</v>
      </c>
      <c r="D5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86">
        <f t="shared" si="185"/>
        <v>0</v>
      </c>
      <c r="G5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42" s="186">
        <f t="shared" ref="H542:H559" si="189">F542-G542</f>
        <v>0</v>
      </c>
      <c r="I5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42" s="186">
        <f t="shared" ref="J542:J559" si="190">F542-I542</f>
        <v>0</v>
      </c>
      <c r="K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2" s="186">
        <f t="shared" si="166"/>
        <v>0</v>
      </c>
      <c r="AD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2" s="186">
        <f t="shared" si="167"/>
        <v>0</v>
      </c>
      <c r="AH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2" s="186">
        <f t="shared" si="168"/>
        <v>0</v>
      </c>
      <c r="AL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2" s="186">
        <f t="shared" si="169"/>
        <v>0</v>
      </c>
      <c r="AP542" s="186">
        <f t="shared" si="170"/>
        <v>0</v>
      </c>
    </row>
    <row r="543" spans="2:42" x14ac:dyDescent="0.25">
      <c r="B543" s="184" t="s">
        <v>383</v>
      </c>
      <c r="C543" s="185" t="s">
        <v>248</v>
      </c>
      <c r="D5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86">
        <f t="shared" si="185"/>
        <v>0</v>
      </c>
      <c r="G5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43" s="186">
        <f t="shared" si="189"/>
        <v>0</v>
      </c>
      <c r="I5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43" s="186">
        <f t="shared" si="190"/>
        <v>0</v>
      </c>
      <c r="K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3" s="186">
        <f t="shared" si="166"/>
        <v>0</v>
      </c>
      <c r="AD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3" s="186">
        <f t="shared" si="167"/>
        <v>0</v>
      </c>
      <c r="AH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3" s="186">
        <f t="shared" si="168"/>
        <v>0</v>
      </c>
      <c r="AL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3" s="186">
        <f t="shared" si="169"/>
        <v>0</v>
      </c>
      <c r="AP543" s="186">
        <f t="shared" si="170"/>
        <v>0</v>
      </c>
    </row>
    <row r="544" spans="2:42" x14ac:dyDescent="0.25">
      <c r="B544" s="184" t="s">
        <v>1300</v>
      </c>
      <c r="C544" s="185" t="s">
        <v>1301</v>
      </c>
      <c r="D5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86">
        <f t="shared" si="185"/>
        <v>0</v>
      </c>
      <c r="G5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44" s="186">
        <f t="shared" si="189"/>
        <v>0</v>
      </c>
      <c r="I5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44" s="186">
        <f t="shared" si="190"/>
        <v>0</v>
      </c>
      <c r="K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4" s="186">
        <f t="shared" si="166"/>
        <v>0</v>
      </c>
      <c r="AD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4" s="186">
        <f t="shared" si="167"/>
        <v>0</v>
      </c>
      <c r="AH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4" s="186">
        <f t="shared" si="168"/>
        <v>0</v>
      </c>
      <c r="AL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4" s="186">
        <f t="shared" si="169"/>
        <v>0</v>
      </c>
      <c r="AP544" s="186">
        <f t="shared" si="170"/>
        <v>0</v>
      </c>
    </row>
    <row r="545" spans="2:42" x14ac:dyDescent="0.25">
      <c r="B545" s="184" t="s">
        <v>1302</v>
      </c>
      <c r="C545" s="185" t="s">
        <v>519</v>
      </c>
      <c r="D5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86">
        <f t="shared" si="185"/>
        <v>0</v>
      </c>
      <c r="G5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45" s="186">
        <f t="shared" si="189"/>
        <v>0</v>
      </c>
      <c r="I5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45" s="186">
        <f t="shared" si="190"/>
        <v>0</v>
      </c>
      <c r="K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5" s="186">
        <f t="shared" si="166"/>
        <v>0</v>
      </c>
      <c r="AD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5" s="186">
        <f t="shared" si="167"/>
        <v>0</v>
      </c>
      <c r="AH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5" s="186">
        <f t="shared" si="168"/>
        <v>0</v>
      </c>
      <c r="AL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5" s="186">
        <f t="shared" si="169"/>
        <v>0</v>
      </c>
      <c r="AP545" s="186">
        <f t="shared" si="170"/>
        <v>0</v>
      </c>
    </row>
    <row r="546" spans="2:42" x14ac:dyDescent="0.25">
      <c r="B546" s="184" t="s">
        <v>1303</v>
      </c>
      <c r="C546" s="185" t="s">
        <v>1304</v>
      </c>
      <c r="D5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86">
        <f t="shared" si="185"/>
        <v>0</v>
      </c>
      <c r="G5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46" s="186">
        <f t="shared" si="189"/>
        <v>0</v>
      </c>
      <c r="I5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46" s="186">
        <f t="shared" si="190"/>
        <v>0</v>
      </c>
      <c r="K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6" s="186">
        <f t="shared" si="166"/>
        <v>0</v>
      </c>
      <c r="AD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6" s="186">
        <f t="shared" si="167"/>
        <v>0</v>
      </c>
      <c r="AH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6" s="186">
        <f t="shared" si="168"/>
        <v>0</v>
      </c>
      <c r="AL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6" s="186">
        <f t="shared" si="169"/>
        <v>0</v>
      </c>
      <c r="AP546" s="186">
        <f t="shared" si="170"/>
        <v>0</v>
      </c>
    </row>
    <row r="547" spans="2:42" x14ac:dyDescent="0.25">
      <c r="B547" s="184" t="s">
        <v>1305</v>
      </c>
      <c r="C547" s="185" t="s">
        <v>1306</v>
      </c>
      <c r="D5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86">
        <f t="shared" si="185"/>
        <v>0</v>
      </c>
      <c r="G5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47" s="186">
        <f t="shared" si="189"/>
        <v>0</v>
      </c>
      <c r="I5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47" s="186">
        <f t="shared" si="190"/>
        <v>0</v>
      </c>
      <c r="K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7" s="186">
        <f t="shared" si="166"/>
        <v>0</v>
      </c>
      <c r="AD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7" s="186">
        <f t="shared" si="167"/>
        <v>0</v>
      </c>
      <c r="AH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7" s="186">
        <f t="shared" si="168"/>
        <v>0</v>
      </c>
      <c r="AL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7" s="186">
        <f t="shared" si="169"/>
        <v>0</v>
      </c>
      <c r="AP547" s="186">
        <f t="shared" si="170"/>
        <v>0</v>
      </c>
    </row>
    <row r="548" spans="2:42" x14ac:dyDescent="0.25">
      <c r="B548" s="184" t="s">
        <v>1307</v>
      </c>
      <c r="C548" s="185" t="s">
        <v>1308</v>
      </c>
      <c r="D5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86">
        <f t="shared" si="185"/>
        <v>0</v>
      </c>
      <c r="G5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48" s="186">
        <f t="shared" si="189"/>
        <v>0</v>
      </c>
      <c r="I5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48" s="186">
        <f t="shared" si="190"/>
        <v>0</v>
      </c>
      <c r="K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8" s="186">
        <f t="shared" si="166"/>
        <v>0</v>
      </c>
      <c r="AD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8" s="186">
        <f t="shared" si="167"/>
        <v>0</v>
      </c>
      <c r="AH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8" s="186">
        <f t="shared" si="168"/>
        <v>0</v>
      </c>
      <c r="AL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8" s="186">
        <f t="shared" si="169"/>
        <v>0</v>
      </c>
      <c r="AP548" s="186">
        <f t="shared" si="170"/>
        <v>0</v>
      </c>
    </row>
    <row r="549" spans="2:42" x14ac:dyDescent="0.25">
      <c r="B549" s="184" t="s">
        <v>1309</v>
      </c>
      <c r="C549" s="185" t="s">
        <v>1310</v>
      </c>
      <c r="D5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86">
        <f t="shared" si="185"/>
        <v>0</v>
      </c>
      <c r="G5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49" s="186">
        <f t="shared" si="189"/>
        <v>0</v>
      </c>
      <c r="I5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49" s="186">
        <f t="shared" si="190"/>
        <v>0</v>
      </c>
      <c r="K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9" s="186">
        <f t="shared" si="166"/>
        <v>0</v>
      </c>
      <c r="AD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9" s="186">
        <f t="shared" si="167"/>
        <v>0</v>
      </c>
      <c r="AH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9" s="186">
        <f t="shared" si="168"/>
        <v>0</v>
      </c>
      <c r="AL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9" s="186">
        <f t="shared" si="169"/>
        <v>0</v>
      </c>
      <c r="AP549" s="186">
        <f t="shared" si="170"/>
        <v>0</v>
      </c>
    </row>
    <row r="550" spans="2:42" x14ac:dyDescent="0.25">
      <c r="B550" s="184" t="s">
        <v>1311</v>
      </c>
      <c r="C550" s="185" t="s">
        <v>1312</v>
      </c>
      <c r="D5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86">
        <f t="shared" si="185"/>
        <v>0</v>
      </c>
      <c r="G5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50" s="186">
        <f t="shared" si="189"/>
        <v>0</v>
      </c>
      <c r="I5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50" s="186">
        <f t="shared" si="190"/>
        <v>0</v>
      </c>
      <c r="K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0" s="186">
        <f t="shared" si="166"/>
        <v>0</v>
      </c>
      <c r="AD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0" s="186">
        <f t="shared" si="167"/>
        <v>0</v>
      </c>
      <c r="AH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0" s="186">
        <f t="shared" si="168"/>
        <v>0</v>
      </c>
      <c r="AL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0" s="186">
        <f t="shared" si="169"/>
        <v>0</v>
      </c>
      <c r="AP550" s="186">
        <f t="shared" si="170"/>
        <v>0</v>
      </c>
    </row>
    <row r="551" spans="2:42" x14ac:dyDescent="0.25">
      <c r="B551" s="184" t="s">
        <v>1313</v>
      </c>
      <c r="C551" s="185" t="s">
        <v>1314</v>
      </c>
      <c r="D5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86">
        <f t="shared" si="185"/>
        <v>0</v>
      </c>
      <c r="G5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51" s="186">
        <f t="shared" si="189"/>
        <v>0</v>
      </c>
      <c r="I5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51" s="186">
        <f t="shared" si="190"/>
        <v>0</v>
      </c>
      <c r="K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1" s="186">
        <f t="shared" si="166"/>
        <v>0</v>
      </c>
      <c r="AD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1" s="186">
        <f t="shared" si="167"/>
        <v>0</v>
      </c>
      <c r="AH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1" s="186">
        <f t="shared" si="168"/>
        <v>0</v>
      </c>
      <c r="AL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1" s="186">
        <f t="shared" si="169"/>
        <v>0</v>
      </c>
      <c r="AP551" s="186">
        <f t="shared" si="170"/>
        <v>0</v>
      </c>
    </row>
    <row r="552" spans="2:42" x14ac:dyDescent="0.25">
      <c r="B552" s="184" t="s">
        <v>1315</v>
      </c>
      <c r="C552" s="185" t="s">
        <v>1316</v>
      </c>
      <c r="D5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86">
        <f t="shared" si="185"/>
        <v>0</v>
      </c>
      <c r="G5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52" s="186">
        <f t="shared" si="189"/>
        <v>0</v>
      </c>
      <c r="I5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52" s="186">
        <f t="shared" si="190"/>
        <v>0</v>
      </c>
      <c r="K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2" s="186">
        <f t="shared" si="166"/>
        <v>0</v>
      </c>
      <c r="AD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2" s="186">
        <f t="shared" si="167"/>
        <v>0</v>
      </c>
      <c r="AH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2" s="186">
        <f t="shared" si="168"/>
        <v>0</v>
      </c>
      <c r="AL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2" s="186">
        <f t="shared" si="169"/>
        <v>0</v>
      </c>
      <c r="AP552" s="186">
        <f t="shared" si="170"/>
        <v>0</v>
      </c>
    </row>
    <row r="553" spans="2:42" x14ac:dyDescent="0.25">
      <c r="B553" s="184" t="s">
        <v>1317</v>
      </c>
      <c r="C553" s="185" t="s">
        <v>1318</v>
      </c>
      <c r="D5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86">
        <f t="shared" si="185"/>
        <v>0</v>
      </c>
      <c r="G5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53" s="186">
        <f t="shared" si="189"/>
        <v>0</v>
      </c>
      <c r="I5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53" s="186">
        <f t="shared" si="190"/>
        <v>0</v>
      </c>
      <c r="K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3" s="186">
        <f t="shared" si="166"/>
        <v>0</v>
      </c>
      <c r="AD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3" s="186">
        <f t="shared" si="167"/>
        <v>0</v>
      </c>
      <c r="AH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3" s="186">
        <f t="shared" si="168"/>
        <v>0</v>
      </c>
      <c r="AL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3" s="186">
        <f t="shared" si="169"/>
        <v>0</v>
      </c>
      <c r="AP553" s="186">
        <f t="shared" si="170"/>
        <v>0</v>
      </c>
    </row>
    <row r="554" spans="2:42" x14ac:dyDescent="0.25">
      <c r="B554" s="184" t="s">
        <v>1319</v>
      </c>
      <c r="C554" s="185" t="s">
        <v>1320</v>
      </c>
      <c r="D5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86">
        <f t="shared" si="185"/>
        <v>0</v>
      </c>
      <c r="G5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54" s="186">
        <f t="shared" si="189"/>
        <v>0</v>
      </c>
      <c r="I5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54" s="186">
        <f t="shared" si="190"/>
        <v>0</v>
      </c>
      <c r="K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4" s="186">
        <f t="shared" si="166"/>
        <v>0</v>
      </c>
      <c r="AD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4" s="186">
        <f t="shared" si="167"/>
        <v>0</v>
      </c>
      <c r="AH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4" s="186">
        <f t="shared" si="168"/>
        <v>0</v>
      </c>
      <c r="AL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4" s="186">
        <f t="shared" si="169"/>
        <v>0</v>
      </c>
      <c r="AP554" s="186">
        <f t="shared" si="170"/>
        <v>0</v>
      </c>
    </row>
    <row r="555" spans="2:42" x14ac:dyDescent="0.25">
      <c r="B555" s="184" t="s">
        <v>1321</v>
      </c>
      <c r="C555" s="185" t="s">
        <v>1322</v>
      </c>
      <c r="D5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86">
        <f t="shared" si="185"/>
        <v>0</v>
      </c>
      <c r="G5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55" s="186">
        <f t="shared" si="189"/>
        <v>0</v>
      </c>
      <c r="I5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55" s="186">
        <f t="shared" si="190"/>
        <v>0</v>
      </c>
      <c r="K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5" s="186">
        <f t="shared" si="166"/>
        <v>0</v>
      </c>
      <c r="AD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5" s="186">
        <f t="shared" si="167"/>
        <v>0</v>
      </c>
      <c r="AH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5" s="186">
        <f t="shared" si="168"/>
        <v>0</v>
      </c>
      <c r="AL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5" s="186">
        <f t="shared" si="169"/>
        <v>0</v>
      </c>
      <c r="AP555" s="186">
        <f t="shared" si="170"/>
        <v>0</v>
      </c>
    </row>
    <row r="556" spans="2:42" x14ac:dyDescent="0.25">
      <c r="B556" s="184" t="s">
        <v>1323</v>
      </c>
      <c r="C556" s="185" t="s">
        <v>1324</v>
      </c>
      <c r="D5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86">
        <f t="shared" si="185"/>
        <v>0</v>
      </c>
      <c r="G5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56" s="186">
        <f t="shared" si="189"/>
        <v>0</v>
      </c>
      <c r="I5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56" s="186">
        <f t="shared" si="190"/>
        <v>0</v>
      </c>
      <c r="K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6" s="186">
        <f t="shared" si="166"/>
        <v>0</v>
      </c>
      <c r="AD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6" s="186">
        <f t="shared" si="167"/>
        <v>0</v>
      </c>
      <c r="AH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6" s="186">
        <f t="shared" si="168"/>
        <v>0</v>
      </c>
      <c r="AL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6" s="186">
        <f t="shared" si="169"/>
        <v>0</v>
      </c>
      <c r="AP556" s="186">
        <f t="shared" si="170"/>
        <v>0</v>
      </c>
    </row>
    <row r="557" spans="2:42" x14ac:dyDescent="0.25">
      <c r="B557" s="184" t="s">
        <v>1325</v>
      </c>
      <c r="C557" s="185" t="s">
        <v>1326</v>
      </c>
      <c r="D5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86">
        <f t="shared" si="185"/>
        <v>0</v>
      </c>
      <c r="G5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57" s="186">
        <f t="shared" si="189"/>
        <v>0</v>
      </c>
      <c r="I5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57" s="186">
        <f t="shared" si="190"/>
        <v>0</v>
      </c>
      <c r="K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7" s="186">
        <f t="shared" si="166"/>
        <v>0</v>
      </c>
      <c r="AD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7" s="186">
        <f t="shared" si="167"/>
        <v>0</v>
      </c>
      <c r="AH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7" s="186">
        <f t="shared" si="168"/>
        <v>0</v>
      </c>
      <c r="AL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7" s="186">
        <f t="shared" si="169"/>
        <v>0</v>
      </c>
      <c r="AP557" s="186">
        <f t="shared" si="170"/>
        <v>0</v>
      </c>
    </row>
    <row r="558" spans="2:42" x14ac:dyDescent="0.25">
      <c r="B558" s="184" t="s">
        <v>1327</v>
      </c>
      <c r="C558" s="185" t="s">
        <v>1328</v>
      </c>
      <c r="D5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86">
        <f t="shared" si="185"/>
        <v>0</v>
      </c>
      <c r="G5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58" s="186">
        <f t="shared" si="189"/>
        <v>0</v>
      </c>
      <c r="I5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58" s="186">
        <f t="shared" si="190"/>
        <v>0</v>
      </c>
      <c r="K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8" s="186">
        <f t="shared" si="166"/>
        <v>0</v>
      </c>
      <c r="AD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8" s="186">
        <f t="shared" si="167"/>
        <v>0</v>
      </c>
      <c r="AH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8" s="186">
        <f t="shared" si="168"/>
        <v>0</v>
      </c>
      <c r="AL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8" s="186">
        <f t="shared" si="169"/>
        <v>0</v>
      </c>
      <c r="AP558" s="186">
        <f t="shared" si="170"/>
        <v>0</v>
      </c>
    </row>
    <row r="559" spans="2:42" x14ac:dyDescent="0.25">
      <c r="B559" s="184" t="s">
        <v>1329</v>
      </c>
      <c r="C559" s="185" t="s">
        <v>1330</v>
      </c>
      <c r="D5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86">
        <f t="shared" si="185"/>
        <v>0</v>
      </c>
      <c r="G5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59" s="186">
        <f t="shared" si="189"/>
        <v>0</v>
      </c>
      <c r="I5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59" s="186">
        <f t="shared" si="190"/>
        <v>0</v>
      </c>
      <c r="K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9" s="186">
        <f t="shared" ref="AC559:AC565" si="191">Z559+AA559+AB559</f>
        <v>0</v>
      </c>
      <c r="AD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9" s="186">
        <f t="shared" ref="AG559:AG565" si="192">+AD559+AE559+AF559</f>
        <v>0</v>
      </c>
      <c r="AH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9" s="186">
        <f t="shared" ref="AK559:AK565" si="193">+AH559+AI559+AJ559</f>
        <v>0</v>
      </c>
      <c r="AL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9" s="186">
        <f t="shared" ref="AO559:AO565" si="194">+AL559+AM559+AN559</f>
        <v>0</v>
      </c>
      <c r="AP559" s="186">
        <f t="shared" ref="AP559:AP565" si="195">AC559+AG559+AK559+AO559</f>
        <v>0</v>
      </c>
    </row>
    <row r="560" spans="2:42" x14ac:dyDescent="0.25">
      <c r="B560" s="181" t="s">
        <v>1331</v>
      </c>
      <c r="C560" s="182" t="s">
        <v>1332</v>
      </c>
      <c r="D560" s="183">
        <f>SUM(D561:D565)</f>
        <v>0</v>
      </c>
      <c r="E560" s="183">
        <f t="shared" ref="E560:AP560" si="196">SUM(E561:E565)</f>
        <v>0</v>
      </c>
      <c r="F560" s="183">
        <f t="shared" si="196"/>
        <v>0</v>
      </c>
      <c r="G560" s="183">
        <f t="shared" si="196"/>
        <v>0</v>
      </c>
      <c r="H560" s="183">
        <f t="shared" si="196"/>
        <v>0</v>
      </c>
      <c r="I560" s="183">
        <f t="shared" si="196"/>
        <v>0</v>
      </c>
      <c r="J560" s="183">
        <f t="shared" si="196"/>
        <v>0</v>
      </c>
      <c r="K560" s="183">
        <f t="shared" si="196"/>
        <v>0</v>
      </c>
      <c r="L560" s="183">
        <f t="shared" si="196"/>
        <v>0</v>
      </c>
      <c r="M560" s="183">
        <f t="shared" si="196"/>
        <v>0</v>
      </c>
      <c r="N560" s="183">
        <f t="shared" si="196"/>
        <v>0</v>
      </c>
      <c r="O560" s="183">
        <f t="shared" si="196"/>
        <v>0</v>
      </c>
      <c r="P560" s="183">
        <f t="shared" si="196"/>
        <v>0</v>
      </c>
      <c r="Q560" s="183">
        <f t="shared" si="196"/>
        <v>0</v>
      </c>
      <c r="R560" s="183">
        <f t="shared" si="196"/>
        <v>0</v>
      </c>
      <c r="S560" s="183">
        <f t="shared" si="196"/>
        <v>0</v>
      </c>
      <c r="T560" s="183">
        <f t="shared" si="196"/>
        <v>0</v>
      </c>
      <c r="U560" s="183">
        <f t="shared" si="196"/>
        <v>0</v>
      </c>
      <c r="V560" s="183">
        <f t="shared" si="196"/>
        <v>0</v>
      </c>
      <c r="W560" s="183">
        <f t="shared" si="196"/>
        <v>0</v>
      </c>
      <c r="X560" s="183">
        <f t="shared" si="196"/>
        <v>0</v>
      </c>
      <c r="Y560" s="183">
        <f t="shared" si="196"/>
        <v>0</v>
      </c>
      <c r="Z560" s="560">
        <f t="shared" si="196"/>
        <v>0</v>
      </c>
      <c r="AA560" s="560">
        <f t="shared" si="196"/>
        <v>0</v>
      </c>
      <c r="AB560" s="560">
        <f t="shared" si="196"/>
        <v>0</v>
      </c>
      <c r="AC560" s="560">
        <f t="shared" si="196"/>
        <v>0</v>
      </c>
      <c r="AD560" s="560">
        <f t="shared" si="196"/>
        <v>0</v>
      </c>
      <c r="AE560" s="560">
        <f t="shared" si="196"/>
        <v>0</v>
      </c>
      <c r="AF560" s="560">
        <f t="shared" si="196"/>
        <v>0</v>
      </c>
      <c r="AG560" s="560">
        <f t="shared" si="196"/>
        <v>0</v>
      </c>
      <c r="AH560" s="560">
        <f t="shared" si="196"/>
        <v>0</v>
      </c>
      <c r="AI560" s="560">
        <f t="shared" si="196"/>
        <v>0</v>
      </c>
      <c r="AJ560" s="560">
        <f t="shared" si="196"/>
        <v>0</v>
      </c>
      <c r="AK560" s="560">
        <f t="shared" si="196"/>
        <v>0</v>
      </c>
      <c r="AL560" s="560">
        <f t="shared" si="196"/>
        <v>0</v>
      </c>
      <c r="AM560" s="560">
        <f t="shared" si="196"/>
        <v>0</v>
      </c>
      <c r="AN560" s="560">
        <f t="shared" si="196"/>
        <v>0</v>
      </c>
      <c r="AO560" s="560">
        <f t="shared" si="196"/>
        <v>0</v>
      </c>
      <c r="AP560" s="560">
        <f t="shared" si="196"/>
        <v>0</v>
      </c>
    </row>
    <row r="561" spans="2:42" x14ac:dyDescent="0.25">
      <c r="B561" s="184" t="s">
        <v>1333</v>
      </c>
      <c r="C561" s="185" t="s">
        <v>1334</v>
      </c>
      <c r="D5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86">
        <f t="shared" si="185"/>
        <v>0</v>
      </c>
      <c r="G5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61" s="186">
        <f t="shared" ref="H561:H565" si="197">F561-G561</f>
        <v>0</v>
      </c>
      <c r="I5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61" s="186">
        <f t="shared" ref="J561:J565" si="198">F561-I561</f>
        <v>0</v>
      </c>
      <c r="K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1" s="186">
        <f t="shared" si="191"/>
        <v>0</v>
      </c>
      <c r="AD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1" s="186">
        <f t="shared" si="192"/>
        <v>0</v>
      </c>
      <c r="AH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1" s="186">
        <f t="shared" si="193"/>
        <v>0</v>
      </c>
      <c r="AL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1" s="186">
        <f t="shared" si="194"/>
        <v>0</v>
      </c>
      <c r="AP561" s="186">
        <f t="shared" si="195"/>
        <v>0</v>
      </c>
    </row>
    <row r="562" spans="2:42" x14ac:dyDescent="0.25">
      <c r="B562" s="184" t="s">
        <v>1335</v>
      </c>
      <c r="C562" s="185" t="s">
        <v>1336</v>
      </c>
      <c r="D5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86">
        <f t="shared" si="185"/>
        <v>0</v>
      </c>
      <c r="G5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62" s="186">
        <f t="shared" si="197"/>
        <v>0</v>
      </c>
      <c r="I5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62" s="186">
        <f t="shared" si="198"/>
        <v>0</v>
      </c>
      <c r="K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2" s="186">
        <f t="shared" si="191"/>
        <v>0</v>
      </c>
      <c r="AD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2" s="186">
        <f t="shared" si="192"/>
        <v>0</v>
      </c>
      <c r="AH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2" s="186">
        <f t="shared" si="193"/>
        <v>0</v>
      </c>
      <c r="AL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2" s="186">
        <f t="shared" si="194"/>
        <v>0</v>
      </c>
      <c r="AP562" s="186">
        <f t="shared" si="195"/>
        <v>0</v>
      </c>
    </row>
    <row r="563" spans="2:42" x14ac:dyDescent="0.25">
      <c r="B563" s="184" t="s">
        <v>1337</v>
      </c>
      <c r="C563" s="185" t="s">
        <v>1338</v>
      </c>
      <c r="D5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86">
        <f t="shared" si="185"/>
        <v>0</v>
      </c>
      <c r="G5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63" s="186">
        <f t="shared" si="197"/>
        <v>0</v>
      </c>
      <c r="I5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63" s="186">
        <f t="shared" si="198"/>
        <v>0</v>
      </c>
      <c r="K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3" s="186">
        <f t="shared" si="191"/>
        <v>0</v>
      </c>
      <c r="AD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3" s="186">
        <f t="shared" si="192"/>
        <v>0</v>
      </c>
      <c r="AH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3" s="186">
        <f t="shared" si="193"/>
        <v>0</v>
      </c>
      <c r="AL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3" s="186">
        <f t="shared" si="194"/>
        <v>0</v>
      </c>
      <c r="AP563" s="186">
        <f t="shared" si="195"/>
        <v>0</v>
      </c>
    </row>
    <row r="564" spans="2:42" x14ac:dyDescent="0.25">
      <c r="B564" s="184" t="s">
        <v>1339</v>
      </c>
      <c r="C564" s="185" t="s">
        <v>1340</v>
      </c>
      <c r="D5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86">
        <f t="shared" si="185"/>
        <v>0</v>
      </c>
      <c r="G5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64" s="186">
        <f t="shared" si="197"/>
        <v>0</v>
      </c>
      <c r="I5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64" s="186">
        <f t="shared" si="198"/>
        <v>0</v>
      </c>
      <c r="K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4" s="186">
        <f t="shared" si="191"/>
        <v>0</v>
      </c>
      <c r="AD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4" s="186">
        <f t="shared" si="192"/>
        <v>0</v>
      </c>
      <c r="AH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4" s="186">
        <f t="shared" si="193"/>
        <v>0</v>
      </c>
      <c r="AL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4" s="186">
        <f t="shared" si="194"/>
        <v>0</v>
      </c>
      <c r="AP564" s="186">
        <f t="shared" si="195"/>
        <v>0</v>
      </c>
    </row>
    <row r="565" spans="2:42" x14ac:dyDescent="0.25">
      <c r="B565" s="184" t="s">
        <v>1341</v>
      </c>
      <c r="C565" s="185" t="s">
        <v>1342</v>
      </c>
      <c r="D5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86">
        <f t="shared" si="185"/>
        <v>0</v>
      </c>
      <c r="G5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H565" s="186">
        <f t="shared" si="197"/>
        <v>0</v>
      </c>
      <c r="I5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J565" s="186">
        <f t="shared" si="198"/>
        <v>0</v>
      </c>
      <c r="K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5" s="186">
        <f t="shared" si="191"/>
        <v>0</v>
      </c>
      <c r="AD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5" s="186">
        <f t="shared" si="192"/>
        <v>0</v>
      </c>
      <c r="AH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5" s="186">
        <f t="shared" si="193"/>
        <v>0</v>
      </c>
      <c r="AL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5" s="186">
        <f t="shared" si="194"/>
        <v>0</v>
      </c>
      <c r="AP565" s="186">
        <f t="shared" si="195"/>
        <v>0</v>
      </c>
    </row>
    <row r="566" spans="2:42" ht="26.25" x14ac:dyDescent="0.25">
      <c r="B566" s="187"/>
      <c r="C566" s="188" t="s">
        <v>249</v>
      </c>
      <c r="D566" s="189">
        <f>D12+D106+D222+D327+D397+D499+D526+D560</f>
        <v>11635320.82</v>
      </c>
      <c r="E566" s="189">
        <f t="shared" ref="E566:AN566" si="199">E12+E106+E222+E327+E397+E499+E526+E560</f>
        <v>601416</v>
      </c>
      <c r="F566" s="189">
        <f t="shared" si="199"/>
        <v>12236736.82</v>
      </c>
      <c r="G566" s="189">
        <f t="shared" si="199"/>
        <v>0</v>
      </c>
      <c r="H566" s="189">
        <f t="shared" si="199"/>
        <v>12236736.82</v>
      </c>
      <c r="I566" s="189">
        <f t="shared" si="199"/>
        <v>0</v>
      </c>
      <c r="J566" s="189">
        <f t="shared" si="199"/>
        <v>12236736.82</v>
      </c>
      <c r="K566" s="189">
        <f t="shared" si="199"/>
        <v>37980</v>
      </c>
      <c r="L566" s="189">
        <f t="shared" si="199"/>
        <v>69605</v>
      </c>
      <c r="M566" s="189">
        <f t="shared" si="199"/>
        <v>105900</v>
      </c>
      <c r="N566" s="189">
        <f t="shared" si="199"/>
        <v>18900</v>
      </c>
      <c r="O566" s="189">
        <f t="shared" si="199"/>
        <v>59925</v>
      </c>
      <c r="P566" s="189">
        <f t="shared" si="199"/>
        <v>20600</v>
      </c>
      <c r="Q566" s="189">
        <f t="shared" si="199"/>
        <v>98940</v>
      </c>
      <c r="R566" s="189">
        <f t="shared" si="199"/>
        <v>1500</v>
      </c>
      <c r="S566" s="189">
        <f t="shared" si="199"/>
        <v>5280</v>
      </c>
      <c r="T566" s="189">
        <f t="shared" si="199"/>
        <v>875000</v>
      </c>
      <c r="U566" s="189">
        <f t="shared" si="199"/>
        <v>6652049.8799999999</v>
      </c>
      <c r="V566" s="189">
        <f t="shared" si="199"/>
        <v>4271756.9399999995</v>
      </c>
      <c r="W566" s="189">
        <f t="shared" si="199"/>
        <v>7200</v>
      </c>
      <c r="X566" s="189">
        <f t="shared" si="199"/>
        <v>12100</v>
      </c>
      <c r="Y566" s="189">
        <f t="shared" si="199"/>
        <v>0</v>
      </c>
      <c r="Z566" s="189">
        <f t="shared" si="199"/>
        <v>716500</v>
      </c>
      <c r="AA566" s="189">
        <f t="shared" si="199"/>
        <v>103005</v>
      </c>
      <c r="AB566" s="189">
        <f t="shared" si="199"/>
        <v>226960</v>
      </c>
      <c r="AC566" s="189">
        <f t="shared" si="199"/>
        <v>1046465</v>
      </c>
      <c r="AD566" s="189">
        <f t="shared" si="199"/>
        <v>136600</v>
      </c>
      <c r="AE566" s="189">
        <f t="shared" si="199"/>
        <v>155957</v>
      </c>
      <c r="AF566" s="189">
        <f t="shared" si="199"/>
        <v>134980</v>
      </c>
      <c r="AG566" s="189">
        <f t="shared" si="199"/>
        <v>427537</v>
      </c>
      <c r="AH566" s="189">
        <f t="shared" si="199"/>
        <v>22000</v>
      </c>
      <c r="AI566" s="189">
        <f t="shared" si="199"/>
        <v>179700</v>
      </c>
      <c r="AJ566" s="189">
        <f t="shared" si="199"/>
        <v>5480642.8199999994</v>
      </c>
      <c r="AK566" s="189">
        <f t="shared" si="199"/>
        <v>5682342.8199999994</v>
      </c>
      <c r="AL566" s="189">
        <f t="shared" si="199"/>
        <v>200612</v>
      </c>
      <c r="AM566" s="189">
        <f t="shared" si="199"/>
        <v>11200</v>
      </c>
      <c r="AN566" s="189">
        <f t="shared" si="199"/>
        <v>4845000</v>
      </c>
      <c r="AO566" s="189">
        <f t="shared" ref="AO566" si="200">AL566+AM566+AN566</f>
        <v>5056812</v>
      </c>
      <c r="AP566" s="189">
        <f t="shared" ref="AP566" si="201">AC566+AG566+AK566+AO566</f>
        <v>12213156.82</v>
      </c>
    </row>
    <row r="568" spans="2:42" x14ac:dyDescent="0.25">
      <c r="D568" s="178">
        <f>+D566-D12-D327</f>
        <v>2018563.8800000008</v>
      </c>
    </row>
    <row r="569" spans="2:42" x14ac:dyDescent="0.25">
      <c r="D569" s="178">
        <v>1835868</v>
      </c>
    </row>
    <row r="570" spans="2:42" x14ac:dyDescent="0.25">
      <c r="D570" s="178">
        <f>+D568-D569</f>
        <v>182695.88000000082</v>
      </c>
    </row>
  </sheetData>
  <autoFilter ref="B11:AP566"/>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I368"/>
  <sheetViews>
    <sheetView topLeftCell="E10" workbookViewId="0">
      <selection activeCell="F33" sqref="F33"/>
    </sheetView>
  </sheetViews>
  <sheetFormatPr baseColWidth="10" defaultColWidth="11.5703125" defaultRowHeight="15" x14ac:dyDescent="0.25"/>
  <cols>
    <col min="1" max="1" width="1.85546875" style="87" customWidth="1"/>
    <col min="2" max="2" width="7.85546875" style="87" customWidth="1"/>
    <col min="3" max="3" width="50" style="87" bestFit="1" customWidth="1"/>
    <col min="4" max="4" width="23.5703125" style="87" customWidth="1"/>
    <col min="5" max="5" width="10.140625" style="87" customWidth="1"/>
    <col min="6" max="7" width="13.85546875" style="87" customWidth="1"/>
    <col min="8" max="8" width="12.85546875" style="77" customWidth="1"/>
    <col min="9" max="9" width="14.85546875" style="87" customWidth="1"/>
    <col min="10" max="10" width="55.28515625" style="87" customWidth="1"/>
    <col min="11" max="11" width="33.7109375" style="87" customWidth="1"/>
    <col min="12" max="12" width="13.85546875" style="87" customWidth="1"/>
    <col min="13" max="33" width="11.5703125" style="87"/>
    <col min="34" max="34" width="45.42578125" style="87" bestFit="1" customWidth="1"/>
    <col min="35" max="35" width="35.28515625" style="87" bestFit="1" customWidth="1"/>
    <col min="36" max="36" width="35.7109375" style="87" bestFit="1" customWidth="1"/>
    <col min="37" max="41" width="46" style="87" customWidth="1"/>
    <col min="42" max="45" width="46.5703125" style="87" bestFit="1" customWidth="1"/>
    <col min="46" max="49" width="46.7109375" style="87" bestFit="1" customWidth="1"/>
    <col min="50" max="53" width="46.140625" style="87" bestFit="1" customWidth="1"/>
    <col min="54" max="56" width="45.42578125" style="87" bestFit="1" customWidth="1"/>
    <col min="57" max="57" width="49.28515625" style="87" bestFit="1" customWidth="1"/>
    <col min="58" max="61" width="46" style="87" bestFit="1" customWidth="1"/>
    <col min="62" max="65" width="46.5703125" style="87" bestFit="1" customWidth="1"/>
    <col min="66" max="69" width="46.7109375" style="87" bestFit="1" customWidth="1"/>
    <col min="70" max="73" width="46.140625" style="87" bestFit="1" customWidth="1"/>
    <col min="74" max="77" width="12.7109375" style="87" bestFit="1" customWidth="1"/>
    <col min="78" max="78" width="11.5703125" style="87"/>
    <col min="79" max="79" width="12.7109375" style="87" bestFit="1" customWidth="1"/>
    <col min="80" max="80" width="11.5703125" style="87"/>
    <col min="81" max="83" width="12.7109375" style="87" bestFit="1" customWidth="1"/>
    <col min="84" max="16384" width="11.5703125" style="87"/>
  </cols>
  <sheetData>
    <row r="1" spans="1:555" ht="26.25" hidden="1" x14ac:dyDescent="0.25">
      <c r="A1" s="190" t="s">
        <v>255</v>
      </c>
      <c r="B1" s="193" t="s">
        <v>256</v>
      </c>
      <c r="C1" s="184" t="s">
        <v>257</v>
      </c>
      <c r="D1" s="184" t="s">
        <v>503</v>
      </c>
      <c r="E1" s="184" t="s">
        <v>505</v>
      </c>
      <c r="F1" s="184" t="s">
        <v>507</v>
      </c>
      <c r="G1" s="184" t="s">
        <v>509</v>
      </c>
      <c r="H1" s="184" t="s">
        <v>511</v>
      </c>
      <c r="I1" s="184" t="s">
        <v>513</v>
      </c>
      <c r="J1" s="184" t="s">
        <v>258</v>
      </c>
      <c r="K1" s="184" t="s">
        <v>516</v>
      </c>
      <c r="L1" s="184" t="s">
        <v>259</v>
      </c>
      <c r="M1" s="184" t="s">
        <v>518</v>
      </c>
      <c r="N1" s="184" t="s">
        <v>520</v>
      </c>
      <c r="O1" s="184" t="s">
        <v>522</v>
      </c>
      <c r="P1" s="184" t="s">
        <v>260</v>
      </c>
      <c r="Q1" s="184" t="s">
        <v>523</v>
      </c>
      <c r="R1" s="184" t="s">
        <v>526</v>
      </c>
      <c r="S1" s="184" t="s">
        <v>261</v>
      </c>
      <c r="T1" s="184" t="s">
        <v>528</v>
      </c>
      <c r="U1" s="184" t="s">
        <v>262</v>
      </c>
      <c r="V1" s="184" t="s">
        <v>529</v>
      </c>
      <c r="W1" s="184" t="s">
        <v>530</v>
      </c>
      <c r="X1" s="184" t="s">
        <v>534</v>
      </c>
      <c r="Y1" s="184" t="s">
        <v>278</v>
      </c>
      <c r="Z1" s="184" t="s">
        <v>535</v>
      </c>
      <c r="AA1" s="184" t="s">
        <v>537</v>
      </c>
      <c r="AB1" s="184" t="s">
        <v>539</v>
      </c>
      <c r="AC1" s="184" t="s">
        <v>279</v>
      </c>
      <c r="AD1" s="184" t="s">
        <v>541</v>
      </c>
      <c r="AE1" s="184" t="s">
        <v>543</v>
      </c>
      <c r="AF1" s="184" t="s">
        <v>545</v>
      </c>
      <c r="AG1" s="184" t="s">
        <v>547</v>
      </c>
      <c r="AH1" s="184" t="s">
        <v>254</v>
      </c>
      <c r="AI1" s="184" t="s">
        <v>549</v>
      </c>
      <c r="AJ1" s="193" t="s">
        <v>263</v>
      </c>
      <c r="AK1" s="184" t="s">
        <v>551</v>
      </c>
      <c r="AL1" s="184" t="s">
        <v>264</v>
      </c>
      <c r="AM1" s="184" t="s">
        <v>553</v>
      </c>
      <c r="AN1" s="184" t="s">
        <v>555</v>
      </c>
      <c r="AO1" s="184" t="s">
        <v>265</v>
      </c>
      <c r="AP1" s="184" t="s">
        <v>557</v>
      </c>
      <c r="AQ1" s="184" t="s">
        <v>559</v>
      </c>
      <c r="AR1" s="184" t="s">
        <v>266</v>
      </c>
      <c r="AS1" s="184" t="s">
        <v>560</v>
      </c>
      <c r="AT1" s="184" t="s">
        <v>562</v>
      </c>
      <c r="AU1" s="184" t="s">
        <v>563</v>
      </c>
      <c r="AV1" s="184" t="s">
        <v>564</v>
      </c>
      <c r="AW1" s="184" t="s">
        <v>566</v>
      </c>
      <c r="AX1" s="184" t="s">
        <v>568</v>
      </c>
      <c r="AY1" s="184" t="s">
        <v>569</v>
      </c>
      <c r="AZ1" s="184" t="s">
        <v>267</v>
      </c>
      <c r="BA1" s="184" t="s">
        <v>571</v>
      </c>
      <c r="BB1" s="184" t="s">
        <v>573</v>
      </c>
      <c r="BC1" s="184" t="s">
        <v>575</v>
      </c>
      <c r="BD1" s="184" t="s">
        <v>577</v>
      </c>
      <c r="BE1" s="184" t="s">
        <v>579</v>
      </c>
      <c r="BF1" s="184" t="s">
        <v>581</v>
      </c>
      <c r="BG1" s="184" t="s">
        <v>583</v>
      </c>
      <c r="BH1" s="184" t="s">
        <v>585</v>
      </c>
      <c r="BI1" s="184" t="s">
        <v>280</v>
      </c>
      <c r="BJ1" s="184" t="s">
        <v>587</v>
      </c>
      <c r="BK1" s="184" t="s">
        <v>589</v>
      </c>
      <c r="BL1" s="184" t="s">
        <v>591</v>
      </c>
      <c r="BM1" s="184" t="s">
        <v>593</v>
      </c>
      <c r="BN1" s="184" t="s">
        <v>595</v>
      </c>
      <c r="BO1" s="184" t="s">
        <v>597</v>
      </c>
      <c r="BP1" s="184" t="s">
        <v>599</v>
      </c>
      <c r="BQ1" s="184" t="s">
        <v>601</v>
      </c>
      <c r="BR1" s="184" t="s">
        <v>603</v>
      </c>
      <c r="BS1" s="184" t="s">
        <v>605</v>
      </c>
      <c r="BT1" s="193" t="s">
        <v>268</v>
      </c>
      <c r="BU1" s="184" t="s">
        <v>269</v>
      </c>
      <c r="BV1" s="184" t="s">
        <v>607</v>
      </c>
      <c r="BW1" s="184" t="s">
        <v>270</v>
      </c>
      <c r="BX1" s="184" t="s">
        <v>609</v>
      </c>
      <c r="BY1" s="184" t="s">
        <v>611</v>
      </c>
      <c r="BZ1" s="193" t="s">
        <v>271</v>
      </c>
      <c r="CA1" s="184" t="s">
        <v>272</v>
      </c>
      <c r="CB1" s="184" t="s">
        <v>613</v>
      </c>
      <c r="CC1" s="184" t="s">
        <v>273</v>
      </c>
      <c r="CD1" s="184" t="s">
        <v>615</v>
      </c>
      <c r="CE1" s="184" t="s">
        <v>617</v>
      </c>
      <c r="CF1" s="184" t="s">
        <v>619</v>
      </c>
      <c r="CG1" s="193" t="s">
        <v>274</v>
      </c>
      <c r="CH1" s="184" t="s">
        <v>625</v>
      </c>
      <c r="CI1" s="184" t="s">
        <v>627</v>
      </c>
      <c r="CJ1" s="184" t="s">
        <v>275</v>
      </c>
      <c r="CK1" s="184" t="s">
        <v>621</v>
      </c>
      <c r="CL1" s="184" t="s">
        <v>623</v>
      </c>
      <c r="CM1" s="184" t="s">
        <v>276</v>
      </c>
      <c r="CN1" s="184" t="s">
        <v>629</v>
      </c>
      <c r="CO1" s="184" t="s">
        <v>277</v>
      </c>
      <c r="CP1" s="184" t="s">
        <v>630</v>
      </c>
      <c r="CQ1" s="181" t="s">
        <v>281</v>
      </c>
      <c r="CR1" s="193" t="s">
        <v>282</v>
      </c>
      <c r="CS1" s="184" t="s">
        <v>631</v>
      </c>
      <c r="CT1" s="184" t="s">
        <v>632</v>
      </c>
      <c r="CU1" s="184" t="s">
        <v>634</v>
      </c>
      <c r="CV1" s="184" t="s">
        <v>283</v>
      </c>
      <c r="CW1" s="184" t="s">
        <v>636</v>
      </c>
      <c r="CX1" s="184" t="s">
        <v>638</v>
      </c>
      <c r="CY1" s="184" t="s">
        <v>640</v>
      </c>
      <c r="CZ1" s="184" t="s">
        <v>642</v>
      </c>
      <c r="DA1" s="184" t="s">
        <v>644</v>
      </c>
      <c r="DB1" s="184" t="s">
        <v>646</v>
      </c>
      <c r="DC1" s="193" t="s">
        <v>284</v>
      </c>
      <c r="DD1" s="184" t="s">
        <v>285</v>
      </c>
      <c r="DE1" s="184" t="s">
        <v>648</v>
      </c>
      <c r="DF1" s="184" t="s">
        <v>286</v>
      </c>
      <c r="DG1" s="184" t="s">
        <v>650</v>
      </c>
      <c r="DH1" s="184" t="s">
        <v>652</v>
      </c>
      <c r="DI1" s="184" t="s">
        <v>654</v>
      </c>
      <c r="DJ1" s="184" t="s">
        <v>656</v>
      </c>
      <c r="DK1" s="184" t="s">
        <v>658</v>
      </c>
      <c r="DL1" s="184" t="s">
        <v>660</v>
      </c>
      <c r="DM1" s="184" t="s">
        <v>662</v>
      </c>
      <c r="DN1" s="184" t="s">
        <v>287</v>
      </c>
      <c r="DO1" s="184" t="s">
        <v>664</v>
      </c>
      <c r="DP1" s="184" t="s">
        <v>666</v>
      </c>
      <c r="DQ1" s="184" t="s">
        <v>668</v>
      </c>
      <c r="DR1" s="193" t="s">
        <v>288</v>
      </c>
      <c r="DS1" s="184" t="s">
        <v>670</v>
      </c>
      <c r="DT1" s="184" t="s">
        <v>289</v>
      </c>
      <c r="DU1" s="184" t="s">
        <v>672</v>
      </c>
      <c r="DV1" s="184" t="s">
        <v>290</v>
      </c>
      <c r="DW1" s="184" t="s">
        <v>674</v>
      </c>
      <c r="DX1" s="184" t="s">
        <v>676</v>
      </c>
      <c r="DY1" s="184" t="s">
        <v>678</v>
      </c>
      <c r="DZ1" s="184" t="s">
        <v>680</v>
      </c>
      <c r="EA1" s="184" t="s">
        <v>682</v>
      </c>
      <c r="EB1" s="184" t="s">
        <v>684</v>
      </c>
      <c r="EC1" s="184" t="s">
        <v>686</v>
      </c>
      <c r="ED1" s="184" t="s">
        <v>688</v>
      </c>
      <c r="EE1" s="184" t="s">
        <v>690</v>
      </c>
      <c r="EF1" s="184" t="s">
        <v>692</v>
      </c>
      <c r="EG1" s="184" t="s">
        <v>694</v>
      </c>
      <c r="EH1" s="193" t="s">
        <v>291</v>
      </c>
      <c r="EI1" s="184" t="s">
        <v>696</v>
      </c>
      <c r="EJ1" s="184" t="s">
        <v>292</v>
      </c>
      <c r="EK1" s="184" t="s">
        <v>698</v>
      </c>
      <c r="EL1" s="184" t="s">
        <v>700</v>
      </c>
      <c r="EM1" s="184" t="s">
        <v>293</v>
      </c>
      <c r="EN1" s="184" t="s">
        <v>702</v>
      </c>
      <c r="EO1" s="184" t="s">
        <v>704</v>
      </c>
      <c r="EP1" s="184" t="s">
        <v>294</v>
      </c>
      <c r="EQ1" s="184" t="s">
        <v>706</v>
      </c>
      <c r="ER1" s="184" t="s">
        <v>708</v>
      </c>
      <c r="ES1" s="184" t="s">
        <v>710</v>
      </c>
      <c r="ET1" s="184" t="s">
        <v>295</v>
      </c>
      <c r="EU1" s="184" t="s">
        <v>712</v>
      </c>
      <c r="EV1" s="184" t="s">
        <v>714</v>
      </c>
      <c r="EW1" s="193" t="s">
        <v>296</v>
      </c>
      <c r="EX1" s="184" t="s">
        <v>297</v>
      </c>
      <c r="EY1" s="184" t="s">
        <v>716</v>
      </c>
      <c r="EZ1" s="184" t="s">
        <v>718</v>
      </c>
      <c r="FA1" s="184" t="s">
        <v>720</v>
      </c>
      <c r="FB1" s="184" t="s">
        <v>722</v>
      </c>
      <c r="FC1" s="184" t="s">
        <v>298</v>
      </c>
      <c r="FD1" s="184" t="s">
        <v>724</v>
      </c>
      <c r="FE1" s="184" t="s">
        <v>726</v>
      </c>
      <c r="FF1" s="184" t="s">
        <v>728</v>
      </c>
      <c r="FG1" s="184" t="s">
        <v>730</v>
      </c>
      <c r="FH1" s="184" t="s">
        <v>732</v>
      </c>
      <c r="FI1" s="184" t="s">
        <v>299</v>
      </c>
      <c r="FJ1" s="184" t="s">
        <v>735</v>
      </c>
      <c r="FK1" s="184" t="s">
        <v>300</v>
      </c>
      <c r="FL1" s="184" t="s">
        <v>738</v>
      </c>
      <c r="FM1" s="184" t="s">
        <v>739</v>
      </c>
      <c r="FN1" s="184" t="s">
        <v>741</v>
      </c>
      <c r="FO1" s="184" t="s">
        <v>301</v>
      </c>
      <c r="FP1" s="184" t="s">
        <v>744</v>
      </c>
      <c r="FQ1" s="184" t="s">
        <v>745</v>
      </c>
      <c r="FR1" s="184" t="s">
        <v>747</v>
      </c>
      <c r="FS1" s="184" t="s">
        <v>302</v>
      </c>
      <c r="FT1" s="184" t="s">
        <v>750</v>
      </c>
      <c r="FU1" s="184" t="s">
        <v>752</v>
      </c>
      <c r="FV1" s="184" t="s">
        <v>754</v>
      </c>
      <c r="FW1" s="193" t="s">
        <v>303</v>
      </c>
      <c r="FX1" s="193" t="s">
        <v>304</v>
      </c>
      <c r="FY1" s="184" t="s">
        <v>310</v>
      </c>
      <c r="FZ1" s="184" t="s">
        <v>756</v>
      </c>
      <c r="GA1" s="184" t="s">
        <v>758</v>
      </c>
      <c r="GB1" s="184" t="s">
        <v>760</v>
      </c>
      <c r="GC1" s="184" t="s">
        <v>762</v>
      </c>
      <c r="GD1" s="184" t="s">
        <v>764</v>
      </c>
      <c r="GE1" s="184" t="s">
        <v>766</v>
      </c>
      <c r="GF1" s="193" t="s">
        <v>305</v>
      </c>
      <c r="GG1" s="184" t="s">
        <v>311</v>
      </c>
      <c r="GH1" s="184" t="s">
        <v>768</v>
      </c>
      <c r="GI1" s="184" t="s">
        <v>770</v>
      </c>
      <c r="GJ1" s="184" t="s">
        <v>771</v>
      </c>
      <c r="GK1" s="184" t="s">
        <v>312</v>
      </c>
      <c r="GL1" s="184" t="s">
        <v>774</v>
      </c>
      <c r="GM1" s="184" t="s">
        <v>775</v>
      </c>
      <c r="GN1" s="193" t="s">
        <v>306</v>
      </c>
      <c r="GO1" s="184" t="s">
        <v>307</v>
      </c>
      <c r="GP1" s="184" t="s">
        <v>777</v>
      </c>
      <c r="GQ1" s="184" t="s">
        <v>779</v>
      </c>
      <c r="GR1" s="184" t="s">
        <v>781</v>
      </c>
      <c r="GS1" s="184" t="s">
        <v>783</v>
      </c>
      <c r="GT1" s="184" t="s">
        <v>785</v>
      </c>
      <c r="GU1" s="193" t="s">
        <v>308</v>
      </c>
      <c r="GV1" s="184" t="s">
        <v>309</v>
      </c>
      <c r="GW1" s="184" t="s">
        <v>787</v>
      </c>
      <c r="GX1" s="184" t="s">
        <v>789</v>
      </c>
      <c r="GY1" s="184" t="s">
        <v>791</v>
      </c>
      <c r="GZ1" s="184" t="s">
        <v>793</v>
      </c>
      <c r="HA1" s="184" t="s">
        <v>795</v>
      </c>
      <c r="HB1" s="184" t="s">
        <v>797</v>
      </c>
      <c r="HC1" s="181" t="s">
        <v>313</v>
      </c>
      <c r="HD1" s="193" t="s">
        <v>314</v>
      </c>
      <c r="HE1" s="184" t="s">
        <v>315</v>
      </c>
      <c r="HF1" s="184" t="s">
        <v>799</v>
      </c>
      <c r="HG1" s="184" t="s">
        <v>801</v>
      </c>
      <c r="HH1" s="184" t="s">
        <v>803</v>
      </c>
      <c r="HI1" s="184" t="s">
        <v>805</v>
      </c>
      <c r="HJ1" s="184" t="s">
        <v>316</v>
      </c>
      <c r="HK1" s="184" t="s">
        <v>808</v>
      </c>
      <c r="HL1" s="184" t="s">
        <v>333</v>
      </c>
      <c r="HM1" s="184" t="s">
        <v>846</v>
      </c>
      <c r="HN1" s="184" t="s">
        <v>848</v>
      </c>
      <c r="HO1" s="184" t="s">
        <v>850</v>
      </c>
      <c r="HP1" s="193" t="s">
        <v>317</v>
      </c>
      <c r="HQ1" s="184" t="s">
        <v>810</v>
      </c>
      <c r="HR1" s="184" t="s">
        <v>812</v>
      </c>
      <c r="HS1" s="184" t="s">
        <v>318</v>
      </c>
      <c r="HT1" s="184" t="s">
        <v>815</v>
      </c>
      <c r="HU1" s="184" t="s">
        <v>817</v>
      </c>
      <c r="HV1" s="184" t="s">
        <v>818</v>
      </c>
      <c r="HW1" s="184" t="s">
        <v>820</v>
      </c>
      <c r="HX1" s="193" t="s">
        <v>319</v>
      </c>
      <c r="HY1" s="184" t="s">
        <v>822</v>
      </c>
      <c r="HZ1" s="184" t="s">
        <v>824</v>
      </c>
      <c r="IA1" s="184" t="s">
        <v>826</v>
      </c>
      <c r="IB1" s="184" t="s">
        <v>320</v>
      </c>
      <c r="IC1" s="184" t="s">
        <v>828</v>
      </c>
      <c r="ID1" s="184" t="s">
        <v>830</v>
      </c>
      <c r="IE1" s="184" t="s">
        <v>321</v>
      </c>
      <c r="IF1" s="184" t="s">
        <v>832</v>
      </c>
      <c r="IG1" s="184" t="s">
        <v>834</v>
      </c>
      <c r="IH1" s="184" t="s">
        <v>322</v>
      </c>
      <c r="II1" s="184" t="s">
        <v>836</v>
      </c>
      <c r="IJ1" s="184" t="s">
        <v>838</v>
      </c>
      <c r="IK1" s="184" t="s">
        <v>840</v>
      </c>
      <c r="IL1" s="184" t="s">
        <v>842</v>
      </c>
      <c r="IM1" s="184" t="s">
        <v>323</v>
      </c>
      <c r="IN1" s="184" t="s">
        <v>844</v>
      </c>
      <c r="IO1" s="193" t="s">
        <v>324</v>
      </c>
      <c r="IP1" s="184" t="s">
        <v>852</v>
      </c>
      <c r="IQ1" s="184" t="s">
        <v>854</v>
      </c>
      <c r="IR1" s="184" t="s">
        <v>325</v>
      </c>
      <c r="IS1" s="184" t="s">
        <v>856</v>
      </c>
      <c r="IT1" s="184" t="s">
        <v>858</v>
      </c>
      <c r="IU1" s="184" t="s">
        <v>860</v>
      </c>
      <c r="IV1" s="193" t="s">
        <v>326</v>
      </c>
      <c r="IW1" s="184" t="s">
        <v>862</v>
      </c>
      <c r="IX1" s="184" t="s">
        <v>327</v>
      </c>
      <c r="IY1" s="184" t="s">
        <v>865</v>
      </c>
      <c r="IZ1" s="184" t="s">
        <v>867</v>
      </c>
      <c r="JA1" s="184" t="s">
        <v>869</v>
      </c>
      <c r="JB1" s="184" t="s">
        <v>871</v>
      </c>
      <c r="JC1" s="184" t="s">
        <v>873</v>
      </c>
      <c r="JD1" s="184" t="s">
        <v>875</v>
      </c>
      <c r="JE1" s="184" t="s">
        <v>328</v>
      </c>
      <c r="JF1" s="184" t="s">
        <v>878</v>
      </c>
      <c r="JG1" s="184" t="s">
        <v>880</v>
      </c>
      <c r="JH1" s="184" t="s">
        <v>882</v>
      </c>
      <c r="JI1" s="184" t="s">
        <v>884</v>
      </c>
      <c r="JJ1" s="184" t="s">
        <v>886</v>
      </c>
      <c r="JK1" s="184" t="s">
        <v>888</v>
      </c>
      <c r="JL1" s="184" t="s">
        <v>890</v>
      </c>
      <c r="JM1" s="184" t="s">
        <v>892</v>
      </c>
      <c r="JN1" s="184" t="s">
        <v>329</v>
      </c>
      <c r="JO1" s="184" t="s">
        <v>895</v>
      </c>
      <c r="JP1" s="184" t="s">
        <v>897</v>
      </c>
      <c r="JQ1" s="184" t="s">
        <v>899</v>
      </c>
      <c r="JR1" s="184" t="s">
        <v>901</v>
      </c>
      <c r="JS1" s="184" t="s">
        <v>902</v>
      </c>
      <c r="JT1" s="184" t="s">
        <v>904</v>
      </c>
      <c r="JU1" s="184" t="s">
        <v>906</v>
      </c>
      <c r="JV1" s="184" t="s">
        <v>908</v>
      </c>
      <c r="JW1" s="184" t="s">
        <v>910</v>
      </c>
      <c r="JX1" s="184" t="s">
        <v>912</v>
      </c>
      <c r="JY1" s="184" t="s">
        <v>914</v>
      </c>
      <c r="JZ1" s="184" t="s">
        <v>916</v>
      </c>
      <c r="KA1" s="184" t="s">
        <v>918</v>
      </c>
      <c r="KB1" s="184" t="s">
        <v>920</v>
      </c>
      <c r="KC1" s="184" t="s">
        <v>922</v>
      </c>
      <c r="KD1" s="184" t="s">
        <v>924</v>
      </c>
      <c r="KE1" s="184" t="s">
        <v>926</v>
      </c>
      <c r="KF1" s="184" t="s">
        <v>928</v>
      </c>
      <c r="KG1" s="184" t="s">
        <v>930</v>
      </c>
      <c r="KH1" s="184" t="s">
        <v>932</v>
      </c>
      <c r="KI1" s="184" t="s">
        <v>934</v>
      </c>
      <c r="KJ1" s="184" t="s">
        <v>936</v>
      </c>
      <c r="KK1" s="184" t="s">
        <v>938</v>
      </c>
      <c r="KL1" s="184" t="s">
        <v>940</v>
      </c>
      <c r="KM1" s="184" t="s">
        <v>942</v>
      </c>
      <c r="KN1" s="184" t="s">
        <v>944</v>
      </c>
      <c r="KO1" s="193" t="s">
        <v>330</v>
      </c>
      <c r="KP1" s="184" t="s">
        <v>946</v>
      </c>
      <c r="KQ1" s="184" t="s">
        <v>331</v>
      </c>
      <c r="KR1" s="184" t="s">
        <v>949</v>
      </c>
      <c r="KS1" s="184" t="s">
        <v>951</v>
      </c>
      <c r="KT1" s="184" t="s">
        <v>953</v>
      </c>
      <c r="KU1" s="184" t="s">
        <v>955</v>
      </c>
      <c r="KV1" s="184" t="s">
        <v>332</v>
      </c>
      <c r="KW1" s="184" t="s">
        <v>958</v>
      </c>
      <c r="KX1" s="184" t="s">
        <v>960</v>
      </c>
      <c r="KY1" s="184" t="s">
        <v>962</v>
      </c>
      <c r="KZ1" s="184" t="s">
        <v>964</v>
      </c>
      <c r="LA1" s="184" t="s">
        <v>966</v>
      </c>
      <c r="LB1" s="184" t="s">
        <v>968</v>
      </c>
      <c r="LC1" s="184" t="s">
        <v>970</v>
      </c>
      <c r="LD1" s="181" t="s">
        <v>334</v>
      </c>
      <c r="LE1" s="193" t="s">
        <v>335</v>
      </c>
      <c r="LF1" s="184" t="s">
        <v>336</v>
      </c>
      <c r="LG1" s="184" t="s">
        <v>350</v>
      </c>
      <c r="LH1" s="184" t="s">
        <v>972</v>
      </c>
      <c r="LI1" s="184" t="s">
        <v>974</v>
      </c>
      <c r="LJ1" s="184" t="s">
        <v>976</v>
      </c>
      <c r="LK1" s="184" t="s">
        <v>978</v>
      </c>
      <c r="LL1" s="184" t="s">
        <v>351</v>
      </c>
      <c r="LM1" s="184" t="s">
        <v>980</v>
      </c>
      <c r="LN1" s="184" t="s">
        <v>352</v>
      </c>
      <c r="LO1" s="184" t="s">
        <v>982</v>
      </c>
      <c r="LP1" s="184" t="s">
        <v>337</v>
      </c>
      <c r="LQ1" s="184" t="s">
        <v>984</v>
      </c>
      <c r="LR1" s="184" t="s">
        <v>353</v>
      </c>
      <c r="LS1" s="184" t="s">
        <v>986</v>
      </c>
      <c r="LT1" s="184" t="s">
        <v>988</v>
      </c>
      <c r="LU1" s="184" t="s">
        <v>354</v>
      </c>
      <c r="LV1" s="193" t="s">
        <v>338</v>
      </c>
      <c r="LW1" s="184" t="s">
        <v>339</v>
      </c>
      <c r="LX1" s="184" t="s">
        <v>990</v>
      </c>
      <c r="LY1" s="184" t="s">
        <v>992</v>
      </c>
      <c r="LZ1" s="184" t="s">
        <v>993</v>
      </c>
      <c r="MA1" s="184" t="s">
        <v>995</v>
      </c>
      <c r="MB1" s="184" t="s">
        <v>996</v>
      </c>
      <c r="MC1" s="184" t="s">
        <v>998</v>
      </c>
      <c r="MD1" s="184" t="s">
        <v>1000</v>
      </c>
      <c r="ME1" s="184" t="s">
        <v>1002</v>
      </c>
      <c r="MF1" s="184" t="s">
        <v>1004</v>
      </c>
      <c r="MG1" s="184" t="s">
        <v>340</v>
      </c>
      <c r="MH1" s="184" t="s">
        <v>1007</v>
      </c>
      <c r="MI1" s="184" t="s">
        <v>1008</v>
      </c>
      <c r="MJ1" s="184" t="s">
        <v>1010</v>
      </c>
      <c r="MK1" s="184" t="s">
        <v>341</v>
      </c>
      <c r="ML1" s="184" t="s">
        <v>1013</v>
      </c>
      <c r="MM1" s="184" t="s">
        <v>1014</v>
      </c>
      <c r="MN1" s="184" t="s">
        <v>1016</v>
      </c>
      <c r="MO1" s="184" t="s">
        <v>1018</v>
      </c>
      <c r="MP1" s="184" t="s">
        <v>342</v>
      </c>
      <c r="MQ1" s="184" t="s">
        <v>1021</v>
      </c>
      <c r="MR1" s="184" t="s">
        <v>1023</v>
      </c>
      <c r="MS1" s="184" t="s">
        <v>1025</v>
      </c>
      <c r="MT1" s="184" t="s">
        <v>1027</v>
      </c>
      <c r="MU1" s="184" t="s">
        <v>343</v>
      </c>
      <c r="MV1" s="184" t="s">
        <v>1030</v>
      </c>
      <c r="MW1" s="184" t="s">
        <v>1032</v>
      </c>
      <c r="MX1" s="184" t="s">
        <v>1034</v>
      </c>
      <c r="MY1" s="184" t="s">
        <v>1036</v>
      </c>
      <c r="MZ1" s="184" t="s">
        <v>1038</v>
      </c>
      <c r="NA1" s="184" t="s">
        <v>1040</v>
      </c>
      <c r="NB1" s="184" t="s">
        <v>1042</v>
      </c>
      <c r="NC1" s="184" t="s">
        <v>1044</v>
      </c>
      <c r="ND1" s="184" t="s">
        <v>1046</v>
      </c>
      <c r="NE1" s="184" t="s">
        <v>1048</v>
      </c>
      <c r="NF1" s="184" t="s">
        <v>1050</v>
      </c>
      <c r="NG1" s="184" t="s">
        <v>1051</v>
      </c>
      <c r="NH1" s="193" t="s">
        <v>344</v>
      </c>
      <c r="NI1" s="184" t="s">
        <v>345</v>
      </c>
      <c r="NJ1" s="184" t="s">
        <v>1053</v>
      </c>
      <c r="NK1" s="184" t="s">
        <v>1055</v>
      </c>
      <c r="NL1" s="184" t="s">
        <v>1057</v>
      </c>
      <c r="NM1" s="184" t="s">
        <v>1059</v>
      </c>
      <c r="NN1" s="193" t="s">
        <v>346</v>
      </c>
      <c r="NO1" s="184" t="s">
        <v>347</v>
      </c>
      <c r="NP1" s="184" t="s">
        <v>1060</v>
      </c>
      <c r="NQ1" s="184" t="s">
        <v>348</v>
      </c>
      <c r="NR1" s="184" t="s">
        <v>1062</v>
      </c>
      <c r="NS1" s="184" t="s">
        <v>1064</v>
      </c>
      <c r="NT1" s="184" t="s">
        <v>349</v>
      </c>
      <c r="NU1" s="184" t="s">
        <v>1066</v>
      </c>
      <c r="NV1" s="181" t="s">
        <v>355</v>
      </c>
      <c r="NW1" s="193" t="s">
        <v>356</v>
      </c>
      <c r="NX1" s="184" t="s">
        <v>357</v>
      </c>
      <c r="NY1" s="184" t="s">
        <v>1069</v>
      </c>
      <c r="NZ1" s="184" t="s">
        <v>1071</v>
      </c>
      <c r="OA1" s="184" t="s">
        <v>358</v>
      </c>
      <c r="OB1" s="184" t="s">
        <v>368</v>
      </c>
      <c r="OC1" s="184" t="s">
        <v>1073</v>
      </c>
      <c r="OD1" s="184" t="s">
        <v>1075</v>
      </c>
      <c r="OE1" s="184" t="s">
        <v>1077</v>
      </c>
      <c r="OF1" s="184" t="s">
        <v>1079</v>
      </c>
      <c r="OG1" s="184" t="s">
        <v>1081</v>
      </c>
      <c r="OH1" s="184" t="s">
        <v>1083</v>
      </c>
      <c r="OI1" s="184" t="s">
        <v>1085</v>
      </c>
      <c r="OJ1" s="184" t="s">
        <v>1087</v>
      </c>
      <c r="OK1" s="184" t="s">
        <v>1089</v>
      </c>
      <c r="OL1" s="184" t="s">
        <v>1091</v>
      </c>
      <c r="OM1" s="184" t="s">
        <v>1093</v>
      </c>
      <c r="ON1" s="184" t="s">
        <v>1095</v>
      </c>
      <c r="OO1" s="184" t="s">
        <v>1097</v>
      </c>
      <c r="OP1" s="184" t="s">
        <v>1099</v>
      </c>
      <c r="OQ1" s="184" t="s">
        <v>1101</v>
      </c>
      <c r="OR1" s="184" t="s">
        <v>1103</v>
      </c>
      <c r="OS1" s="184" t="s">
        <v>1105</v>
      </c>
      <c r="OT1" s="184" t="s">
        <v>1107</v>
      </c>
      <c r="OU1" s="184" t="s">
        <v>1109</v>
      </c>
      <c r="OV1" s="184" t="s">
        <v>1111</v>
      </c>
      <c r="OW1" s="184" t="s">
        <v>1113</v>
      </c>
      <c r="OX1" s="184" t="s">
        <v>1115</v>
      </c>
      <c r="OY1" s="184" t="s">
        <v>369</v>
      </c>
      <c r="OZ1" s="184" t="s">
        <v>1118</v>
      </c>
      <c r="PA1" s="184" t="s">
        <v>1120</v>
      </c>
      <c r="PB1" s="184" t="s">
        <v>1121</v>
      </c>
      <c r="PC1" s="184" t="s">
        <v>1123</v>
      </c>
      <c r="PD1" s="184" t="s">
        <v>1125</v>
      </c>
      <c r="PE1" s="184" t="s">
        <v>1127</v>
      </c>
      <c r="PF1" s="184" t="s">
        <v>1129</v>
      </c>
      <c r="PG1" s="184" t="s">
        <v>1131</v>
      </c>
      <c r="PH1" s="184" t="s">
        <v>1133</v>
      </c>
      <c r="PI1" s="184" t="s">
        <v>1135</v>
      </c>
      <c r="PJ1" s="184" t="s">
        <v>1137</v>
      </c>
      <c r="PK1" s="184" t="s">
        <v>1139</v>
      </c>
      <c r="PL1" s="184" t="s">
        <v>1141</v>
      </c>
      <c r="PM1" s="184" t="s">
        <v>1143</v>
      </c>
      <c r="PN1" s="184" t="s">
        <v>1145</v>
      </c>
      <c r="PO1" s="184" t="s">
        <v>1147</v>
      </c>
      <c r="PP1" s="184" t="s">
        <v>1149</v>
      </c>
      <c r="PQ1" s="184" t="s">
        <v>1151</v>
      </c>
      <c r="PR1" s="184" t="s">
        <v>1153</v>
      </c>
      <c r="PS1" s="184" t="s">
        <v>1155</v>
      </c>
      <c r="PT1" s="184" t="s">
        <v>1157</v>
      </c>
      <c r="PU1" s="184" t="s">
        <v>1159</v>
      </c>
      <c r="PV1" s="184" t="s">
        <v>1161</v>
      </c>
      <c r="PW1" s="184" t="s">
        <v>1163</v>
      </c>
      <c r="PX1" s="184" t="s">
        <v>1165</v>
      </c>
      <c r="PY1" s="184" t="s">
        <v>1167</v>
      </c>
      <c r="PZ1" s="184" t="s">
        <v>359</v>
      </c>
      <c r="QA1" s="184" t="s">
        <v>1169</v>
      </c>
      <c r="QB1" s="184" t="s">
        <v>1171</v>
      </c>
      <c r="QC1" s="184" t="s">
        <v>1173</v>
      </c>
      <c r="QD1" s="184" t="s">
        <v>1175</v>
      </c>
      <c r="QE1" s="184" t="s">
        <v>1177</v>
      </c>
      <c r="QF1" s="193" t="s">
        <v>360</v>
      </c>
      <c r="QG1" s="184" t="s">
        <v>361</v>
      </c>
      <c r="QH1" s="184" t="s">
        <v>1179</v>
      </c>
      <c r="QI1" s="184" t="s">
        <v>1181</v>
      </c>
      <c r="QJ1" s="184" t="s">
        <v>1183</v>
      </c>
      <c r="QK1" s="184" t="s">
        <v>1185</v>
      </c>
      <c r="QL1" s="184" t="s">
        <v>1187</v>
      </c>
      <c r="QM1" s="184" t="s">
        <v>1189</v>
      </c>
      <c r="QN1" s="193" t="s">
        <v>362</v>
      </c>
      <c r="QO1" s="184" t="s">
        <v>1191</v>
      </c>
      <c r="QP1" s="184" t="s">
        <v>363</v>
      </c>
      <c r="QQ1" s="184" t="s">
        <v>370</v>
      </c>
      <c r="QR1" s="184" t="s">
        <v>1193</v>
      </c>
      <c r="QS1" s="184" t="s">
        <v>1195</v>
      </c>
      <c r="QT1" s="184" t="s">
        <v>1197</v>
      </c>
      <c r="QU1" s="184" t="s">
        <v>1199</v>
      </c>
      <c r="QV1" s="184" t="s">
        <v>1201</v>
      </c>
      <c r="QW1" s="184" t="s">
        <v>1203</v>
      </c>
      <c r="QX1" s="184" t="s">
        <v>1205</v>
      </c>
      <c r="QY1" s="184" t="s">
        <v>1207</v>
      </c>
      <c r="QZ1" s="184" t="s">
        <v>1209</v>
      </c>
      <c r="RA1" s="184" t="s">
        <v>1211</v>
      </c>
      <c r="RB1" s="184" t="s">
        <v>1213</v>
      </c>
      <c r="RC1" s="184" t="s">
        <v>1215</v>
      </c>
      <c r="RD1" s="184" t="s">
        <v>1217</v>
      </c>
      <c r="RE1" s="184" t="s">
        <v>1219</v>
      </c>
      <c r="RF1" s="193" t="s">
        <v>364</v>
      </c>
      <c r="RG1" s="184" t="s">
        <v>365</v>
      </c>
      <c r="RH1" s="184" t="s">
        <v>1221</v>
      </c>
      <c r="RI1" s="184" t="s">
        <v>1223</v>
      </c>
      <c r="RJ1" s="193" t="s">
        <v>366</v>
      </c>
      <c r="RK1" s="184" t="s">
        <v>367</v>
      </c>
      <c r="RL1" s="184" t="s">
        <v>1225</v>
      </c>
      <c r="RM1" s="184" t="s">
        <v>1226</v>
      </c>
      <c r="RN1" s="184" t="s">
        <v>1227</v>
      </c>
      <c r="RO1" s="184" t="s">
        <v>1228</v>
      </c>
      <c r="RP1" s="184" t="s">
        <v>1230</v>
      </c>
      <c r="RQ1" s="184" t="s">
        <v>1231</v>
      </c>
      <c r="RR1" s="184" t="s">
        <v>1233</v>
      </c>
      <c r="RS1" s="184" t="s">
        <v>1234</v>
      </c>
      <c r="RT1" s="181" t="s">
        <v>371</v>
      </c>
      <c r="RU1" s="193" t="s">
        <v>372</v>
      </c>
      <c r="RV1" s="184" t="s">
        <v>373</v>
      </c>
      <c r="RW1" s="184" t="s">
        <v>1236</v>
      </c>
      <c r="RX1" s="184" t="s">
        <v>1238</v>
      </c>
      <c r="RY1" s="184" t="s">
        <v>374</v>
      </c>
      <c r="RZ1" s="184" t="s">
        <v>1240</v>
      </c>
      <c r="SA1" s="184" t="s">
        <v>1242</v>
      </c>
      <c r="SB1" s="184" t="s">
        <v>1244</v>
      </c>
      <c r="SC1" s="184" t="s">
        <v>1246</v>
      </c>
      <c r="SD1" s="193" t="s">
        <v>375</v>
      </c>
      <c r="SE1" s="184" t="s">
        <v>376</v>
      </c>
      <c r="SF1" s="184" t="s">
        <v>1248</v>
      </c>
      <c r="SG1" s="184" t="s">
        <v>1250</v>
      </c>
      <c r="SH1" s="184" t="s">
        <v>1252</v>
      </c>
      <c r="SI1" s="184" t="s">
        <v>1254</v>
      </c>
      <c r="SJ1" s="184" t="s">
        <v>1256</v>
      </c>
      <c r="SK1" s="184" t="s">
        <v>1258</v>
      </c>
      <c r="SL1" s="184" t="s">
        <v>1260</v>
      </c>
      <c r="SM1" s="184" t="s">
        <v>1262</v>
      </c>
      <c r="SN1" s="184" t="s">
        <v>1264</v>
      </c>
      <c r="SO1" s="184" t="s">
        <v>1266</v>
      </c>
      <c r="SP1" s="184" t="s">
        <v>1268</v>
      </c>
      <c r="SQ1" s="184" t="s">
        <v>1270</v>
      </c>
      <c r="SR1" s="184" t="s">
        <v>1272</v>
      </c>
      <c r="SS1" s="184" t="s">
        <v>1274</v>
      </c>
      <c r="ST1" s="184" t="s">
        <v>1276</v>
      </c>
      <c r="SU1" s="181" t="s">
        <v>377</v>
      </c>
      <c r="SV1" s="193" t="s">
        <v>378</v>
      </c>
      <c r="SW1" s="184" t="s">
        <v>379</v>
      </c>
      <c r="SX1" s="184" t="s">
        <v>1278</v>
      </c>
      <c r="SY1" s="184" t="s">
        <v>1280</v>
      </c>
      <c r="SZ1" s="184" t="s">
        <v>1282</v>
      </c>
      <c r="TA1" s="184" t="s">
        <v>1284</v>
      </c>
      <c r="TB1" s="184" t="s">
        <v>1286</v>
      </c>
      <c r="TC1" s="184" t="s">
        <v>380</v>
      </c>
      <c r="TD1" s="184" t="s">
        <v>1288</v>
      </c>
      <c r="TE1" s="184" t="s">
        <v>1290</v>
      </c>
      <c r="TF1" s="184" t="s">
        <v>1292</v>
      </c>
      <c r="TG1" s="184" t="s">
        <v>1294</v>
      </c>
      <c r="TH1" s="184" t="s">
        <v>1296</v>
      </c>
      <c r="TI1" s="184" t="s">
        <v>1298</v>
      </c>
      <c r="TJ1" s="193" t="s">
        <v>381</v>
      </c>
      <c r="TK1" s="184" t="s">
        <v>382</v>
      </c>
      <c r="TL1" s="184" t="s">
        <v>383</v>
      </c>
      <c r="TM1" s="184" t="s">
        <v>1300</v>
      </c>
      <c r="TN1" s="184" t="s">
        <v>1302</v>
      </c>
      <c r="TO1" s="184" t="s">
        <v>1303</v>
      </c>
      <c r="TP1" s="184" t="s">
        <v>1305</v>
      </c>
      <c r="TQ1" s="184" t="s">
        <v>1307</v>
      </c>
      <c r="TR1" s="184" t="s">
        <v>1309</v>
      </c>
      <c r="TS1" s="184" t="s">
        <v>1311</v>
      </c>
      <c r="TT1" s="184" t="s">
        <v>1313</v>
      </c>
      <c r="TU1" s="184" t="s">
        <v>1315</v>
      </c>
      <c r="TV1" s="184" t="s">
        <v>1317</v>
      </c>
      <c r="TW1" s="184" t="s">
        <v>1319</v>
      </c>
      <c r="TX1" s="184" t="s">
        <v>1321</v>
      </c>
      <c r="TY1" s="184" t="s">
        <v>1323</v>
      </c>
      <c r="TZ1" s="184" t="s">
        <v>1325</v>
      </c>
      <c r="UA1" s="184" t="s">
        <v>1327</v>
      </c>
      <c r="UB1" s="184" t="s">
        <v>1329</v>
      </c>
      <c r="UC1" s="181" t="s">
        <v>1331</v>
      </c>
      <c r="UD1" s="184" t="s">
        <v>1333</v>
      </c>
      <c r="UE1" s="184" t="s">
        <v>1335</v>
      </c>
      <c r="UF1" s="184" t="s">
        <v>1337</v>
      </c>
      <c r="UG1" s="184" t="s">
        <v>1339</v>
      </c>
      <c r="UH1" s="184" t="s">
        <v>1341</v>
      </c>
      <c r="UI1" s="187"/>
    </row>
    <row r="2" spans="1:555" s="124" customFormat="1" hidden="1" x14ac:dyDescent="0.25">
      <c r="A2" s="127" t="s">
        <v>1364</v>
      </c>
      <c r="B2" s="127" t="s">
        <v>1366</v>
      </c>
      <c r="C2" s="127" t="s">
        <v>477</v>
      </c>
      <c r="D2" s="127" t="s">
        <v>1365</v>
      </c>
      <c r="E2" s="127" t="s">
        <v>1367</v>
      </c>
      <c r="F2" s="127" t="s">
        <v>478</v>
      </c>
      <c r="G2" s="127" t="s">
        <v>1368</v>
      </c>
      <c r="H2" s="127" t="s">
        <v>1369</v>
      </c>
      <c r="I2" s="127" t="s">
        <v>1370</v>
      </c>
      <c r="J2" s="127" t="s">
        <v>1466</v>
      </c>
      <c r="K2" s="127" t="s">
        <v>1371</v>
      </c>
      <c r="L2" s="127" t="s">
        <v>1372</v>
      </c>
      <c r="M2" s="127" t="s">
        <v>1373</v>
      </c>
      <c r="N2" s="127" t="s">
        <v>1374</v>
      </c>
      <c r="O2" s="127" t="s">
        <v>1375</v>
      </c>
      <c r="S2" s="124" t="s">
        <v>132</v>
      </c>
      <c r="T2" s="124" t="s">
        <v>1454</v>
      </c>
      <c r="U2" s="124" t="s">
        <v>398</v>
      </c>
      <c r="V2" s="124" t="s">
        <v>416</v>
      </c>
      <c r="W2" s="124" t="s">
        <v>399</v>
      </c>
      <c r="X2" s="124" t="s">
        <v>400</v>
      </c>
      <c r="Y2" s="124" t="s">
        <v>401</v>
      </c>
      <c r="Z2" s="124" t="s">
        <v>402</v>
      </c>
      <c r="AA2" s="124" t="s">
        <v>403</v>
      </c>
      <c r="AB2" s="124" t="s">
        <v>404</v>
      </c>
      <c r="AC2" s="124" t="s">
        <v>405</v>
      </c>
      <c r="AD2" s="124" t="s">
        <v>406</v>
      </c>
      <c r="AE2" s="124" t="s">
        <v>407</v>
      </c>
      <c r="AF2" s="124" t="s">
        <v>408</v>
      </c>
      <c r="AH2" s="220" t="s">
        <v>426</v>
      </c>
      <c r="AI2" s="220" t="s">
        <v>427</v>
      </c>
      <c r="AJ2" s="220" t="s">
        <v>428</v>
      </c>
      <c r="AK2" s="220" t="s">
        <v>429</v>
      </c>
      <c r="AL2" s="220" t="s">
        <v>430</v>
      </c>
      <c r="AM2" s="220" t="s">
        <v>433</v>
      </c>
      <c r="AN2" s="220" t="s">
        <v>431</v>
      </c>
      <c r="AO2" s="220" t="s">
        <v>432</v>
      </c>
      <c r="AP2" s="220" t="s">
        <v>434</v>
      </c>
      <c r="AQ2" s="220" t="s">
        <v>435</v>
      </c>
      <c r="AR2" s="220" t="s">
        <v>436</v>
      </c>
      <c r="AS2" s="220" t="s">
        <v>437</v>
      </c>
      <c r="AT2" s="220" t="s">
        <v>438</v>
      </c>
      <c r="AU2" s="220" t="s">
        <v>439</v>
      </c>
      <c r="AV2" s="220" t="s">
        <v>440</v>
      </c>
      <c r="AW2" s="220" t="s">
        <v>441</v>
      </c>
      <c r="AX2" s="220" t="s">
        <v>442</v>
      </c>
      <c r="AY2" s="220" t="s">
        <v>443</v>
      </c>
      <c r="AZ2" s="220" t="s">
        <v>444</v>
      </c>
      <c r="BA2" s="220" t="s">
        <v>445</v>
      </c>
      <c r="BB2" s="220" t="s">
        <v>446</v>
      </c>
      <c r="BC2" s="220" t="s">
        <v>447</v>
      </c>
      <c r="BD2" s="220" t="s">
        <v>448</v>
      </c>
      <c r="BE2" s="220" t="s">
        <v>449</v>
      </c>
      <c r="BF2" s="220" t="s">
        <v>450</v>
      </c>
      <c r="BG2" s="220" t="s">
        <v>451</v>
      </c>
      <c r="BH2" s="220" t="s">
        <v>452</v>
      </c>
      <c r="BI2" s="220" t="s">
        <v>453</v>
      </c>
      <c r="BJ2" s="220" t="s">
        <v>454</v>
      </c>
      <c r="BK2" s="220" t="s">
        <v>455</v>
      </c>
      <c r="BL2" s="220" t="s">
        <v>456</v>
      </c>
      <c r="BM2" s="220" t="s">
        <v>457</v>
      </c>
      <c r="BN2" s="220" t="s">
        <v>458</v>
      </c>
      <c r="BO2" s="220" t="s">
        <v>459</v>
      </c>
      <c r="BP2" s="220" t="s">
        <v>460</v>
      </c>
      <c r="BQ2" s="220" t="s">
        <v>461</v>
      </c>
      <c r="BR2" s="220" t="s">
        <v>462</v>
      </c>
      <c r="BS2" s="220" t="s">
        <v>463</v>
      </c>
      <c r="BT2" s="220" t="s">
        <v>464</v>
      </c>
      <c r="BU2" s="220" t="s">
        <v>465</v>
      </c>
    </row>
    <row r="3" spans="1:555" s="124" customFormat="1" hidden="1" x14ac:dyDescent="0.25">
      <c r="A3" s="155"/>
      <c r="B3" s="155"/>
      <c r="C3" s="155"/>
      <c r="D3" s="155"/>
      <c r="E3" s="155"/>
      <c r="F3" s="155"/>
      <c r="G3" s="157"/>
      <c r="H3" s="157"/>
      <c r="I3" s="157"/>
      <c r="J3" s="157"/>
      <c r="K3" s="157"/>
      <c r="AH3" s="221">
        <v>2500</v>
      </c>
      <c r="AI3" s="221">
        <v>1900</v>
      </c>
      <c r="AJ3" s="221">
        <v>1650</v>
      </c>
      <c r="AK3" s="221">
        <v>1580</v>
      </c>
      <c r="AL3" s="221">
        <v>2250</v>
      </c>
      <c r="AM3" s="221">
        <v>1650</v>
      </c>
      <c r="AN3" s="221">
        <v>1400</v>
      </c>
      <c r="AO3" s="222">
        <v>1340</v>
      </c>
      <c r="AP3" s="222">
        <v>2000</v>
      </c>
      <c r="AQ3" s="222">
        <v>1400</v>
      </c>
      <c r="AR3" s="222">
        <v>1150</v>
      </c>
      <c r="AS3" s="222">
        <v>1100</v>
      </c>
      <c r="AT3" s="222">
        <v>1750</v>
      </c>
      <c r="AU3" s="222">
        <v>1150</v>
      </c>
      <c r="AV3" s="222">
        <v>900</v>
      </c>
      <c r="AW3" s="222">
        <v>860</v>
      </c>
      <c r="AX3" s="222">
        <v>1200</v>
      </c>
      <c r="AY3" s="124">
        <v>900</v>
      </c>
      <c r="AZ3" s="124">
        <v>650</v>
      </c>
      <c r="BA3" s="124">
        <v>620</v>
      </c>
      <c r="BB3" s="221">
        <v>5355</v>
      </c>
      <c r="BC3" s="221">
        <v>4935</v>
      </c>
      <c r="BD3" s="221">
        <v>6300</v>
      </c>
      <c r="BE3" s="221">
        <v>5880</v>
      </c>
      <c r="BF3" s="221">
        <v>4725</v>
      </c>
      <c r="BG3" s="221">
        <v>4305</v>
      </c>
      <c r="BH3" s="221">
        <v>5670</v>
      </c>
      <c r="BI3" s="222">
        <v>5250</v>
      </c>
      <c r="BJ3" s="222">
        <v>4095</v>
      </c>
      <c r="BK3" s="222">
        <v>3780</v>
      </c>
      <c r="BL3" s="222">
        <v>5040</v>
      </c>
      <c r="BM3" s="222">
        <v>4620</v>
      </c>
      <c r="BN3" s="222">
        <v>3465</v>
      </c>
      <c r="BO3" s="222">
        <v>3150</v>
      </c>
      <c r="BP3" s="222">
        <v>4410</v>
      </c>
      <c r="BQ3" s="222">
        <v>4095</v>
      </c>
      <c r="BR3" s="222">
        <v>3045</v>
      </c>
      <c r="BS3" s="124">
        <v>2835</v>
      </c>
      <c r="BT3" s="124">
        <v>3885</v>
      </c>
      <c r="BU3" s="124">
        <v>3570</v>
      </c>
    </row>
    <row r="5" spans="1:555" ht="60" customHeight="1" x14ac:dyDescent="0.25">
      <c r="C5" s="198" t="s">
        <v>253</v>
      </c>
      <c r="D5" s="171">
        <f>SUMIF(C:C,$C$10,D:D)</f>
        <v>117590</v>
      </c>
    </row>
    <row r="6" spans="1:555" x14ac:dyDescent="0.25">
      <c r="C6" s="70"/>
      <c r="D6" s="70"/>
      <c r="E6" s="70"/>
      <c r="F6" s="70"/>
      <c r="G6" s="70"/>
      <c r="H6" s="79"/>
      <c r="I6" s="70"/>
      <c r="J6" s="70"/>
    </row>
    <row r="7" spans="1:555" x14ac:dyDescent="0.25">
      <c r="C7" s="70" t="s">
        <v>41</v>
      </c>
      <c r="D7" s="70"/>
      <c r="E7" s="70"/>
      <c r="F7" s="70"/>
      <c r="G7" s="70"/>
      <c r="H7" s="79"/>
      <c r="I7" s="70"/>
      <c r="J7" s="70"/>
    </row>
    <row r="8" spans="1:555" x14ac:dyDescent="0.25">
      <c r="C8" s="70" t="s">
        <v>42</v>
      </c>
      <c r="D8" s="70"/>
      <c r="E8" s="70"/>
      <c r="F8" s="70"/>
      <c r="G8" s="70"/>
      <c r="H8" s="79"/>
      <c r="I8" s="70"/>
      <c r="J8" s="70"/>
    </row>
    <row r="9" spans="1:555" ht="15.75" thickBot="1" x14ac:dyDescent="0.3">
      <c r="B9" s="95"/>
      <c r="C9" s="180"/>
      <c r="D9" s="180"/>
      <c r="E9" s="180"/>
      <c r="F9" s="180"/>
      <c r="G9" s="180"/>
      <c r="H9" s="79"/>
      <c r="I9" s="180"/>
      <c r="J9" s="180"/>
      <c r="K9" s="114"/>
    </row>
    <row r="10" spans="1:555" ht="15.75" thickBot="1" x14ac:dyDescent="0.3">
      <c r="B10" s="95"/>
      <c r="C10" s="29" t="s">
        <v>43</v>
      </c>
      <c r="D10" s="30">
        <f>SUM(G17:G26)</f>
        <v>4080</v>
      </c>
      <c r="E10" s="95"/>
      <c r="F10" s="95"/>
      <c r="G10" s="95"/>
      <c r="H10" s="76"/>
      <c r="I10" s="76"/>
      <c r="J10" s="76"/>
      <c r="K10" s="114"/>
    </row>
    <row r="11" spans="1:555" x14ac:dyDescent="0.25">
      <c r="B11" s="95"/>
      <c r="C11" s="70"/>
      <c r="D11" s="31"/>
      <c r="E11" s="95"/>
      <c r="F11" s="95"/>
      <c r="G11" s="95"/>
      <c r="H11" s="76"/>
      <c r="I11" s="76"/>
      <c r="J11" s="76"/>
      <c r="K11" s="114"/>
    </row>
    <row r="12" spans="1:555" x14ac:dyDescent="0.25">
      <c r="B12" s="95"/>
      <c r="C12" s="70" t="s">
        <v>1364</v>
      </c>
      <c r="D12" s="31"/>
      <c r="E12" s="95"/>
      <c r="F12" s="95"/>
      <c r="G12" s="95"/>
      <c r="H12" s="76"/>
      <c r="I12" s="76"/>
      <c r="J12" s="76"/>
      <c r="K12" s="114"/>
      <c r="N12" s="155"/>
    </row>
    <row r="13" spans="1:555" ht="15.75" x14ac:dyDescent="0.25">
      <c r="B13" s="95"/>
      <c r="C13" s="206" t="s">
        <v>396</v>
      </c>
      <c r="D13" s="417" t="str">
        <f>+'Desarrollo e Innov. Curricular'!E8</f>
        <v>AE-1.a.1.1</v>
      </c>
      <c r="E13" s="95"/>
      <c r="F13" s="95"/>
      <c r="G13" s="95"/>
      <c r="H13" s="76"/>
      <c r="I13" s="76"/>
      <c r="J13" s="76"/>
      <c r="K13" s="114"/>
      <c r="N13" s="155"/>
    </row>
    <row r="14" spans="1:555" ht="18.75" x14ac:dyDescent="0.25">
      <c r="B14" s="95"/>
      <c r="C14" s="215" t="str">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 xml:space="preserve">1 Reunión para la socialización y ajuste del nuevo plan de estudios de la carrera de administración de Empresas. 
</v>
      </c>
      <c r="D14" s="31"/>
      <c r="E14" s="95"/>
      <c r="F14" s="95"/>
      <c r="G14" s="95"/>
      <c r="H14" s="76"/>
      <c r="I14" s="76"/>
      <c r="J14" s="76"/>
      <c r="K14" s="114"/>
      <c r="N14" s="155"/>
    </row>
    <row r="15" spans="1:555" ht="15.75" thickBot="1" x14ac:dyDescent="0.3">
      <c r="B15" s="95"/>
      <c r="C15" s="70"/>
      <c r="D15" s="31"/>
      <c r="E15" s="95"/>
      <c r="F15" s="95"/>
      <c r="G15" s="95"/>
      <c r="H15" s="76"/>
      <c r="I15" s="76"/>
      <c r="J15" s="76"/>
      <c r="K15" s="114"/>
      <c r="N15" s="155"/>
    </row>
    <row r="16" spans="1:555" ht="32.25" customHeight="1" thickBot="1" x14ac:dyDescent="0.3">
      <c r="B16" s="95"/>
      <c r="C16" s="128" t="s">
        <v>44</v>
      </c>
      <c r="D16" s="131" t="s">
        <v>45</v>
      </c>
      <c r="E16" s="130" t="s">
        <v>55</v>
      </c>
      <c r="F16" s="130" t="s">
        <v>57</v>
      </c>
      <c r="G16" s="129" t="s">
        <v>27</v>
      </c>
      <c r="H16" s="135" t="s">
        <v>134</v>
      </c>
      <c r="I16" s="130" t="s">
        <v>46</v>
      </c>
      <c r="J16" s="130" t="s">
        <v>135</v>
      </c>
      <c r="K16" s="130" t="s">
        <v>414</v>
      </c>
      <c r="L16" s="510" t="s">
        <v>415</v>
      </c>
      <c r="N16" s="155"/>
    </row>
    <row r="17" spans="2:14" x14ac:dyDescent="0.25">
      <c r="B17" s="95"/>
      <c r="C17" s="342" t="s">
        <v>47</v>
      </c>
      <c r="D17" s="582">
        <v>12</v>
      </c>
      <c r="E17" s="343"/>
      <c r="F17" s="117">
        <v>30000</v>
      </c>
      <c r="G17" s="344">
        <f t="shared" ref="G17" si="0">E17*F17</f>
        <v>0</v>
      </c>
      <c r="H17" s="163"/>
      <c r="I17" s="118" t="s">
        <v>706</v>
      </c>
      <c r="J17" s="118" t="str">
        <f>VLOOKUP(I17,Presupuesto!$B$11:$C$566,2,0)</f>
        <v>SERVICIOS DE CAPACITACION.</v>
      </c>
      <c r="K17" s="507" t="s">
        <v>1364</v>
      </c>
      <c r="L17" s="455" t="s">
        <v>402</v>
      </c>
      <c r="N17" s="155"/>
    </row>
    <row r="18" spans="2:14" x14ac:dyDescent="0.25">
      <c r="B18" s="95"/>
      <c r="C18" s="101" t="s">
        <v>48</v>
      </c>
      <c r="D18" s="583"/>
      <c r="E18" s="202">
        <f>D17</f>
        <v>12</v>
      </c>
      <c r="F18" s="102">
        <v>50</v>
      </c>
      <c r="G18" s="99">
        <v>0</v>
      </c>
      <c r="H18" s="163"/>
      <c r="I18" s="100" t="s">
        <v>724</v>
      </c>
      <c r="J18" s="100" t="str">
        <f>VLOOKUP(I18,Presupuesto!$B$11:$C$566,2,0)</f>
        <v>SERVICIOS DE IMPRENTA PUBLIC.Y REPRODUCCION</v>
      </c>
      <c r="K18" s="508" t="str">
        <f t="shared" ref="K18:K26" si="1">$K$17</f>
        <v>Desarrollo e Innovación Curricular</v>
      </c>
      <c r="L18" s="456" t="s">
        <v>402</v>
      </c>
      <c r="N18" s="155"/>
    </row>
    <row r="19" spans="2:14" x14ac:dyDescent="0.25">
      <c r="B19" s="95"/>
      <c r="C19" s="101" t="s">
        <v>49</v>
      </c>
      <c r="D19" s="583"/>
      <c r="E19" s="202">
        <f>D17</f>
        <v>12</v>
      </c>
      <c r="F19" s="102">
        <v>150</v>
      </c>
      <c r="G19" s="99">
        <f>+F19*E19</f>
        <v>1800</v>
      </c>
      <c r="H19" s="163" t="s">
        <v>132</v>
      </c>
      <c r="I19" s="100" t="s">
        <v>799</v>
      </c>
      <c r="J19" s="100" t="str">
        <f>VLOOKUP(I19,Presupuesto!$B$11:$C$566,2,0)</f>
        <v>ALIMENTOS B EBIDAS PARA PERSONAS</v>
      </c>
      <c r="K19" s="508" t="str">
        <f t="shared" si="1"/>
        <v>Desarrollo e Innovación Curricular</v>
      </c>
      <c r="L19" s="456" t="s">
        <v>402</v>
      </c>
      <c r="N19" s="155"/>
    </row>
    <row r="20" spans="2:14" x14ac:dyDescent="0.25">
      <c r="B20" s="95"/>
      <c r="C20" s="101" t="s">
        <v>50</v>
      </c>
      <c r="D20" s="583"/>
      <c r="E20" s="153">
        <v>0</v>
      </c>
      <c r="F20" s="120">
        <v>10000</v>
      </c>
      <c r="G20" s="99">
        <v>0</v>
      </c>
      <c r="H20" s="163"/>
      <c r="I20" s="334" t="s">
        <v>304</v>
      </c>
      <c r="J20" s="100" t="str">
        <f>VLOOKUP(I20,Presupuesto!$B$11:$C$566,2,0)</f>
        <v>PASAJES (26100-00)</v>
      </c>
      <c r="K20" s="508" t="str">
        <f t="shared" si="1"/>
        <v>Desarrollo e Innovación Curricular</v>
      </c>
      <c r="L20" s="456" t="s">
        <v>402</v>
      </c>
      <c r="N20" s="155"/>
    </row>
    <row r="21" spans="2:14" x14ac:dyDescent="0.25">
      <c r="B21" s="95"/>
      <c r="C21" s="101" t="s">
        <v>423</v>
      </c>
      <c r="D21" s="583"/>
      <c r="E21" s="153">
        <v>12</v>
      </c>
      <c r="F21" s="120">
        <v>190</v>
      </c>
      <c r="G21" s="99">
        <f>+F21*E21</f>
        <v>2280</v>
      </c>
      <c r="H21" s="163" t="s">
        <v>132</v>
      </c>
      <c r="I21" s="100" t="s">
        <v>828</v>
      </c>
      <c r="J21" s="100" t="str">
        <f>VLOOKUP(I21,Presupuesto!$B$11:$C$566,2,0)</f>
        <v>PRODUCTOS PAPEL Y CARTON</v>
      </c>
      <c r="K21" s="508" t="str">
        <f t="shared" si="1"/>
        <v>Desarrollo e Innovación Curricular</v>
      </c>
      <c r="L21" s="456" t="s">
        <v>402</v>
      </c>
      <c r="N21" s="155"/>
    </row>
    <row r="22" spans="2:14" x14ac:dyDescent="0.25">
      <c r="B22" s="95"/>
      <c r="C22" s="101" t="s">
        <v>51</v>
      </c>
      <c r="D22" s="583"/>
      <c r="E22" s="202">
        <f>(D17*25)/500</f>
        <v>0.6</v>
      </c>
      <c r="F22" s="102">
        <v>85</v>
      </c>
      <c r="G22" s="99">
        <v>0</v>
      </c>
      <c r="H22" s="163"/>
      <c r="I22" s="100" t="s">
        <v>828</v>
      </c>
      <c r="J22" s="100" t="str">
        <f>VLOOKUP(I22,Presupuesto!$B$11:$C$566,2,0)</f>
        <v>PRODUCTOS PAPEL Y CARTON</v>
      </c>
      <c r="K22" s="508" t="str">
        <f t="shared" si="1"/>
        <v>Desarrollo e Innovación Curricular</v>
      </c>
      <c r="L22" s="456" t="s">
        <v>402</v>
      </c>
      <c r="N22" s="155"/>
    </row>
    <row r="23" spans="2:14" x14ac:dyDescent="0.25">
      <c r="B23" s="95"/>
      <c r="C23" s="101" t="s">
        <v>126</v>
      </c>
      <c r="D23" s="583"/>
      <c r="E23" s="202">
        <f>D17/12</f>
        <v>1</v>
      </c>
      <c r="F23" s="102">
        <v>36</v>
      </c>
      <c r="G23" s="99">
        <v>0</v>
      </c>
      <c r="H23" s="163"/>
      <c r="I23" s="100" t="s">
        <v>949</v>
      </c>
      <c r="J23" s="100" t="str">
        <f>VLOOKUP(I23,Presupuesto!$B$11:$C$566,2,0)</f>
        <v>UTILES DE ESCRITORIO, OFICINA Y ENSE¥ANZA</v>
      </c>
      <c r="K23" s="508" t="str">
        <f t="shared" si="1"/>
        <v>Desarrollo e Innovación Curricular</v>
      </c>
      <c r="L23" s="456" t="s">
        <v>402</v>
      </c>
      <c r="N23" s="155"/>
    </row>
    <row r="24" spans="2:14" x14ac:dyDescent="0.25">
      <c r="B24" s="95"/>
      <c r="C24" s="101" t="s">
        <v>34</v>
      </c>
      <c r="D24" s="583"/>
      <c r="E24" s="202">
        <f>D17/12</f>
        <v>1</v>
      </c>
      <c r="F24" s="102">
        <v>80</v>
      </c>
      <c r="G24" s="99">
        <v>0</v>
      </c>
      <c r="H24" s="163"/>
      <c r="I24" s="100" t="s">
        <v>949</v>
      </c>
      <c r="J24" s="100" t="str">
        <f>VLOOKUP(I24,Presupuesto!$B$11:$C$566,2,0)</f>
        <v>UTILES DE ESCRITORIO, OFICINA Y ENSE¥ANZA</v>
      </c>
      <c r="K24" s="508" t="str">
        <f t="shared" si="1"/>
        <v>Desarrollo e Innovación Curricular</v>
      </c>
      <c r="L24" s="456" t="s">
        <v>402</v>
      </c>
      <c r="N24" s="155"/>
    </row>
    <row r="25" spans="2:14" x14ac:dyDescent="0.25">
      <c r="B25" s="95"/>
      <c r="C25" s="111" t="s">
        <v>52</v>
      </c>
      <c r="D25" s="583"/>
      <c r="E25" s="219">
        <v>0</v>
      </c>
      <c r="F25" s="121">
        <v>25</v>
      </c>
      <c r="G25" s="99">
        <v>0</v>
      </c>
      <c r="H25" s="163"/>
      <c r="I25" s="100" t="s">
        <v>949</v>
      </c>
      <c r="J25" s="100" t="str">
        <f>VLOOKUP(I25,Presupuesto!$B$11:$C$566,2,0)</f>
        <v>UTILES DE ESCRITORIO, OFICINA Y ENSE¥ANZA</v>
      </c>
      <c r="K25" s="508" t="str">
        <f t="shared" si="1"/>
        <v>Desarrollo e Innovación Curricular</v>
      </c>
      <c r="L25" s="456" t="s">
        <v>402</v>
      </c>
      <c r="N25" s="155"/>
    </row>
    <row r="26" spans="2:14" ht="15.75" thickBot="1" x14ac:dyDescent="0.3">
      <c r="B26" s="95"/>
      <c r="C26" s="223" t="s">
        <v>436</v>
      </c>
      <c r="D26" s="224">
        <v>0</v>
      </c>
      <c r="E26" s="346">
        <v>0</v>
      </c>
      <c r="F26" s="106">
        <f>HLOOKUP(C26,$AH$2:$BU$3,2,0)</f>
        <v>1150</v>
      </c>
      <c r="G26" s="107">
        <f>D26*E26*F26</f>
        <v>0</v>
      </c>
      <c r="H26" s="347"/>
      <c r="I26" s="348" t="s">
        <v>305</v>
      </c>
      <c r="J26" s="108" t="str">
        <f>VLOOKUP(I26,Presupuesto!$B$11:$C$566,2,0)</f>
        <v>VIATICOS (26200-00)</v>
      </c>
      <c r="K26" s="509" t="str">
        <f t="shared" si="1"/>
        <v>Desarrollo e Innovación Curricular</v>
      </c>
      <c r="L26" s="108" t="s">
        <v>402</v>
      </c>
    </row>
    <row r="27" spans="2:14" x14ac:dyDescent="0.25">
      <c r="B27" s="95"/>
      <c r="C27" s="95"/>
      <c r="D27" s="95"/>
      <c r="E27" s="95"/>
      <c r="F27" s="95"/>
      <c r="G27" s="95"/>
      <c r="H27" s="95"/>
      <c r="I27" s="95"/>
      <c r="J27" s="95"/>
      <c r="K27" s="429"/>
      <c r="L27" s="429"/>
    </row>
    <row r="28" spans="2:14" ht="15.75" thickBot="1" x14ac:dyDescent="0.3">
      <c r="B28" s="95"/>
      <c r="C28" s="95"/>
      <c r="D28" s="95"/>
      <c r="E28" s="95"/>
      <c r="F28" s="95"/>
      <c r="G28" s="95"/>
      <c r="H28" s="95"/>
      <c r="I28" s="95"/>
      <c r="J28" s="95"/>
      <c r="K28" s="429"/>
      <c r="L28" s="429"/>
    </row>
    <row r="29" spans="2:14" ht="15.75" thickBot="1" x14ac:dyDescent="0.3">
      <c r="B29" s="95"/>
      <c r="C29" s="29" t="s">
        <v>43</v>
      </c>
      <c r="D29" s="30">
        <f>SUM(G36:G45)</f>
        <v>5000</v>
      </c>
      <c r="E29" s="95"/>
      <c r="F29" s="95"/>
      <c r="G29" s="95"/>
      <c r="H29" s="95"/>
      <c r="I29" s="95"/>
      <c r="J29" s="95"/>
      <c r="K29" s="429"/>
      <c r="L29" s="429"/>
    </row>
    <row r="30" spans="2:14" x14ac:dyDescent="0.25">
      <c r="B30" s="95"/>
      <c r="C30" s="95"/>
      <c r="E30" s="114"/>
      <c r="F30" s="114"/>
      <c r="G30" s="114"/>
      <c r="H30" s="177"/>
      <c r="I30" s="114"/>
      <c r="J30" s="114"/>
      <c r="K30" s="114"/>
    </row>
    <row r="31" spans="2:14" x14ac:dyDescent="0.25">
      <c r="C31" s="70" t="s">
        <v>1364</v>
      </c>
    </row>
    <row r="32" spans="2:14" ht="15.75" x14ac:dyDescent="0.25">
      <c r="B32" s="95"/>
      <c r="C32" s="206" t="s">
        <v>396</v>
      </c>
      <c r="D32" s="417" t="str">
        <f>+'Desarrollo e Innov. Curricular'!E9</f>
        <v>AE-1.a.1.2</v>
      </c>
      <c r="E32" s="95"/>
      <c r="F32" s="95"/>
      <c r="G32" s="95"/>
      <c r="H32" s="76"/>
      <c r="I32" s="76"/>
      <c r="J32" s="76"/>
      <c r="K32" s="114"/>
      <c r="N32" s="155"/>
    </row>
    <row r="33" spans="2:14" ht="18.75" x14ac:dyDescent="0.25">
      <c r="B33" s="95"/>
      <c r="C33" s="215" t="str">
        <f>IFERROR(VLOOKUP(D32,'Desarrollo e Innov. Curricular'!$E:$F,2,FALSE),IFERROR(VLOOKUP(D32,'Investigación Científica'!$E:$F,2,FALSE),IFERROR(VLOOKUP(D32,'Vinculación Univ. Sociedad'!$E:$F,2,FALSE),IFERROR(VLOOKUP(D32,'Docencia y Profesorado Universi'!$E:$F,2,FALSE),IFERROR(VLOOKUP(D32,'Estudiantes y Graduados'!$E:$F,2,FALSE),IFERROR(VLOOKUP(D32,'Gestion Administrativa'!$E:$F,2,FALSE),IFERROR(VLOOKUP(D32,'Gestión Académica'!$E:$F,2,FALSE),IFERROR(VLOOKUP(D32,'Aseguramiento de la Calidad'!$E:$F,2,FALSE),IFERROR(VLOOKUP(D32,'Gestión del Conocimiento'!$E:$F,2,FALSE),IFERROR(VLOOKUP(D32,'Gobernabilidad y Procesos...'!$E:$F,2,FALSE),IFERROR(VLOOKUP(D32,'Gestión del Talento Humano'!$E:$F,2,FALSE),IFERROR(VLOOKUP(D32,'Internacionalización de la E.S.'!$E:$F,2,FALSE),IFERROR(VLOOKUP(D32,Posgrado!$E:$F,2,FALSE),IFERROR(VLOOKUP(D32,'Cultura de Innovación Insti...'!$E:$F,2,FALSE),VLOOKUP(D32,'Lo Esencial de la Reforma Univ.'!$E:$F,2,0)))))))))))))))</f>
        <v xml:space="preserve">2.Difusion con toda la comunidad académica respecto a la aprobación e implementación del nuevo plan de estudios de la carrera de Administración de Empresas.                                                 </v>
      </c>
      <c r="D33" s="31"/>
      <c r="E33" s="95"/>
      <c r="F33" s="95"/>
      <c r="G33" s="95"/>
      <c r="H33" s="76"/>
      <c r="I33" s="76"/>
      <c r="J33" s="76"/>
      <c r="K33" s="114"/>
      <c r="N33" s="155"/>
    </row>
    <row r="34" spans="2:14" ht="15.75" thickBot="1" x14ac:dyDescent="0.3">
      <c r="B34" s="95"/>
      <c r="C34" s="70"/>
      <c r="D34" s="31"/>
      <c r="E34" s="95"/>
      <c r="F34" s="95"/>
      <c r="G34" s="95"/>
      <c r="H34" s="76"/>
      <c r="I34" s="76"/>
      <c r="J34" s="76"/>
      <c r="K34" s="114"/>
      <c r="N34" s="155"/>
    </row>
    <row r="35" spans="2:14" ht="32.25" customHeight="1" thickBot="1" x14ac:dyDescent="0.3">
      <c r="B35" s="95"/>
      <c r="C35" s="128" t="s">
        <v>44</v>
      </c>
      <c r="D35" s="131" t="s">
        <v>45</v>
      </c>
      <c r="E35" s="130" t="s">
        <v>55</v>
      </c>
      <c r="F35" s="130" t="s">
        <v>57</v>
      </c>
      <c r="G35" s="129" t="s">
        <v>27</v>
      </c>
      <c r="H35" s="135" t="s">
        <v>134</v>
      </c>
      <c r="I35" s="130" t="s">
        <v>46</v>
      </c>
      <c r="J35" s="130" t="s">
        <v>135</v>
      </c>
      <c r="K35" s="130" t="s">
        <v>414</v>
      </c>
      <c r="L35" s="130" t="s">
        <v>415</v>
      </c>
      <c r="N35" s="155"/>
    </row>
    <row r="36" spans="2:14" x14ac:dyDescent="0.25">
      <c r="B36" s="95"/>
      <c r="C36" s="342" t="s">
        <v>47</v>
      </c>
      <c r="D36" s="582">
        <v>200</v>
      </c>
      <c r="E36" s="343"/>
      <c r="F36" s="117">
        <v>30000</v>
      </c>
      <c r="G36" s="344">
        <f t="shared" ref="G36" si="2">E36*F36</f>
        <v>0</v>
      </c>
      <c r="H36" s="163"/>
      <c r="I36" s="118" t="s">
        <v>706</v>
      </c>
      <c r="J36" s="118" t="str">
        <f>VLOOKUP(I36,Presupuesto!$B$11:$C$566,2,0)</f>
        <v>SERVICIOS DE CAPACITACION.</v>
      </c>
      <c r="K36" s="345"/>
      <c r="L36" s="455" t="s">
        <v>405</v>
      </c>
      <c r="N36" s="155"/>
    </row>
    <row r="37" spans="2:14" x14ac:dyDescent="0.25">
      <c r="B37" s="95"/>
      <c r="C37" s="101" t="s">
        <v>48</v>
      </c>
      <c r="D37" s="583"/>
      <c r="E37" s="202">
        <f>D36</f>
        <v>200</v>
      </c>
      <c r="F37" s="102">
        <v>25</v>
      </c>
      <c r="G37" s="99"/>
      <c r="H37" s="163"/>
      <c r="I37" s="100" t="s">
        <v>724</v>
      </c>
      <c r="J37" s="100" t="str">
        <f>VLOOKUP(I37,Presupuesto!$B$11:$C$566,2,0)</f>
        <v>SERVICIOS DE IMPRENTA PUBLIC.Y REPRODUCCION</v>
      </c>
      <c r="K37" s="100" t="str">
        <f t="shared" ref="K37:K45" si="3">$K$17</f>
        <v>Desarrollo e Innovación Curricular</v>
      </c>
      <c r="L37" s="456" t="s">
        <v>405</v>
      </c>
      <c r="N37" s="155"/>
    </row>
    <row r="38" spans="2:14" x14ac:dyDescent="0.25">
      <c r="B38" s="95"/>
      <c r="C38" s="101" t="s">
        <v>49</v>
      </c>
      <c r="D38" s="583"/>
      <c r="E38" s="202">
        <f>D36</f>
        <v>200</v>
      </c>
      <c r="F38" s="102">
        <v>25</v>
      </c>
      <c r="G38" s="99">
        <v>0</v>
      </c>
      <c r="H38" s="163"/>
      <c r="I38" s="100" t="s">
        <v>799</v>
      </c>
      <c r="J38" s="100" t="str">
        <f>VLOOKUP(I38,Presupuesto!$B$11:$C$566,2,0)</f>
        <v>ALIMENTOS B EBIDAS PARA PERSONAS</v>
      </c>
      <c r="K38" s="100" t="str">
        <f t="shared" si="3"/>
        <v>Desarrollo e Innovación Curricular</v>
      </c>
      <c r="L38" s="456" t="s">
        <v>405</v>
      </c>
      <c r="N38" s="155"/>
    </row>
    <row r="39" spans="2:14" x14ac:dyDescent="0.25">
      <c r="B39" s="95"/>
      <c r="C39" s="101" t="s">
        <v>50</v>
      </c>
      <c r="D39" s="583"/>
      <c r="E39" s="153">
        <v>0</v>
      </c>
      <c r="F39" s="120">
        <v>10000</v>
      </c>
      <c r="G39" s="99">
        <v>0</v>
      </c>
      <c r="H39" s="163"/>
      <c r="I39" s="334" t="s">
        <v>304</v>
      </c>
      <c r="J39" s="100" t="str">
        <f>VLOOKUP(I39,Presupuesto!$B$11:$C$566,2,0)</f>
        <v>PASAJES (26100-00)</v>
      </c>
      <c r="K39" s="100" t="str">
        <f t="shared" si="3"/>
        <v>Desarrollo e Innovación Curricular</v>
      </c>
      <c r="L39" s="456" t="s">
        <v>405</v>
      </c>
      <c r="N39" s="155"/>
    </row>
    <row r="40" spans="2:14" x14ac:dyDescent="0.25">
      <c r="B40" s="95"/>
      <c r="C40" s="101" t="s">
        <v>423</v>
      </c>
      <c r="D40" s="583"/>
      <c r="E40" s="153">
        <v>12</v>
      </c>
      <c r="F40" s="120">
        <v>190</v>
      </c>
      <c r="G40" s="99">
        <v>0</v>
      </c>
      <c r="H40" s="163"/>
      <c r="I40" s="100" t="s">
        <v>828</v>
      </c>
      <c r="J40" s="100" t="str">
        <f>VLOOKUP(I40,Presupuesto!$B$11:$C$566,2,0)</f>
        <v>PRODUCTOS PAPEL Y CARTON</v>
      </c>
      <c r="K40" s="100" t="str">
        <f t="shared" si="3"/>
        <v>Desarrollo e Innovación Curricular</v>
      </c>
      <c r="L40" s="456" t="s">
        <v>405</v>
      </c>
      <c r="N40" s="155"/>
    </row>
    <row r="41" spans="2:14" x14ac:dyDescent="0.25">
      <c r="B41" s="95"/>
      <c r="C41" s="101" t="s">
        <v>51</v>
      </c>
      <c r="D41" s="583"/>
      <c r="E41" s="202">
        <v>200</v>
      </c>
      <c r="F41" s="102">
        <v>25</v>
      </c>
      <c r="G41" s="99">
        <f>+F41*E41</f>
        <v>5000</v>
      </c>
      <c r="H41" s="163" t="s">
        <v>132</v>
      </c>
      <c r="I41" s="100" t="s">
        <v>828</v>
      </c>
      <c r="J41" s="100" t="str">
        <f>VLOOKUP(I41,Presupuesto!$B$11:$C$566,2,0)</f>
        <v>PRODUCTOS PAPEL Y CARTON</v>
      </c>
      <c r="K41" s="100" t="str">
        <f t="shared" si="3"/>
        <v>Desarrollo e Innovación Curricular</v>
      </c>
      <c r="L41" s="456" t="s">
        <v>405</v>
      </c>
      <c r="N41" s="155"/>
    </row>
    <row r="42" spans="2:14" x14ac:dyDescent="0.25">
      <c r="B42" s="95"/>
      <c r="C42" s="101" t="s">
        <v>126</v>
      </c>
      <c r="D42" s="583"/>
      <c r="E42" s="202">
        <f>D36/12</f>
        <v>16.666666666666668</v>
      </c>
      <c r="F42" s="102">
        <v>36</v>
      </c>
      <c r="G42" s="99">
        <v>0</v>
      </c>
      <c r="H42" s="163"/>
      <c r="I42" s="100" t="s">
        <v>949</v>
      </c>
      <c r="J42" s="100" t="str">
        <f>VLOOKUP(I42,Presupuesto!$B$11:$C$566,2,0)</f>
        <v>UTILES DE ESCRITORIO, OFICINA Y ENSE¥ANZA</v>
      </c>
      <c r="K42" s="100" t="str">
        <f t="shared" si="3"/>
        <v>Desarrollo e Innovación Curricular</v>
      </c>
      <c r="L42" s="456" t="s">
        <v>405</v>
      </c>
      <c r="N42" s="155"/>
    </row>
    <row r="43" spans="2:14" x14ac:dyDescent="0.25">
      <c r="B43" s="95"/>
      <c r="C43" s="101" t="s">
        <v>34</v>
      </c>
      <c r="D43" s="583"/>
      <c r="E43" s="202">
        <f>D36/12</f>
        <v>16.666666666666668</v>
      </c>
      <c r="F43" s="102">
        <v>80</v>
      </c>
      <c r="G43" s="99">
        <v>0</v>
      </c>
      <c r="H43" s="163"/>
      <c r="I43" s="100" t="s">
        <v>949</v>
      </c>
      <c r="J43" s="100" t="str">
        <f>VLOOKUP(I43,Presupuesto!$B$11:$C$566,2,0)</f>
        <v>UTILES DE ESCRITORIO, OFICINA Y ENSE¥ANZA</v>
      </c>
      <c r="K43" s="100" t="str">
        <f t="shared" si="3"/>
        <v>Desarrollo e Innovación Curricular</v>
      </c>
      <c r="L43" s="456" t="s">
        <v>405</v>
      </c>
      <c r="N43" s="155"/>
    </row>
    <row r="44" spans="2:14" x14ac:dyDescent="0.25">
      <c r="B44" s="95"/>
      <c r="C44" s="111" t="s">
        <v>52</v>
      </c>
      <c r="D44" s="583"/>
      <c r="E44" s="219">
        <v>0</v>
      </c>
      <c r="F44" s="121">
        <v>25</v>
      </c>
      <c r="G44" s="99">
        <v>0</v>
      </c>
      <c r="H44" s="163"/>
      <c r="I44" s="100" t="s">
        <v>949</v>
      </c>
      <c r="J44" s="100" t="str">
        <f>VLOOKUP(I44,Presupuesto!$B$11:$C$566,2,0)</f>
        <v>UTILES DE ESCRITORIO, OFICINA Y ENSE¥ANZA</v>
      </c>
      <c r="K44" s="100" t="str">
        <f t="shared" si="3"/>
        <v>Desarrollo e Innovación Curricular</v>
      </c>
      <c r="L44" s="456" t="s">
        <v>405</v>
      </c>
      <c r="N44" s="155"/>
    </row>
    <row r="45" spans="2:14" ht="15.75" thickBot="1" x14ac:dyDescent="0.3">
      <c r="B45" s="95"/>
      <c r="C45" s="223" t="s">
        <v>436</v>
      </c>
      <c r="D45" s="224">
        <v>0</v>
      </c>
      <c r="E45" s="346">
        <v>0</v>
      </c>
      <c r="F45" s="106">
        <f>HLOOKUP(C45,$AH$2:$BU$3,2,0)</f>
        <v>1150</v>
      </c>
      <c r="G45" s="107">
        <f>D45*E45*F45</f>
        <v>0</v>
      </c>
      <c r="H45" s="347"/>
      <c r="I45" s="348" t="s">
        <v>305</v>
      </c>
      <c r="J45" s="108" t="str">
        <f>VLOOKUP(I45,Presupuesto!$B$11:$C$566,2,0)</f>
        <v>VIATICOS (26200-00)</v>
      </c>
      <c r="K45" s="349" t="str">
        <f t="shared" si="3"/>
        <v>Desarrollo e Innovación Curricular</v>
      </c>
      <c r="L45" s="108" t="s">
        <v>405</v>
      </c>
    </row>
    <row r="47" spans="2:14" ht="15.75" thickBot="1" x14ac:dyDescent="0.3"/>
    <row r="48" spans="2:14" ht="15.75" thickBot="1" x14ac:dyDescent="0.3">
      <c r="B48" s="95"/>
      <c r="C48" s="29" t="s">
        <v>43</v>
      </c>
      <c r="D48" s="30">
        <f>SUM(G55:G64)</f>
        <v>1500</v>
      </c>
      <c r="E48" s="95"/>
      <c r="F48" s="95"/>
      <c r="G48" s="95"/>
      <c r="H48" s="95"/>
      <c r="I48" s="95"/>
      <c r="J48" s="95"/>
      <c r="K48" s="429"/>
      <c r="L48" s="429"/>
    </row>
    <row r="49" spans="2:14" x14ac:dyDescent="0.25">
      <c r="B49" s="95"/>
      <c r="C49" s="95"/>
      <c r="E49" s="114"/>
      <c r="F49" s="114"/>
      <c r="G49" s="114"/>
      <c r="H49" s="177"/>
      <c r="I49" s="114"/>
      <c r="J49" s="114"/>
      <c r="K49" s="114"/>
    </row>
    <row r="50" spans="2:14" x14ac:dyDescent="0.25">
      <c r="C50" s="70" t="s">
        <v>1365</v>
      </c>
    </row>
    <row r="51" spans="2:14" ht="15.75" x14ac:dyDescent="0.25">
      <c r="B51" s="95"/>
      <c r="C51" s="206" t="s">
        <v>396</v>
      </c>
      <c r="D51" s="417" t="str">
        <f>+'Docencia y Profesorado Universi'!E7</f>
        <v>AE-1.a.1.1</v>
      </c>
      <c r="E51" s="95"/>
      <c r="F51" s="95"/>
      <c r="G51" s="95"/>
      <c r="H51" s="76"/>
      <c r="I51" s="76"/>
      <c r="J51" s="76"/>
      <c r="K51" s="114"/>
      <c r="N51" s="155"/>
    </row>
    <row r="52" spans="2:14" ht="18.75" x14ac:dyDescent="0.25">
      <c r="B52" s="95"/>
      <c r="C52" s="215" t="str">
        <f>IFERROR(VLOOKUP(D51,'Desarrollo e Innov. Curricular'!$E:$F,2,FALSE),IFERROR(VLOOKUP(D51,'Investigación Científica'!$E:$F,2,FALSE),IFERROR(VLOOKUP(D51,'Vinculación Univ. Sociedad'!$E:$F,2,FALSE),IFERROR(VLOOKUP(D51,'Docencia y Profesorado Universi'!$E:$F,2,FALSE),IFERROR(VLOOKUP(D51,'Estudiantes y Graduados'!$E:$F,2,FALSE),IFERROR(VLOOKUP(D51,'Gestion Administrativa'!$E:$F,2,FALSE),IFERROR(VLOOKUP(D51,'Gestión Académica'!$E:$F,2,FALSE),IFERROR(VLOOKUP(D51,'Aseguramiento de la Calidad'!$E:$F,2,FALSE),IFERROR(VLOOKUP(D51,'Gestión del Conocimiento'!$E:$F,2,FALSE),IFERROR(VLOOKUP(D51,'Gobernabilidad y Procesos...'!$E:$F,2,FALSE),IFERROR(VLOOKUP(D51,'Gestión del Talento Humano'!$E:$F,2,FALSE),IFERROR(VLOOKUP(D51,'Internacionalización de la E.S.'!$E:$F,2,FALSE),IFERROR(VLOOKUP(D51,Posgrado!$E:$F,2,FALSE),IFERROR(VLOOKUP(D51,'Cultura de Innovación Insti...'!$E:$F,2,FALSE),VLOOKUP(D51,'Lo Esencial de la Reforma Univ.'!$E:$F,2,0)))))))))))))))</f>
        <v xml:space="preserve">1 Reunión para la socialización y ajuste del nuevo plan de estudios de la carrera de administración de Empresas. 
</v>
      </c>
      <c r="D52" s="31"/>
      <c r="E52" s="95"/>
      <c r="F52" s="95"/>
      <c r="G52" s="95"/>
      <c r="H52" s="76"/>
      <c r="I52" s="76"/>
      <c r="J52" s="76"/>
      <c r="K52" s="114"/>
      <c r="N52" s="155"/>
    </row>
    <row r="53" spans="2:14" ht="15.75" thickBot="1" x14ac:dyDescent="0.3">
      <c r="B53" s="95"/>
      <c r="C53" s="70"/>
      <c r="D53" s="31"/>
      <c r="E53" s="95"/>
      <c r="F53" s="95"/>
      <c r="G53" s="95"/>
      <c r="H53" s="76"/>
      <c r="I53" s="76"/>
      <c r="J53" s="76"/>
      <c r="K53" s="114"/>
      <c r="N53" s="155"/>
    </row>
    <row r="54" spans="2:14" ht="32.25" customHeight="1" thickBot="1" x14ac:dyDescent="0.3">
      <c r="B54" s="95"/>
      <c r="C54" s="128" t="s">
        <v>44</v>
      </c>
      <c r="D54" s="131" t="s">
        <v>45</v>
      </c>
      <c r="E54" s="130" t="s">
        <v>55</v>
      </c>
      <c r="F54" s="130" t="s">
        <v>57</v>
      </c>
      <c r="G54" s="129" t="s">
        <v>27</v>
      </c>
      <c r="H54" s="135" t="s">
        <v>134</v>
      </c>
      <c r="I54" s="130" t="s">
        <v>46</v>
      </c>
      <c r="J54" s="130" t="s">
        <v>135</v>
      </c>
      <c r="K54" s="130" t="s">
        <v>414</v>
      </c>
      <c r="L54" s="130" t="s">
        <v>415</v>
      </c>
      <c r="N54" s="155"/>
    </row>
    <row r="55" spans="2:14" x14ac:dyDescent="0.25">
      <c r="B55" s="95"/>
      <c r="C55" s="342" t="s">
        <v>47</v>
      </c>
      <c r="D55" s="582">
        <v>60</v>
      </c>
      <c r="E55" s="343"/>
      <c r="F55" s="117">
        <v>30000</v>
      </c>
      <c r="G55" s="344">
        <f t="shared" ref="G55" si="4">E55*F55</f>
        <v>0</v>
      </c>
      <c r="H55" s="163"/>
      <c r="I55" s="118" t="s">
        <v>706</v>
      </c>
      <c r="J55" s="118" t="str">
        <f>VLOOKUP(I55,Presupuesto!$B$11:$C$566,2,0)</f>
        <v>SERVICIOS DE CAPACITACION.</v>
      </c>
      <c r="K55" s="345" t="s">
        <v>1466</v>
      </c>
      <c r="L55" s="118" t="s">
        <v>398</v>
      </c>
      <c r="N55" s="155"/>
    </row>
    <row r="56" spans="2:14" x14ac:dyDescent="0.25">
      <c r="B56" s="95"/>
      <c r="C56" s="101" t="s">
        <v>48</v>
      </c>
      <c r="D56" s="583"/>
      <c r="E56" s="202">
        <f>D55</f>
        <v>60</v>
      </c>
      <c r="F56" s="102">
        <v>50</v>
      </c>
      <c r="G56" s="99">
        <v>0</v>
      </c>
      <c r="H56" s="163"/>
      <c r="I56" s="100" t="s">
        <v>724</v>
      </c>
      <c r="J56" s="100" t="str">
        <f>VLOOKUP(I56,Presupuesto!$B$11:$C$566,2,0)</f>
        <v>SERVICIOS DE IMPRENTA PUBLIC.Y REPRODUCCION</v>
      </c>
      <c r="K56" s="100" t="str">
        <f t="shared" ref="K56:K64" si="5">$K$17</f>
        <v>Desarrollo e Innovación Curricular</v>
      </c>
      <c r="L56" s="100" t="s">
        <v>416</v>
      </c>
      <c r="N56" s="155"/>
    </row>
    <row r="57" spans="2:14" x14ac:dyDescent="0.25">
      <c r="B57" s="95"/>
      <c r="C57" s="101" t="s">
        <v>49</v>
      </c>
      <c r="D57" s="583"/>
      <c r="E57" s="202">
        <f>D55</f>
        <v>60</v>
      </c>
      <c r="F57" s="102">
        <v>25</v>
      </c>
      <c r="G57" s="99">
        <v>0</v>
      </c>
      <c r="H57" s="163"/>
      <c r="I57" s="100" t="s">
        <v>799</v>
      </c>
      <c r="J57" s="100" t="str">
        <f>VLOOKUP(I57,Presupuesto!$B$11:$C$566,2,0)</f>
        <v>ALIMENTOS B EBIDAS PARA PERSONAS</v>
      </c>
      <c r="K57" s="100" t="str">
        <f t="shared" si="5"/>
        <v>Desarrollo e Innovación Curricular</v>
      </c>
      <c r="L57" s="100" t="s">
        <v>400</v>
      </c>
      <c r="N57" s="155"/>
    </row>
    <row r="58" spans="2:14" x14ac:dyDescent="0.25">
      <c r="B58" s="95"/>
      <c r="C58" s="101" t="s">
        <v>50</v>
      </c>
      <c r="D58" s="583"/>
      <c r="E58" s="153">
        <v>0</v>
      </c>
      <c r="F58" s="120">
        <v>10000</v>
      </c>
      <c r="G58" s="99">
        <v>0</v>
      </c>
      <c r="H58" s="163"/>
      <c r="I58" s="334" t="s">
        <v>304</v>
      </c>
      <c r="J58" s="100" t="str">
        <f>VLOOKUP(I58,Presupuesto!$B$11:$C$566,2,0)</f>
        <v>PASAJES (26100-00)</v>
      </c>
      <c r="K58" s="100" t="str">
        <f t="shared" si="5"/>
        <v>Desarrollo e Innovación Curricular</v>
      </c>
      <c r="L58" s="100" t="s">
        <v>416</v>
      </c>
      <c r="N58" s="155"/>
    </row>
    <row r="59" spans="2:14" x14ac:dyDescent="0.25">
      <c r="B59" s="95"/>
      <c r="C59" s="101" t="s">
        <v>423</v>
      </c>
      <c r="D59" s="583"/>
      <c r="E59" s="153">
        <v>12</v>
      </c>
      <c r="F59" s="120">
        <v>125</v>
      </c>
      <c r="G59" s="99">
        <f>+F59*E59</f>
        <v>1500</v>
      </c>
      <c r="H59" s="163" t="s">
        <v>132</v>
      </c>
      <c r="I59" s="100" t="s">
        <v>828</v>
      </c>
      <c r="J59" s="100" t="str">
        <f>VLOOKUP(I59,Presupuesto!$B$11:$C$566,2,0)</f>
        <v>PRODUCTOS PAPEL Y CARTON</v>
      </c>
      <c r="K59" s="100" t="str">
        <f t="shared" si="5"/>
        <v>Desarrollo e Innovación Curricular</v>
      </c>
      <c r="L59" s="100" t="s">
        <v>416</v>
      </c>
      <c r="N59" s="155"/>
    </row>
    <row r="60" spans="2:14" x14ac:dyDescent="0.25">
      <c r="B60" s="95"/>
      <c r="C60" s="101" t="s">
        <v>51</v>
      </c>
      <c r="D60" s="583"/>
      <c r="E60" s="202">
        <f>(D55*25)/500</f>
        <v>3</v>
      </c>
      <c r="F60" s="102">
        <v>85</v>
      </c>
      <c r="G60" s="99">
        <v>0</v>
      </c>
      <c r="H60" s="163"/>
      <c r="I60" s="100" t="s">
        <v>828</v>
      </c>
      <c r="J60" s="100" t="str">
        <f>VLOOKUP(I60,Presupuesto!$B$11:$C$566,2,0)</f>
        <v>PRODUCTOS PAPEL Y CARTON</v>
      </c>
      <c r="K60" s="100" t="str">
        <f t="shared" si="5"/>
        <v>Desarrollo e Innovación Curricular</v>
      </c>
      <c r="L60" s="100" t="s">
        <v>416</v>
      </c>
      <c r="N60" s="155"/>
    </row>
    <row r="61" spans="2:14" x14ac:dyDescent="0.25">
      <c r="B61" s="95"/>
      <c r="C61" s="101" t="s">
        <v>126</v>
      </c>
      <c r="D61" s="583"/>
      <c r="E61" s="202">
        <f>D55/12</f>
        <v>5</v>
      </c>
      <c r="F61" s="102">
        <v>36</v>
      </c>
      <c r="G61" s="99">
        <v>0</v>
      </c>
      <c r="H61" s="163"/>
      <c r="I61" s="100" t="s">
        <v>949</v>
      </c>
      <c r="J61" s="100" t="str">
        <f>VLOOKUP(I61,Presupuesto!$B$11:$C$566,2,0)</f>
        <v>UTILES DE ESCRITORIO, OFICINA Y ENSE¥ANZA</v>
      </c>
      <c r="K61" s="100" t="str">
        <f t="shared" si="5"/>
        <v>Desarrollo e Innovación Curricular</v>
      </c>
      <c r="L61" s="100" t="s">
        <v>416</v>
      </c>
      <c r="N61" s="155"/>
    </row>
    <row r="62" spans="2:14" x14ac:dyDescent="0.25">
      <c r="B62" s="95"/>
      <c r="C62" s="101" t="s">
        <v>34</v>
      </c>
      <c r="D62" s="583"/>
      <c r="E62" s="202">
        <f>D55/12</f>
        <v>5</v>
      </c>
      <c r="F62" s="102">
        <v>80</v>
      </c>
      <c r="G62" s="99">
        <v>0</v>
      </c>
      <c r="H62" s="163"/>
      <c r="I62" s="100" t="s">
        <v>949</v>
      </c>
      <c r="J62" s="100" t="str">
        <f>VLOOKUP(I62,Presupuesto!$B$11:$C$566,2,0)</f>
        <v>UTILES DE ESCRITORIO, OFICINA Y ENSE¥ANZA</v>
      </c>
      <c r="K62" s="100" t="str">
        <f t="shared" si="5"/>
        <v>Desarrollo e Innovación Curricular</v>
      </c>
      <c r="L62" s="100" t="s">
        <v>416</v>
      </c>
      <c r="N62" s="155"/>
    </row>
    <row r="63" spans="2:14" x14ac:dyDescent="0.25">
      <c r="B63" s="95"/>
      <c r="C63" s="111" t="s">
        <v>52</v>
      </c>
      <c r="D63" s="583"/>
      <c r="E63" s="219">
        <v>0</v>
      </c>
      <c r="F63" s="121">
        <v>25</v>
      </c>
      <c r="G63" s="99">
        <v>0</v>
      </c>
      <c r="H63" s="163"/>
      <c r="I63" s="100" t="s">
        <v>949</v>
      </c>
      <c r="J63" s="100" t="str">
        <f>VLOOKUP(I63,Presupuesto!$B$11:$C$566,2,0)</f>
        <v>UTILES DE ESCRITORIO, OFICINA Y ENSE¥ANZA</v>
      </c>
      <c r="K63" s="100" t="str">
        <f t="shared" si="5"/>
        <v>Desarrollo e Innovación Curricular</v>
      </c>
      <c r="L63" s="100" t="s">
        <v>416</v>
      </c>
      <c r="N63" s="155"/>
    </row>
    <row r="64" spans="2:14" ht="15.75" thickBot="1" x14ac:dyDescent="0.3">
      <c r="B64" s="95"/>
      <c r="C64" s="223" t="s">
        <v>436</v>
      </c>
      <c r="D64" s="224">
        <v>0</v>
      </c>
      <c r="E64" s="346">
        <v>0</v>
      </c>
      <c r="F64" s="106">
        <f>HLOOKUP(C64,$AH$2:$BU$3,2,0)</f>
        <v>1150</v>
      </c>
      <c r="G64" s="107">
        <f>D64*E64*F64</f>
        <v>0</v>
      </c>
      <c r="H64" s="347"/>
      <c r="I64" s="348" t="s">
        <v>305</v>
      </c>
      <c r="J64" s="108" t="str">
        <f>VLOOKUP(I64,Presupuesto!$B$11:$C$566,2,0)</f>
        <v>VIATICOS (26200-00)</v>
      </c>
      <c r="K64" s="349" t="str">
        <f t="shared" si="5"/>
        <v>Desarrollo e Innovación Curricular</v>
      </c>
      <c r="L64" s="349" t="s">
        <v>416</v>
      </c>
    </row>
    <row r="66" spans="2:14" ht="15.75" thickBot="1" x14ac:dyDescent="0.3"/>
    <row r="67" spans="2:14" ht="15.75" thickBot="1" x14ac:dyDescent="0.3">
      <c r="B67" s="95"/>
      <c r="C67" s="29" t="s">
        <v>43</v>
      </c>
      <c r="D67" s="30">
        <f>SUM(G74:G83)</f>
        <v>3000</v>
      </c>
      <c r="E67" s="95"/>
      <c r="F67" s="95"/>
      <c r="G67" s="95"/>
      <c r="H67" s="95"/>
      <c r="I67" s="95"/>
      <c r="J67" s="95"/>
      <c r="K67" s="429"/>
      <c r="L67" s="429"/>
    </row>
    <row r="68" spans="2:14" x14ac:dyDescent="0.25">
      <c r="B68" s="95"/>
      <c r="C68" s="95"/>
      <c r="E68" s="114"/>
      <c r="F68" s="114"/>
      <c r="G68" s="114"/>
      <c r="H68" s="177"/>
      <c r="I68" s="114"/>
      <c r="J68" s="114"/>
      <c r="K68" s="114"/>
    </row>
    <row r="69" spans="2:14" x14ac:dyDescent="0.25">
      <c r="C69" s="70" t="s">
        <v>1367</v>
      </c>
    </row>
    <row r="70" spans="2:14" ht="15.75" x14ac:dyDescent="0.25">
      <c r="B70" s="95"/>
      <c r="C70" s="206" t="s">
        <v>396</v>
      </c>
      <c r="D70" s="417" t="str">
        <f>+'Estudiantes y Graduados'!E21</f>
        <v>AE-2.b.1.1</v>
      </c>
      <c r="E70" s="95"/>
      <c r="F70" s="95"/>
      <c r="G70" s="95"/>
      <c r="H70" s="76"/>
      <c r="I70" s="76"/>
      <c r="J70" s="76"/>
      <c r="K70" s="114"/>
      <c r="N70" s="155"/>
    </row>
    <row r="71" spans="2:14" ht="18.75" x14ac:dyDescent="0.25">
      <c r="B71" s="95"/>
      <c r="C71" s="215" t="str">
        <f>IFERROR(VLOOKUP(D70,'Desarrollo e Innov. Curricular'!$E:$F,2,FALSE),IFERROR(VLOOKUP(D70,'Investigación Científica'!$E:$F,2,FALSE),IFERROR(VLOOKUP(D70,'Vinculación Univ. Sociedad'!$E:$F,2,FALSE),IFERROR(VLOOKUP(D70,'Docencia y Profesorado Universi'!$E:$F,2,FALSE),IFERROR(VLOOKUP(D70,'Estudiantes y Graduados'!$E:$F,2,FALSE),IFERROR(VLOOKUP(D70,'Gestion Administrativa'!$E:$F,2,FALSE),IFERROR(VLOOKUP(D70,'Gestión Académica'!$E:$F,2,FALSE),IFERROR(VLOOKUP(D70,'Aseguramiento de la Calidad'!$E:$F,2,FALSE),IFERROR(VLOOKUP(D70,'Gestión del Conocimiento'!$E:$F,2,FALSE),IFERROR(VLOOKUP(D70,'Gobernabilidad y Procesos...'!$E:$F,2,FALSE),IFERROR(VLOOKUP(D70,'Gestión del Talento Humano'!$E:$F,2,FALSE),IFERROR(VLOOKUP(D70,'Internacionalización de la E.S.'!$E:$F,2,FALSE),IFERROR(VLOOKUP(D70,Posgrado!$E:$F,2,FALSE),IFERROR(VLOOKUP(D70,'Cultura de Innovación Insti...'!$E:$F,2,FALSE),VLOOKUP(D70,'Lo Esencial de la Reforma Univ.'!$E:$F,2,0)))))))))))))))</f>
        <v>Realización de una conferencia en la que se tratan los temas de vanguardia y actualización profesional según las nuevas tendencias de los procesos de administración y gestión empresarial</v>
      </c>
      <c r="D71" s="31"/>
      <c r="E71" s="95"/>
      <c r="F71" s="95"/>
      <c r="G71" s="95"/>
      <c r="H71" s="76"/>
      <c r="I71" s="76"/>
      <c r="J71" s="76"/>
      <c r="K71" s="114"/>
      <c r="N71" s="155"/>
    </row>
    <row r="72" spans="2:14" ht="15.75" thickBot="1" x14ac:dyDescent="0.3">
      <c r="B72" s="95"/>
      <c r="C72" s="70"/>
      <c r="D72" s="31"/>
      <c r="E72" s="95"/>
      <c r="F72" s="95"/>
      <c r="G72" s="95"/>
      <c r="H72" s="76"/>
      <c r="I72" s="76"/>
      <c r="J72" s="76"/>
      <c r="K72" s="114"/>
      <c r="N72" s="155"/>
    </row>
    <row r="73" spans="2:14" ht="32.25" customHeight="1" thickBot="1" x14ac:dyDescent="0.3">
      <c r="B73" s="95"/>
      <c r="C73" s="128" t="s">
        <v>44</v>
      </c>
      <c r="D73" s="131" t="s">
        <v>45</v>
      </c>
      <c r="E73" s="130" t="s">
        <v>55</v>
      </c>
      <c r="F73" s="130" t="s">
        <v>57</v>
      </c>
      <c r="G73" s="129" t="s">
        <v>27</v>
      </c>
      <c r="H73" s="135" t="s">
        <v>134</v>
      </c>
      <c r="I73" s="130" t="s">
        <v>46</v>
      </c>
      <c r="J73" s="130" t="s">
        <v>135</v>
      </c>
      <c r="K73" s="130" t="s">
        <v>414</v>
      </c>
      <c r="L73" s="130" t="s">
        <v>415</v>
      </c>
      <c r="N73" s="155"/>
    </row>
    <row r="74" spans="2:14" x14ac:dyDescent="0.25">
      <c r="B74" s="95"/>
      <c r="C74" s="342" t="s">
        <v>47</v>
      </c>
      <c r="D74" s="582">
        <v>100</v>
      </c>
      <c r="E74" s="343"/>
      <c r="F74" s="117">
        <v>30000</v>
      </c>
      <c r="G74" s="344">
        <f t="shared" ref="G74" si="6">E74*F74</f>
        <v>0</v>
      </c>
      <c r="H74" s="163"/>
      <c r="I74" s="118" t="s">
        <v>706</v>
      </c>
      <c r="J74" s="118" t="str">
        <f>VLOOKUP(I74,Presupuesto!$B$11:$C$566,2,0)</f>
        <v>SERVICIOS DE CAPACITACION.</v>
      </c>
      <c r="K74" s="452" t="s">
        <v>1367</v>
      </c>
      <c r="L74" s="118" t="s">
        <v>398</v>
      </c>
      <c r="N74" s="155"/>
    </row>
    <row r="75" spans="2:14" x14ac:dyDescent="0.25">
      <c r="B75" s="95"/>
      <c r="C75" s="101" t="s">
        <v>48</v>
      </c>
      <c r="D75" s="583"/>
      <c r="E75" s="202">
        <f>D74</f>
        <v>100</v>
      </c>
      <c r="F75" s="102">
        <v>30</v>
      </c>
      <c r="G75" s="99">
        <v>0</v>
      </c>
      <c r="H75" s="163"/>
      <c r="I75" s="100" t="s">
        <v>724</v>
      </c>
      <c r="J75" s="100" t="str">
        <f>VLOOKUP(I75,Presupuesto!$B$11:$C$566,2,0)</f>
        <v>SERVICIOS DE IMPRENTA PUBLIC.Y REPRODUCCION</v>
      </c>
      <c r="K75" s="453" t="s">
        <v>1367</v>
      </c>
      <c r="L75" s="100" t="s">
        <v>416</v>
      </c>
      <c r="N75" s="155"/>
    </row>
    <row r="76" spans="2:14" x14ac:dyDescent="0.25">
      <c r="B76" s="95"/>
      <c r="C76" s="101" t="s">
        <v>49</v>
      </c>
      <c r="D76" s="583"/>
      <c r="E76" s="202">
        <f>D74</f>
        <v>100</v>
      </c>
      <c r="F76" s="102">
        <v>30</v>
      </c>
      <c r="G76" s="99">
        <v>0</v>
      </c>
      <c r="H76" s="163"/>
      <c r="I76" s="100" t="s">
        <v>799</v>
      </c>
      <c r="J76" s="100" t="str">
        <f>VLOOKUP(I76,Presupuesto!$B$11:$C$566,2,0)</f>
        <v>ALIMENTOS B EBIDAS PARA PERSONAS</v>
      </c>
      <c r="K76" s="453" t="s">
        <v>1367</v>
      </c>
      <c r="L76" s="100" t="s">
        <v>400</v>
      </c>
      <c r="N76" s="155"/>
    </row>
    <row r="77" spans="2:14" x14ac:dyDescent="0.25">
      <c r="B77" s="95"/>
      <c r="C77" s="101" t="s">
        <v>50</v>
      </c>
      <c r="D77" s="583"/>
      <c r="E77" s="153">
        <v>0</v>
      </c>
      <c r="F77" s="120">
        <v>10000</v>
      </c>
      <c r="G77" s="99">
        <v>0</v>
      </c>
      <c r="H77" s="163"/>
      <c r="I77" s="334" t="s">
        <v>304</v>
      </c>
      <c r="J77" s="100" t="str">
        <f>VLOOKUP(I77,Presupuesto!$B$11:$C$566,2,0)</f>
        <v>PASAJES (26100-00)</v>
      </c>
      <c r="K77" s="453" t="s">
        <v>1367</v>
      </c>
      <c r="L77" s="100" t="s">
        <v>416</v>
      </c>
      <c r="N77" s="155"/>
    </row>
    <row r="78" spans="2:14" x14ac:dyDescent="0.25">
      <c r="B78" s="95"/>
      <c r="C78" s="101" t="s">
        <v>423</v>
      </c>
      <c r="D78" s="583"/>
      <c r="E78" s="153">
        <v>12</v>
      </c>
      <c r="F78" s="120">
        <v>190</v>
      </c>
      <c r="G78" s="99">
        <v>0</v>
      </c>
      <c r="H78" s="163"/>
      <c r="I78" s="100" t="s">
        <v>828</v>
      </c>
      <c r="J78" s="100" t="str">
        <f>VLOOKUP(I78,Presupuesto!$B$11:$C$566,2,0)</f>
        <v>PRODUCTOS PAPEL Y CARTON</v>
      </c>
      <c r="K78" s="453" t="s">
        <v>1367</v>
      </c>
      <c r="L78" s="100" t="s">
        <v>416</v>
      </c>
      <c r="N78" s="155"/>
    </row>
    <row r="79" spans="2:14" x14ac:dyDescent="0.25">
      <c r="B79" s="95"/>
      <c r="C79" s="101" t="s">
        <v>51</v>
      </c>
      <c r="D79" s="583"/>
      <c r="E79" s="202">
        <v>100</v>
      </c>
      <c r="F79" s="102">
        <v>30</v>
      </c>
      <c r="G79" s="99">
        <f>+F79*E79</f>
        <v>3000</v>
      </c>
      <c r="H79" s="163" t="s">
        <v>132</v>
      </c>
      <c r="I79" s="100" t="s">
        <v>828</v>
      </c>
      <c r="J79" s="100" t="str">
        <f>VLOOKUP(I79,Presupuesto!$B$11:$C$566,2,0)</f>
        <v>PRODUCTOS PAPEL Y CARTON</v>
      </c>
      <c r="K79" s="453" t="s">
        <v>1367</v>
      </c>
      <c r="L79" s="100" t="s">
        <v>416</v>
      </c>
      <c r="N79" s="155"/>
    </row>
    <row r="80" spans="2:14" x14ac:dyDescent="0.25">
      <c r="B80" s="95"/>
      <c r="C80" s="101" t="s">
        <v>126</v>
      </c>
      <c r="D80" s="583"/>
      <c r="E80" s="202">
        <f>D74/12</f>
        <v>8.3333333333333339</v>
      </c>
      <c r="F80" s="102">
        <v>36</v>
      </c>
      <c r="G80" s="99">
        <v>0</v>
      </c>
      <c r="H80" s="163"/>
      <c r="I80" s="100" t="s">
        <v>949</v>
      </c>
      <c r="J80" s="100" t="str">
        <f>VLOOKUP(I80,Presupuesto!$B$11:$C$566,2,0)</f>
        <v>UTILES DE ESCRITORIO, OFICINA Y ENSE¥ANZA</v>
      </c>
      <c r="K80" s="453" t="s">
        <v>1367</v>
      </c>
      <c r="L80" s="100" t="s">
        <v>416</v>
      </c>
      <c r="N80" s="155"/>
    </row>
    <row r="81" spans="2:14" x14ac:dyDescent="0.25">
      <c r="B81" s="95"/>
      <c r="C81" s="101" t="s">
        <v>34</v>
      </c>
      <c r="D81" s="583"/>
      <c r="E81" s="202">
        <f>D74/12</f>
        <v>8.3333333333333339</v>
      </c>
      <c r="F81" s="102">
        <v>80</v>
      </c>
      <c r="G81" s="99">
        <v>0</v>
      </c>
      <c r="H81" s="163"/>
      <c r="I81" s="100" t="s">
        <v>949</v>
      </c>
      <c r="J81" s="100" t="str">
        <f>VLOOKUP(I81,Presupuesto!$B$11:$C$566,2,0)</f>
        <v>UTILES DE ESCRITORIO, OFICINA Y ENSE¥ANZA</v>
      </c>
      <c r="K81" s="453" t="s">
        <v>1367</v>
      </c>
      <c r="L81" s="100" t="s">
        <v>416</v>
      </c>
      <c r="N81" s="155"/>
    </row>
    <row r="82" spans="2:14" x14ac:dyDescent="0.25">
      <c r="B82" s="95"/>
      <c r="C82" s="111" t="s">
        <v>52</v>
      </c>
      <c r="D82" s="583"/>
      <c r="E82" s="219">
        <v>0</v>
      </c>
      <c r="F82" s="121">
        <v>25</v>
      </c>
      <c r="G82" s="99">
        <v>0</v>
      </c>
      <c r="H82" s="163"/>
      <c r="I82" s="100" t="s">
        <v>949</v>
      </c>
      <c r="J82" s="100" t="str">
        <f>VLOOKUP(I82,Presupuesto!$B$11:$C$566,2,0)</f>
        <v>UTILES DE ESCRITORIO, OFICINA Y ENSE¥ANZA</v>
      </c>
      <c r="K82" s="453" t="s">
        <v>1367</v>
      </c>
      <c r="L82" s="100" t="s">
        <v>416</v>
      </c>
      <c r="N82" s="155"/>
    </row>
    <row r="83" spans="2:14" ht="15.75" thickBot="1" x14ac:dyDescent="0.3">
      <c r="B83" s="95"/>
      <c r="C83" s="223" t="s">
        <v>436</v>
      </c>
      <c r="D83" s="224">
        <v>0</v>
      </c>
      <c r="E83" s="346">
        <v>0</v>
      </c>
      <c r="F83" s="106">
        <f>HLOOKUP(C83,$AH$2:$BU$3,2,0)</f>
        <v>1150</v>
      </c>
      <c r="G83" s="107">
        <f>D83*E83*F83</f>
        <v>0</v>
      </c>
      <c r="H83" s="347"/>
      <c r="I83" s="348" t="s">
        <v>305</v>
      </c>
      <c r="J83" s="108" t="str">
        <f>VLOOKUP(I83,Presupuesto!$B$11:$C$566,2,0)</f>
        <v>VIATICOS (26200-00)</v>
      </c>
      <c r="K83" s="454" t="s">
        <v>1367</v>
      </c>
      <c r="L83" s="349" t="s">
        <v>416</v>
      </c>
    </row>
    <row r="85" spans="2:14" ht="15.75" thickBot="1" x14ac:dyDescent="0.3"/>
    <row r="86" spans="2:14" ht="15.75" thickBot="1" x14ac:dyDescent="0.3">
      <c r="B86" s="95"/>
      <c r="C86" s="29" t="s">
        <v>43</v>
      </c>
      <c r="D86" s="30">
        <f>SUM(G93:G102)</f>
        <v>2000</v>
      </c>
      <c r="E86" s="95"/>
      <c r="F86" s="95"/>
      <c r="G86" s="95"/>
      <c r="H86" s="95"/>
      <c r="I86" s="95"/>
      <c r="J86" s="95"/>
      <c r="K86" s="429"/>
      <c r="L86" s="429"/>
    </row>
    <row r="87" spans="2:14" x14ac:dyDescent="0.25">
      <c r="B87" s="95"/>
      <c r="C87" s="95"/>
      <c r="E87" s="114"/>
      <c r="F87" s="114"/>
      <c r="G87" s="114"/>
      <c r="H87" s="177"/>
      <c r="I87" s="114"/>
      <c r="J87" s="114"/>
      <c r="K87" s="114"/>
    </row>
    <row r="88" spans="2:14" x14ac:dyDescent="0.25">
      <c r="C88" s="70" t="s">
        <v>478</v>
      </c>
    </row>
    <row r="89" spans="2:14" ht="15.75" x14ac:dyDescent="0.25">
      <c r="B89" s="95"/>
      <c r="C89" s="206" t="s">
        <v>396</v>
      </c>
      <c r="D89" s="417" t="str">
        <f>+'Gestión del Conocimiento'!E13</f>
        <v>AE-1.C.1.1</v>
      </c>
      <c r="E89" s="95"/>
      <c r="F89" s="95"/>
      <c r="G89" s="95"/>
      <c r="H89" s="76"/>
      <c r="I89" s="76"/>
      <c r="J89" s="76"/>
      <c r="K89" s="114"/>
      <c r="N89" s="155"/>
    </row>
    <row r="90" spans="2:14" ht="18.75" x14ac:dyDescent="0.25">
      <c r="B90" s="95"/>
      <c r="C90" s="215" t="str">
        <f>IFERROR(VLOOKUP(D89,'Desarrollo e Innov. Curricular'!$E:$F,2,FALSE),IFERROR(VLOOKUP(D89,'Investigación Científica'!$E:$F,2,FALSE),IFERROR(VLOOKUP(D89,'Vinculación Univ. Sociedad'!$E:$F,2,FALSE),IFERROR(VLOOKUP(D89,'Docencia y Profesorado Universi'!$E:$F,2,FALSE),IFERROR(VLOOKUP(D89,'Estudiantes y Graduados'!$E:$F,2,FALSE),IFERROR(VLOOKUP(D89,'Gestion Administrativa'!$E:$F,2,FALSE),IFERROR(VLOOKUP(D89,'Gestión Académica'!$E:$F,2,FALSE),IFERROR(VLOOKUP(D89,'Aseguramiento de la Calidad'!$E:$F,2,FALSE),IFERROR(VLOOKUP(D89,'Gestión del Conocimiento'!$E:$F,2,FALSE),IFERROR(VLOOKUP(D89,'Gobernabilidad y Procesos...'!$E:$F,2,FALSE),IFERROR(VLOOKUP(D89,'Gestión del Talento Humano'!$E:$F,2,FALSE),IFERROR(VLOOKUP(D89,'Internacionalización de la E.S.'!$E:$F,2,FALSE),IFERROR(VLOOKUP(D89,Posgrado!$E:$F,2,FALSE),IFERROR(VLOOKUP(D89,'Cultura de Innovación Insti...'!$E:$F,2,FALSE),VLOOKUP(D89,'Lo Esencial de la Reforma Univ.'!$E:$F,2,0)))))))))))))))</f>
        <v>Invitar a todas la unidades académicas y carreras que se ofrecen en el centro para redactar una propuesta incluyente que logre la sinergia usando como pivote la expertos del área de las ciencias ecónomo administrativas</v>
      </c>
      <c r="D90" s="31"/>
      <c r="E90" s="95"/>
      <c r="F90" s="95"/>
      <c r="G90" s="95"/>
      <c r="H90" s="76"/>
      <c r="I90" s="76"/>
      <c r="J90" s="76"/>
      <c r="K90" s="114"/>
      <c r="N90" s="155"/>
    </row>
    <row r="91" spans="2:14" ht="15.75" thickBot="1" x14ac:dyDescent="0.3">
      <c r="B91" s="95"/>
      <c r="C91" s="70"/>
      <c r="D91" s="31"/>
      <c r="E91" s="95"/>
      <c r="F91" s="95"/>
      <c r="G91" s="95"/>
      <c r="H91" s="76"/>
      <c r="I91" s="76"/>
      <c r="J91" s="76"/>
      <c r="K91" s="114"/>
      <c r="N91" s="155"/>
    </row>
    <row r="92" spans="2:14" ht="32.25" customHeight="1" thickBot="1" x14ac:dyDescent="0.3">
      <c r="B92" s="95"/>
      <c r="C92" s="128" t="s">
        <v>44</v>
      </c>
      <c r="D92" s="131" t="s">
        <v>45</v>
      </c>
      <c r="E92" s="130" t="s">
        <v>55</v>
      </c>
      <c r="F92" s="130" t="s">
        <v>57</v>
      </c>
      <c r="G92" s="129" t="s">
        <v>27</v>
      </c>
      <c r="H92" s="135" t="s">
        <v>134</v>
      </c>
      <c r="I92" s="130" t="s">
        <v>46</v>
      </c>
      <c r="J92" s="130" t="s">
        <v>135</v>
      </c>
      <c r="K92" s="130" t="s">
        <v>414</v>
      </c>
      <c r="L92" s="130" t="s">
        <v>415</v>
      </c>
      <c r="N92" s="155"/>
    </row>
    <row r="93" spans="2:14" x14ac:dyDescent="0.25">
      <c r="B93" s="95"/>
      <c r="C93" s="342" t="s">
        <v>47</v>
      </c>
      <c r="D93" s="582">
        <v>50</v>
      </c>
      <c r="E93" s="343"/>
      <c r="F93" s="117">
        <v>30000</v>
      </c>
      <c r="G93" s="344">
        <f t="shared" ref="G93" si="7">E93*F93</f>
        <v>0</v>
      </c>
      <c r="H93" s="163"/>
      <c r="I93" s="118" t="s">
        <v>706</v>
      </c>
      <c r="J93" s="118" t="str">
        <f>VLOOKUP(I93,Presupuesto!$B$11:$C$566,2,0)</f>
        <v>SERVICIOS DE CAPACITACION.</v>
      </c>
      <c r="K93" s="452" t="s">
        <v>1466</v>
      </c>
      <c r="L93" s="118" t="s">
        <v>398</v>
      </c>
      <c r="N93" s="155"/>
    </row>
    <row r="94" spans="2:14" x14ac:dyDescent="0.25">
      <c r="B94" s="95"/>
      <c r="C94" s="101" t="s">
        <v>48</v>
      </c>
      <c r="D94" s="583"/>
      <c r="E94" s="202">
        <f>D93</f>
        <v>50</v>
      </c>
      <c r="F94" s="102">
        <v>40</v>
      </c>
      <c r="G94" s="99"/>
      <c r="H94" s="163"/>
      <c r="I94" s="100" t="s">
        <v>724</v>
      </c>
      <c r="J94" s="100" t="str">
        <f>VLOOKUP(I94,Presupuesto!$B$11:$C$566,2,0)</f>
        <v>SERVICIOS DE IMPRENTA PUBLIC.Y REPRODUCCION</v>
      </c>
      <c r="K94" s="453" t="s">
        <v>478</v>
      </c>
      <c r="L94" s="100" t="s">
        <v>416</v>
      </c>
      <c r="N94" s="155"/>
    </row>
    <row r="95" spans="2:14" x14ac:dyDescent="0.25">
      <c r="B95" s="95"/>
      <c r="C95" s="101" t="s">
        <v>49</v>
      </c>
      <c r="D95" s="583"/>
      <c r="E95" s="202">
        <f>D93</f>
        <v>50</v>
      </c>
      <c r="F95" s="102">
        <v>40</v>
      </c>
      <c r="G95" s="99">
        <v>0</v>
      </c>
      <c r="H95" s="163"/>
      <c r="I95" s="100" t="s">
        <v>799</v>
      </c>
      <c r="J95" s="100" t="str">
        <f>VLOOKUP(I95,Presupuesto!$B$11:$C$566,2,0)</f>
        <v>ALIMENTOS B EBIDAS PARA PERSONAS</v>
      </c>
      <c r="K95" s="453" t="s">
        <v>478</v>
      </c>
      <c r="L95" s="100" t="s">
        <v>400</v>
      </c>
      <c r="N95" s="155"/>
    </row>
    <row r="96" spans="2:14" x14ac:dyDescent="0.25">
      <c r="B96" s="95"/>
      <c r="C96" s="101" t="s">
        <v>50</v>
      </c>
      <c r="D96" s="583"/>
      <c r="E96" s="153">
        <v>0</v>
      </c>
      <c r="F96" s="120">
        <v>10000</v>
      </c>
      <c r="G96" s="99">
        <v>0</v>
      </c>
      <c r="H96" s="163"/>
      <c r="I96" s="334" t="s">
        <v>304</v>
      </c>
      <c r="J96" s="100" t="str">
        <f>VLOOKUP(I96,Presupuesto!$B$11:$C$566,2,0)</f>
        <v>PASAJES (26100-00)</v>
      </c>
      <c r="K96" s="453" t="s">
        <v>478</v>
      </c>
      <c r="L96" s="100" t="s">
        <v>416</v>
      </c>
      <c r="N96" s="155"/>
    </row>
    <row r="97" spans="2:14" x14ac:dyDescent="0.25">
      <c r="B97" s="95"/>
      <c r="C97" s="101" t="s">
        <v>423</v>
      </c>
      <c r="D97" s="583"/>
      <c r="E97" s="153">
        <v>12</v>
      </c>
      <c r="F97" s="120">
        <v>190</v>
      </c>
      <c r="G97" s="99">
        <v>0</v>
      </c>
      <c r="H97" s="163"/>
      <c r="I97" s="100" t="s">
        <v>828</v>
      </c>
      <c r="J97" s="100" t="str">
        <f>VLOOKUP(I97,Presupuesto!$B$11:$C$566,2,0)</f>
        <v>PRODUCTOS PAPEL Y CARTON</v>
      </c>
      <c r="K97" s="453" t="s">
        <v>478</v>
      </c>
      <c r="L97" s="100" t="s">
        <v>416</v>
      </c>
      <c r="N97" s="155"/>
    </row>
    <row r="98" spans="2:14" x14ac:dyDescent="0.25">
      <c r="B98" s="95"/>
      <c r="C98" s="101" t="s">
        <v>51</v>
      </c>
      <c r="D98" s="583"/>
      <c r="E98" s="202">
        <v>50</v>
      </c>
      <c r="F98" s="102">
        <v>40</v>
      </c>
      <c r="G98" s="99">
        <f>+F98*E98</f>
        <v>2000</v>
      </c>
      <c r="H98" s="163" t="s">
        <v>132</v>
      </c>
      <c r="I98" s="100" t="s">
        <v>828</v>
      </c>
      <c r="J98" s="100" t="str">
        <f>VLOOKUP(I98,Presupuesto!$B$11:$C$566,2,0)</f>
        <v>PRODUCTOS PAPEL Y CARTON</v>
      </c>
      <c r="K98" s="453" t="s">
        <v>478</v>
      </c>
      <c r="L98" s="100" t="s">
        <v>416</v>
      </c>
      <c r="N98" s="155"/>
    </row>
    <row r="99" spans="2:14" x14ac:dyDescent="0.25">
      <c r="B99" s="95"/>
      <c r="C99" s="101" t="s">
        <v>126</v>
      </c>
      <c r="D99" s="583"/>
      <c r="E99" s="202">
        <f>D93/12</f>
        <v>4.166666666666667</v>
      </c>
      <c r="F99" s="102">
        <v>36</v>
      </c>
      <c r="G99" s="99">
        <v>0</v>
      </c>
      <c r="H99" s="163"/>
      <c r="I99" s="100" t="s">
        <v>949</v>
      </c>
      <c r="J99" s="100" t="str">
        <f>VLOOKUP(I99,Presupuesto!$B$11:$C$566,2,0)</f>
        <v>UTILES DE ESCRITORIO, OFICINA Y ENSE¥ANZA</v>
      </c>
      <c r="K99" s="453" t="s">
        <v>478</v>
      </c>
      <c r="L99" s="100" t="s">
        <v>416</v>
      </c>
      <c r="N99" s="155"/>
    </row>
    <row r="100" spans="2:14" x14ac:dyDescent="0.25">
      <c r="B100" s="95"/>
      <c r="C100" s="101" t="s">
        <v>34</v>
      </c>
      <c r="D100" s="583"/>
      <c r="E100" s="202">
        <f>D93/12</f>
        <v>4.166666666666667</v>
      </c>
      <c r="F100" s="102">
        <v>80</v>
      </c>
      <c r="G100" s="99">
        <v>0</v>
      </c>
      <c r="H100" s="163"/>
      <c r="I100" s="100" t="s">
        <v>949</v>
      </c>
      <c r="J100" s="100" t="str">
        <f>VLOOKUP(I100,Presupuesto!$B$11:$C$566,2,0)</f>
        <v>UTILES DE ESCRITORIO, OFICINA Y ENSE¥ANZA</v>
      </c>
      <c r="K100" s="453" t="s">
        <v>478</v>
      </c>
      <c r="L100" s="100" t="s">
        <v>416</v>
      </c>
      <c r="N100" s="155"/>
    </row>
    <row r="101" spans="2:14" x14ac:dyDescent="0.25">
      <c r="B101" s="95"/>
      <c r="C101" s="111" t="s">
        <v>52</v>
      </c>
      <c r="D101" s="583"/>
      <c r="E101" s="219">
        <v>0</v>
      </c>
      <c r="F101" s="121">
        <v>25</v>
      </c>
      <c r="G101" s="99">
        <v>0</v>
      </c>
      <c r="H101" s="163"/>
      <c r="I101" s="100" t="s">
        <v>949</v>
      </c>
      <c r="J101" s="100" t="str">
        <f>VLOOKUP(I101,Presupuesto!$B$11:$C$566,2,0)</f>
        <v>UTILES DE ESCRITORIO, OFICINA Y ENSE¥ANZA</v>
      </c>
      <c r="K101" s="453" t="s">
        <v>478</v>
      </c>
      <c r="L101" s="100" t="s">
        <v>416</v>
      </c>
      <c r="N101" s="155"/>
    </row>
    <row r="102" spans="2:14" ht="15.75" thickBot="1" x14ac:dyDescent="0.3">
      <c r="B102" s="95"/>
      <c r="C102" s="223" t="s">
        <v>436</v>
      </c>
      <c r="D102" s="224">
        <v>0</v>
      </c>
      <c r="E102" s="346">
        <v>0</v>
      </c>
      <c r="F102" s="106">
        <f>HLOOKUP(C102,$AH$2:$BU$3,2,0)</f>
        <v>1150</v>
      </c>
      <c r="G102" s="107">
        <f>D102*E102*F102</f>
        <v>0</v>
      </c>
      <c r="H102" s="347"/>
      <c r="I102" s="348" t="s">
        <v>305</v>
      </c>
      <c r="J102" s="108" t="str">
        <f>VLOOKUP(I102,Presupuesto!$B$11:$C$566,2,0)</f>
        <v>VIATICOS (26200-00)</v>
      </c>
      <c r="K102" s="454" t="s">
        <v>478</v>
      </c>
      <c r="L102" s="349" t="s">
        <v>416</v>
      </c>
    </row>
    <row r="104" spans="2:14" ht="15.75" thickBot="1" x14ac:dyDescent="0.3"/>
    <row r="105" spans="2:14" ht="15.75" thickBot="1" x14ac:dyDescent="0.3">
      <c r="B105" s="95"/>
      <c r="C105" s="29" t="s">
        <v>43</v>
      </c>
      <c r="D105" s="30">
        <f>SUM(G112:G121)</f>
        <v>2500</v>
      </c>
      <c r="E105" s="95"/>
      <c r="F105" s="95"/>
      <c r="G105" s="95"/>
      <c r="H105" s="95"/>
      <c r="I105" s="95"/>
      <c r="J105" s="95"/>
      <c r="K105" s="429"/>
      <c r="L105" s="429"/>
    </row>
    <row r="106" spans="2:14" x14ac:dyDescent="0.25">
      <c r="B106" s="95"/>
      <c r="C106" s="95"/>
      <c r="E106" s="114"/>
      <c r="F106" s="114"/>
      <c r="G106" s="114"/>
      <c r="H106" s="177"/>
      <c r="I106" s="114"/>
      <c r="J106" s="114"/>
      <c r="K106" s="114"/>
    </row>
    <row r="107" spans="2:14" x14ac:dyDescent="0.25">
      <c r="C107" s="70" t="s">
        <v>1536</v>
      </c>
    </row>
    <row r="108" spans="2:14" ht="15.75" x14ac:dyDescent="0.25">
      <c r="B108" s="95"/>
      <c r="C108" s="206" t="s">
        <v>396</v>
      </c>
      <c r="D108" s="417" t="str">
        <f>+'Lo Esencial de la Reforma Univ.'!E10</f>
        <v>AE-2.a.1.1</v>
      </c>
      <c r="E108" s="95"/>
      <c r="F108" s="95"/>
      <c r="G108" s="95"/>
      <c r="H108" s="76"/>
      <c r="I108" s="76"/>
      <c r="J108" s="76"/>
      <c r="K108" s="114"/>
      <c r="N108" s="155"/>
    </row>
    <row r="109" spans="2:14" ht="18.75" x14ac:dyDescent="0.25">
      <c r="B109" s="95"/>
      <c r="C109" s="215" t="str">
        <f>IFERROR(VLOOKUP(D108,'Desarrollo e Innov. Curricular'!$E:$F,2,FALSE),IFERROR(VLOOKUP(D108,'Investigación Científica'!$E:$F,2,FALSE),IFERROR(VLOOKUP(D108,'Vinculación Univ. Sociedad'!$E:$F,2,FALSE),IFERROR(VLOOKUP(D108,'Docencia y Profesorado Universi'!$E:$F,2,FALSE),IFERROR(VLOOKUP(D108,'Estudiantes y Graduados'!$E:$F,2,FALSE),IFERROR(VLOOKUP(D108,'Gestion Administrativa'!$E:$F,2,FALSE),IFERROR(VLOOKUP(D108,'Gestión Académica'!$E:$F,2,FALSE),IFERROR(VLOOKUP(D108,'Aseguramiento de la Calidad'!$E:$F,2,FALSE),IFERROR(VLOOKUP(D108,'Gestión del Conocimiento'!$E:$F,2,FALSE),IFERROR(VLOOKUP(D108,'Gobernabilidad y Procesos...'!$E:$F,2,FALSE),IFERROR(VLOOKUP(D108,'Gestión del Talento Humano'!$E:$F,2,FALSE),IFERROR(VLOOKUP(D108,'Internacionalización de la E.S.'!$E:$F,2,FALSE),IFERROR(VLOOKUP(D108,Posgrado!$E:$F,2,FALSE),IFERROR(VLOOKUP(D108,'Cultura de Innovación Insti...'!$E:$F,2,FALSE),VLOOKUP(D108,'Lo Esencial de la Reforma Univ.'!$E:$F,2,0)))))))))))))))</f>
        <v>Socialización y revisión minuciosa de las asignaturas que prevalezcan y las nuevas que se incluyan en el nuevo diseño curricular, ello con el propósito que hayan en los espacios didácticos muestras de enseñanza de conceptos y competencias genéricas y especificas que promuevan una cultura de desarrollo</v>
      </c>
      <c r="D109" s="31"/>
      <c r="E109" s="95"/>
      <c r="F109" s="95"/>
      <c r="G109" s="95"/>
      <c r="H109" s="76"/>
      <c r="I109" s="76"/>
      <c r="J109" s="76"/>
      <c r="K109" s="114"/>
      <c r="N109" s="155"/>
    </row>
    <row r="110" spans="2:14" ht="15.75" thickBot="1" x14ac:dyDescent="0.3">
      <c r="B110" s="95"/>
      <c r="C110" s="70"/>
      <c r="D110" s="31"/>
      <c r="E110" s="95"/>
      <c r="F110" s="95"/>
      <c r="G110" s="95"/>
      <c r="H110" s="76"/>
      <c r="I110" s="76"/>
      <c r="J110" s="76"/>
      <c r="K110" s="114"/>
      <c r="N110" s="155"/>
    </row>
    <row r="111" spans="2:14" ht="32.25" customHeight="1" thickBot="1" x14ac:dyDescent="0.3">
      <c r="B111" s="95"/>
      <c r="C111" s="128" t="s">
        <v>44</v>
      </c>
      <c r="D111" s="131" t="s">
        <v>45</v>
      </c>
      <c r="E111" s="130" t="s">
        <v>55</v>
      </c>
      <c r="F111" s="130" t="s">
        <v>57</v>
      </c>
      <c r="G111" s="129" t="s">
        <v>27</v>
      </c>
      <c r="H111" s="135" t="s">
        <v>134</v>
      </c>
      <c r="I111" s="130" t="s">
        <v>46</v>
      </c>
      <c r="J111" s="130" t="s">
        <v>135</v>
      </c>
      <c r="K111" s="130" t="s">
        <v>414</v>
      </c>
      <c r="L111" s="130" t="s">
        <v>415</v>
      </c>
      <c r="N111" s="155"/>
    </row>
    <row r="112" spans="2:14" x14ac:dyDescent="0.25">
      <c r="B112" s="95"/>
      <c r="C112" s="342" t="s">
        <v>47</v>
      </c>
      <c r="D112" s="582">
        <v>50</v>
      </c>
      <c r="E112" s="343"/>
      <c r="F112" s="117">
        <v>30000</v>
      </c>
      <c r="G112" s="344">
        <f t="shared" ref="G112" si="8">E112*F112</f>
        <v>0</v>
      </c>
      <c r="H112" s="163"/>
      <c r="I112" s="118" t="s">
        <v>706</v>
      </c>
      <c r="J112" s="118" t="str">
        <f>VLOOKUP(I112,Presupuesto!$B$11:$C$566,2,0)</f>
        <v>SERVICIOS DE CAPACITACION.</v>
      </c>
      <c r="K112" s="452"/>
      <c r="L112" s="118" t="s">
        <v>398</v>
      </c>
      <c r="N112" s="155"/>
    </row>
    <row r="113" spans="2:14" x14ac:dyDescent="0.25">
      <c r="B113" s="95"/>
      <c r="C113" s="101" t="s">
        <v>48</v>
      </c>
      <c r="D113" s="583"/>
      <c r="E113" s="202">
        <f>D112</f>
        <v>50</v>
      </c>
      <c r="F113" s="102">
        <v>50</v>
      </c>
      <c r="G113" s="99"/>
      <c r="H113" s="163"/>
      <c r="I113" s="100" t="s">
        <v>724</v>
      </c>
      <c r="J113" s="100" t="str">
        <f>VLOOKUP(I113,Presupuesto!$B$11:$C$566,2,0)</f>
        <v>SERVICIOS DE IMPRENTA PUBLIC.Y REPRODUCCION</v>
      </c>
      <c r="K113" s="453" t="s">
        <v>1368</v>
      </c>
      <c r="L113" s="100" t="s">
        <v>416</v>
      </c>
      <c r="N113" s="155"/>
    </row>
    <row r="114" spans="2:14" x14ac:dyDescent="0.25">
      <c r="B114" s="95"/>
      <c r="C114" s="101" t="s">
        <v>49</v>
      </c>
      <c r="D114" s="583"/>
      <c r="E114" s="202">
        <f>D112</f>
        <v>50</v>
      </c>
      <c r="F114" s="102">
        <v>50</v>
      </c>
      <c r="G114" s="99">
        <v>0</v>
      </c>
      <c r="H114" s="163"/>
      <c r="I114" s="100" t="s">
        <v>799</v>
      </c>
      <c r="J114" s="100" t="str">
        <f>VLOOKUP(I114,Presupuesto!$B$11:$C$566,2,0)</f>
        <v>ALIMENTOS B EBIDAS PARA PERSONAS</v>
      </c>
      <c r="K114" s="453" t="s">
        <v>1368</v>
      </c>
      <c r="L114" s="100" t="s">
        <v>400</v>
      </c>
      <c r="N114" s="155"/>
    </row>
    <row r="115" spans="2:14" x14ac:dyDescent="0.25">
      <c r="B115" s="95"/>
      <c r="C115" s="101" t="s">
        <v>50</v>
      </c>
      <c r="D115" s="583"/>
      <c r="E115" s="153">
        <v>0</v>
      </c>
      <c r="F115" s="120">
        <v>10000</v>
      </c>
      <c r="G115" s="99">
        <v>0</v>
      </c>
      <c r="H115" s="163"/>
      <c r="I115" s="334" t="s">
        <v>304</v>
      </c>
      <c r="J115" s="100" t="str">
        <f>VLOOKUP(I115,Presupuesto!$B$11:$C$566,2,0)</f>
        <v>PASAJES (26100-00)</v>
      </c>
      <c r="K115" s="453" t="s">
        <v>1368</v>
      </c>
      <c r="L115" s="100" t="s">
        <v>416</v>
      </c>
      <c r="N115" s="155"/>
    </row>
    <row r="116" spans="2:14" x14ac:dyDescent="0.25">
      <c r="B116" s="95"/>
      <c r="C116" s="101" t="s">
        <v>423</v>
      </c>
      <c r="D116" s="583"/>
      <c r="E116" s="153">
        <v>12</v>
      </c>
      <c r="F116" s="120">
        <v>190</v>
      </c>
      <c r="G116" s="99">
        <v>0</v>
      </c>
      <c r="H116" s="163"/>
      <c r="I116" s="100" t="s">
        <v>828</v>
      </c>
      <c r="J116" s="100" t="str">
        <f>VLOOKUP(I116,Presupuesto!$B$11:$C$566,2,0)</f>
        <v>PRODUCTOS PAPEL Y CARTON</v>
      </c>
      <c r="K116" s="453" t="s">
        <v>1368</v>
      </c>
      <c r="L116" s="100" t="s">
        <v>416</v>
      </c>
      <c r="N116" s="155"/>
    </row>
    <row r="117" spans="2:14" x14ac:dyDescent="0.25">
      <c r="B117" s="95"/>
      <c r="C117" s="101" t="s">
        <v>51</v>
      </c>
      <c r="D117" s="583"/>
      <c r="E117" s="202">
        <v>50</v>
      </c>
      <c r="F117" s="102">
        <v>50</v>
      </c>
      <c r="G117" s="99">
        <f>+F117*E117</f>
        <v>2500</v>
      </c>
      <c r="H117" s="163" t="s">
        <v>132</v>
      </c>
      <c r="I117" s="100" t="s">
        <v>828</v>
      </c>
      <c r="J117" s="100" t="str">
        <f>VLOOKUP(I117,Presupuesto!$B$11:$C$566,2,0)</f>
        <v>PRODUCTOS PAPEL Y CARTON</v>
      </c>
      <c r="K117" s="453" t="s">
        <v>1368</v>
      </c>
      <c r="L117" s="100" t="s">
        <v>416</v>
      </c>
      <c r="N117" s="155"/>
    </row>
    <row r="118" spans="2:14" x14ac:dyDescent="0.25">
      <c r="B118" s="95"/>
      <c r="C118" s="101" t="s">
        <v>126</v>
      </c>
      <c r="D118" s="583"/>
      <c r="E118" s="202">
        <f>D112/12</f>
        <v>4.166666666666667</v>
      </c>
      <c r="F118" s="102">
        <v>36</v>
      </c>
      <c r="G118" s="99">
        <v>0</v>
      </c>
      <c r="H118" s="163"/>
      <c r="I118" s="100" t="s">
        <v>949</v>
      </c>
      <c r="J118" s="100" t="str">
        <f>VLOOKUP(I118,Presupuesto!$B$11:$C$566,2,0)</f>
        <v>UTILES DE ESCRITORIO, OFICINA Y ENSE¥ANZA</v>
      </c>
      <c r="K118" s="453" t="s">
        <v>1368</v>
      </c>
      <c r="L118" s="100" t="s">
        <v>416</v>
      </c>
      <c r="N118" s="155"/>
    </row>
    <row r="119" spans="2:14" x14ac:dyDescent="0.25">
      <c r="B119" s="95"/>
      <c r="C119" s="101" t="s">
        <v>34</v>
      </c>
      <c r="D119" s="583"/>
      <c r="E119" s="202">
        <f>D112/12</f>
        <v>4.166666666666667</v>
      </c>
      <c r="F119" s="102">
        <v>80</v>
      </c>
      <c r="G119" s="99">
        <v>0</v>
      </c>
      <c r="H119" s="163"/>
      <c r="I119" s="100" t="s">
        <v>949</v>
      </c>
      <c r="J119" s="100" t="str">
        <f>VLOOKUP(I119,Presupuesto!$B$11:$C$566,2,0)</f>
        <v>UTILES DE ESCRITORIO, OFICINA Y ENSE¥ANZA</v>
      </c>
      <c r="K119" s="453" t="s">
        <v>1368</v>
      </c>
      <c r="L119" s="100" t="s">
        <v>416</v>
      </c>
      <c r="N119" s="155"/>
    </row>
    <row r="120" spans="2:14" x14ac:dyDescent="0.25">
      <c r="B120" s="95"/>
      <c r="C120" s="111" t="s">
        <v>52</v>
      </c>
      <c r="D120" s="583"/>
      <c r="E120" s="219">
        <v>0</v>
      </c>
      <c r="F120" s="121">
        <v>25</v>
      </c>
      <c r="G120" s="99">
        <v>0</v>
      </c>
      <c r="H120" s="163"/>
      <c r="I120" s="100" t="s">
        <v>949</v>
      </c>
      <c r="J120" s="100" t="str">
        <f>VLOOKUP(I120,Presupuesto!$B$11:$C$566,2,0)</f>
        <v>UTILES DE ESCRITORIO, OFICINA Y ENSE¥ANZA</v>
      </c>
      <c r="K120" s="453" t="s">
        <v>1368</v>
      </c>
      <c r="L120" s="100" t="s">
        <v>416</v>
      </c>
      <c r="N120" s="155"/>
    </row>
    <row r="121" spans="2:14" ht="15.75" thickBot="1" x14ac:dyDescent="0.3">
      <c r="B121" s="95"/>
      <c r="C121" s="223" t="s">
        <v>436</v>
      </c>
      <c r="D121" s="224">
        <v>0</v>
      </c>
      <c r="E121" s="346">
        <v>0</v>
      </c>
      <c r="F121" s="106">
        <f>HLOOKUP(C121,$AH$2:$BU$3,2,0)</f>
        <v>1150</v>
      </c>
      <c r="G121" s="107">
        <f>D121*E121*F121</f>
        <v>0</v>
      </c>
      <c r="H121" s="347"/>
      <c r="I121" s="348" t="s">
        <v>305</v>
      </c>
      <c r="J121" s="108" t="str">
        <f>VLOOKUP(I121,Presupuesto!$B$11:$C$566,2,0)</f>
        <v>VIATICOS (26200-00)</v>
      </c>
      <c r="K121" s="454" t="s">
        <v>1368</v>
      </c>
      <c r="L121" s="349" t="s">
        <v>416</v>
      </c>
    </row>
    <row r="123" spans="2:14" ht="15.75" thickBot="1" x14ac:dyDescent="0.3"/>
    <row r="124" spans="2:14" ht="15.75" thickBot="1" x14ac:dyDescent="0.3">
      <c r="B124" s="95"/>
      <c r="C124" s="29" t="s">
        <v>43</v>
      </c>
      <c r="D124" s="30">
        <f>SUM(G131:G140)</f>
        <v>3000</v>
      </c>
      <c r="E124" s="95"/>
      <c r="F124" s="95"/>
      <c r="G124" s="95"/>
      <c r="H124" s="95"/>
      <c r="I124" s="95"/>
      <c r="J124" s="95"/>
      <c r="K124" s="429"/>
      <c r="L124" s="429"/>
    </row>
    <row r="125" spans="2:14" x14ac:dyDescent="0.25">
      <c r="B125" s="95"/>
      <c r="C125" s="95"/>
      <c r="E125" s="114"/>
      <c r="F125" s="114"/>
      <c r="G125" s="114"/>
      <c r="H125" s="177"/>
      <c r="I125" s="114"/>
      <c r="J125" s="114"/>
      <c r="K125" s="114"/>
    </row>
    <row r="126" spans="2:14" x14ac:dyDescent="0.25">
      <c r="C126" s="70" t="s">
        <v>1373</v>
      </c>
    </row>
    <row r="127" spans="2:14" ht="15.75" x14ac:dyDescent="0.25">
      <c r="B127" s="95"/>
      <c r="C127" s="206" t="s">
        <v>396</v>
      </c>
      <c r="D127" s="417" t="str">
        <f>+'Gestión Académica'!E9</f>
        <v>AE-1.a.1.1</v>
      </c>
      <c r="E127" s="95"/>
      <c r="F127" s="95"/>
      <c r="G127" s="95"/>
      <c r="H127" s="76"/>
      <c r="I127" s="76"/>
      <c r="J127" s="76"/>
      <c r="K127" s="114"/>
      <c r="N127" s="155"/>
    </row>
    <row r="128" spans="2:14" ht="18.75" x14ac:dyDescent="0.25">
      <c r="B128" s="95"/>
      <c r="C128" s="215" t="str">
        <f>IFERROR(VLOOKUP(D127,'Desarrollo e Innov. Curricular'!$E:$F,2,FALSE),IFERROR(VLOOKUP(D127,'Investigación Científica'!$E:$F,2,FALSE),IFERROR(VLOOKUP(D127,'Vinculación Univ. Sociedad'!$E:$F,2,FALSE),IFERROR(VLOOKUP(D127,'Docencia y Profesorado Universi'!$E:$F,2,FALSE),IFERROR(VLOOKUP(D127,'Estudiantes y Graduados'!$E:$F,2,FALSE),IFERROR(VLOOKUP(D127,'Gestion Administrativa'!$E:$F,2,FALSE),IFERROR(VLOOKUP(D127,'Gestión Académica'!$E:$F,2,FALSE),IFERROR(VLOOKUP(D127,'Aseguramiento de la Calidad'!$E:$F,2,FALSE),IFERROR(VLOOKUP(D127,'Gestión del Conocimiento'!$E:$F,2,FALSE),IFERROR(VLOOKUP(D127,'Gobernabilidad y Procesos...'!$E:$F,2,FALSE),IFERROR(VLOOKUP(D127,'Gestión del Talento Humano'!$E:$F,2,FALSE),IFERROR(VLOOKUP(D127,'Internacionalización de la E.S.'!$E:$F,2,FALSE),IFERROR(VLOOKUP(D127,Posgrado!$E:$F,2,FALSE),IFERROR(VLOOKUP(D127,'Cultura de Innovación Insti...'!$E:$F,2,FALSE),VLOOKUP(D127,'Lo Esencial de la Reforma Univ.'!$E:$F,2,0)))))))))))))))</f>
        <v xml:space="preserve">1 Reunión para la socialización y ajuste del nuevo plan de estudios de la carrera de administración de Empresas. 
</v>
      </c>
      <c r="D128" s="31"/>
      <c r="E128" s="95"/>
      <c r="F128" s="95"/>
      <c r="G128" s="95"/>
      <c r="H128" s="76"/>
      <c r="I128" s="76"/>
      <c r="J128" s="76"/>
      <c r="K128" s="114"/>
      <c r="N128" s="155"/>
    </row>
    <row r="129" spans="2:14" ht="15.75" thickBot="1" x14ac:dyDescent="0.3">
      <c r="B129" s="95"/>
      <c r="C129" s="70"/>
      <c r="D129" s="31"/>
      <c r="E129" s="95"/>
      <c r="F129" s="95"/>
      <c r="G129" s="95"/>
      <c r="H129" s="76"/>
      <c r="I129" s="76"/>
      <c r="J129" s="76"/>
      <c r="K129" s="114"/>
      <c r="N129" s="155"/>
    </row>
    <row r="130" spans="2:14" ht="32.25" customHeight="1" thickBot="1" x14ac:dyDescent="0.3">
      <c r="B130" s="95"/>
      <c r="C130" s="128" t="s">
        <v>44</v>
      </c>
      <c r="D130" s="131" t="s">
        <v>45</v>
      </c>
      <c r="E130" s="130" t="s">
        <v>55</v>
      </c>
      <c r="F130" s="130" t="s">
        <v>57</v>
      </c>
      <c r="G130" s="129" t="s">
        <v>27</v>
      </c>
      <c r="H130" s="135" t="s">
        <v>134</v>
      </c>
      <c r="I130" s="130" t="s">
        <v>46</v>
      </c>
      <c r="J130" s="130" t="s">
        <v>135</v>
      </c>
      <c r="K130" s="130" t="s">
        <v>414</v>
      </c>
      <c r="L130" s="130" t="s">
        <v>415</v>
      </c>
      <c r="N130" s="155"/>
    </row>
    <row r="131" spans="2:14" x14ac:dyDescent="0.25">
      <c r="B131" s="95"/>
      <c r="C131" s="342" t="s">
        <v>47</v>
      </c>
      <c r="D131" s="582">
        <v>100</v>
      </c>
      <c r="E131" s="343"/>
      <c r="F131" s="117">
        <v>30000</v>
      </c>
      <c r="G131" s="344">
        <f t="shared" ref="G131" si="9">E131*F131</f>
        <v>0</v>
      </c>
      <c r="H131" s="163"/>
      <c r="I131" s="118" t="s">
        <v>706</v>
      </c>
      <c r="J131" s="118" t="str">
        <f>VLOOKUP(I131,Presupuesto!$B$11:$C$566,2,0)</f>
        <v>SERVICIOS DE CAPACITACION.</v>
      </c>
      <c r="K131" s="452"/>
      <c r="L131" s="118" t="s">
        <v>398</v>
      </c>
      <c r="N131" s="155"/>
    </row>
    <row r="132" spans="2:14" x14ac:dyDescent="0.25">
      <c r="B132" s="95"/>
      <c r="C132" s="101" t="s">
        <v>48</v>
      </c>
      <c r="D132" s="583"/>
      <c r="E132" s="202">
        <f>D131</f>
        <v>100</v>
      </c>
      <c r="F132" s="102">
        <v>30</v>
      </c>
      <c r="G132" s="99">
        <v>0</v>
      </c>
      <c r="H132" s="163"/>
      <c r="I132" s="100" t="s">
        <v>724</v>
      </c>
      <c r="J132" s="100" t="str">
        <f>VLOOKUP(I132,Presupuesto!$B$11:$C$566,2,0)</f>
        <v>SERVICIOS DE IMPRENTA PUBLIC.Y REPRODUCCION</v>
      </c>
      <c r="K132" s="453" t="s">
        <v>1373</v>
      </c>
      <c r="L132" s="100" t="s">
        <v>416</v>
      </c>
      <c r="N132" s="155"/>
    </row>
    <row r="133" spans="2:14" x14ac:dyDescent="0.25">
      <c r="B133" s="95"/>
      <c r="C133" s="101" t="s">
        <v>49</v>
      </c>
      <c r="D133" s="583"/>
      <c r="E133" s="202">
        <f>D131</f>
        <v>100</v>
      </c>
      <c r="F133" s="102">
        <v>30</v>
      </c>
      <c r="G133" s="99">
        <v>0</v>
      </c>
      <c r="H133" s="163"/>
      <c r="I133" s="100" t="s">
        <v>799</v>
      </c>
      <c r="J133" s="100" t="str">
        <f>VLOOKUP(I133,Presupuesto!$B$11:$C$566,2,0)</f>
        <v>ALIMENTOS B EBIDAS PARA PERSONAS</v>
      </c>
      <c r="K133" s="453" t="s">
        <v>1373</v>
      </c>
      <c r="L133" s="100" t="s">
        <v>400</v>
      </c>
      <c r="N133" s="155"/>
    </row>
    <row r="134" spans="2:14" x14ac:dyDescent="0.25">
      <c r="B134" s="95"/>
      <c r="C134" s="101" t="s">
        <v>50</v>
      </c>
      <c r="D134" s="583"/>
      <c r="E134" s="153">
        <v>0</v>
      </c>
      <c r="F134" s="120">
        <v>10000</v>
      </c>
      <c r="G134" s="99">
        <v>0</v>
      </c>
      <c r="H134" s="163"/>
      <c r="I134" s="334" t="s">
        <v>304</v>
      </c>
      <c r="J134" s="100" t="str">
        <f>VLOOKUP(I134,Presupuesto!$B$11:$C$566,2,0)</f>
        <v>PASAJES (26100-00)</v>
      </c>
      <c r="K134" s="453" t="s">
        <v>1373</v>
      </c>
      <c r="L134" s="100" t="s">
        <v>416</v>
      </c>
      <c r="N134" s="155"/>
    </row>
    <row r="135" spans="2:14" x14ac:dyDescent="0.25">
      <c r="B135" s="95"/>
      <c r="C135" s="101" t="s">
        <v>423</v>
      </c>
      <c r="D135" s="583"/>
      <c r="E135" s="202">
        <f>D134</f>
        <v>0</v>
      </c>
      <c r="F135" s="102">
        <v>30</v>
      </c>
      <c r="G135" s="99">
        <v>3000</v>
      </c>
      <c r="H135" s="163" t="s">
        <v>132</v>
      </c>
      <c r="I135" s="100" t="s">
        <v>828</v>
      </c>
      <c r="J135" s="100" t="str">
        <f>VLOOKUP(I135,Presupuesto!$B$11:$C$566,2,0)</f>
        <v>PRODUCTOS PAPEL Y CARTON</v>
      </c>
      <c r="K135" s="453" t="s">
        <v>1373</v>
      </c>
      <c r="L135" s="100" t="s">
        <v>416</v>
      </c>
      <c r="N135" s="155"/>
    </row>
    <row r="136" spans="2:14" x14ac:dyDescent="0.25">
      <c r="B136" s="95"/>
      <c r="C136" s="101" t="s">
        <v>51</v>
      </c>
      <c r="D136" s="583"/>
      <c r="E136" s="202">
        <f>(D131*25)/500</f>
        <v>5</v>
      </c>
      <c r="F136" s="102">
        <v>85</v>
      </c>
      <c r="G136" s="99">
        <v>0</v>
      </c>
      <c r="H136" s="163"/>
      <c r="I136" s="100" t="s">
        <v>828</v>
      </c>
      <c r="J136" s="100" t="str">
        <f>VLOOKUP(I136,Presupuesto!$B$11:$C$566,2,0)</f>
        <v>PRODUCTOS PAPEL Y CARTON</v>
      </c>
      <c r="K136" s="453" t="s">
        <v>1373</v>
      </c>
      <c r="L136" s="100" t="s">
        <v>416</v>
      </c>
      <c r="N136" s="155"/>
    </row>
    <row r="137" spans="2:14" x14ac:dyDescent="0.25">
      <c r="B137" s="95"/>
      <c r="C137" s="101" t="s">
        <v>126</v>
      </c>
      <c r="D137" s="583"/>
      <c r="E137" s="202">
        <f>D131/12</f>
        <v>8.3333333333333339</v>
      </c>
      <c r="F137" s="102">
        <v>36</v>
      </c>
      <c r="G137" s="99">
        <v>0</v>
      </c>
      <c r="H137" s="163"/>
      <c r="I137" s="100" t="s">
        <v>949</v>
      </c>
      <c r="J137" s="100" t="str">
        <f>VLOOKUP(I137,Presupuesto!$B$11:$C$566,2,0)</f>
        <v>UTILES DE ESCRITORIO, OFICINA Y ENSE¥ANZA</v>
      </c>
      <c r="K137" s="453" t="s">
        <v>1373</v>
      </c>
      <c r="L137" s="100" t="s">
        <v>416</v>
      </c>
      <c r="N137" s="155"/>
    </row>
    <row r="138" spans="2:14" x14ac:dyDescent="0.25">
      <c r="B138" s="95"/>
      <c r="C138" s="101" t="s">
        <v>34</v>
      </c>
      <c r="D138" s="583"/>
      <c r="E138" s="202">
        <f>D131/12</f>
        <v>8.3333333333333339</v>
      </c>
      <c r="F138" s="102">
        <v>80</v>
      </c>
      <c r="G138" s="99">
        <v>0</v>
      </c>
      <c r="H138" s="163"/>
      <c r="I138" s="100" t="s">
        <v>949</v>
      </c>
      <c r="J138" s="100" t="str">
        <f>VLOOKUP(I138,Presupuesto!$B$11:$C$566,2,0)</f>
        <v>UTILES DE ESCRITORIO, OFICINA Y ENSE¥ANZA</v>
      </c>
      <c r="K138" s="453" t="s">
        <v>1373</v>
      </c>
      <c r="L138" s="100" t="s">
        <v>416</v>
      </c>
      <c r="N138" s="155"/>
    </row>
    <row r="139" spans="2:14" x14ac:dyDescent="0.25">
      <c r="B139" s="95"/>
      <c r="C139" s="111" t="s">
        <v>52</v>
      </c>
      <c r="D139" s="583"/>
      <c r="E139" s="219">
        <v>0</v>
      </c>
      <c r="F139" s="121">
        <v>25</v>
      </c>
      <c r="G139" s="99">
        <v>0</v>
      </c>
      <c r="H139" s="163"/>
      <c r="I139" s="100" t="s">
        <v>949</v>
      </c>
      <c r="J139" s="100" t="str">
        <f>VLOOKUP(I139,Presupuesto!$B$11:$C$566,2,0)</f>
        <v>UTILES DE ESCRITORIO, OFICINA Y ENSE¥ANZA</v>
      </c>
      <c r="K139" s="453" t="s">
        <v>1373</v>
      </c>
      <c r="L139" s="100" t="s">
        <v>416</v>
      </c>
      <c r="N139" s="155"/>
    </row>
    <row r="140" spans="2:14" ht="15.75" thickBot="1" x14ac:dyDescent="0.3">
      <c r="B140" s="95"/>
      <c r="C140" s="223" t="s">
        <v>436</v>
      </c>
      <c r="D140" s="224">
        <v>0</v>
      </c>
      <c r="E140" s="346">
        <v>0</v>
      </c>
      <c r="F140" s="106">
        <f>HLOOKUP(C140,$AH$2:$BU$3,2,0)</f>
        <v>1150</v>
      </c>
      <c r="G140" s="107">
        <f>D140*E140*F140</f>
        <v>0</v>
      </c>
      <c r="H140" s="347"/>
      <c r="I140" s="348" t="s">
        <v>305</v>
      </c>
      <c r="J140" s="108" t="str">
        <f>VLOOKUP(I140,Presupuesto!$B$11:$C$566,2,0)</f>
        <v>VIATICOS (26200-00)</v>
      </c>
      <c r="K140" s="454" t="s">
        <v>1373</v>
      </c>
      <c r="L140" s="349" t="s">
        <v>416</v>
      </c>
    </row>
    <row r="142" spans="2:14" ht="15.75" thickBot="1" x14ac:dyDescent="0.3"/>
    <row r="143" spans="2:14" ht="15.75" thickBot="1" x14ac:dyDescent="0.3">
      <c r="B143" s="95"/>
      <c r="C143" s="29" t="s">
        <v>43</v>
      </c>
      <c r="D143" s="30">
        <f>SUM(G150:G159)</f>
        <v>13925</v>
      </c>
      <c r="E143" s="95"/>
      <c r="F143" s="95"/>
      <c r="G143" s="95"/>
      <c r="H143" s="95"/>
      <c r="I143" s="95"/>
      <c r="J143" s="95"/>
      <c r="K143" s="429"/>
      <c r="L143" s="429"/>
    </row>
    <row r="144" spans="2:14" x14ac:dyDescent="0.25">
      <c r="B144" s="95"/>
      <c r="C144" s="95"/>
      <c r="E144" s="114"/>
      <c r="F144" s="114"/>
      <c r="G144" s="114"/>
      <c r="H144" s="177"/>
      <c r="I144" s="114"/>
      <c r="J144" s="114"/>
      <c r="K144" s="114"/>
    </row>
    <row r="145" spans="2:14" x14ac:dyDescent="0.25">
      <c r="C145" s="70" t="s">
        <v>1366</v>
      </c>
    </row>
    <row r="146" spans="2:14" ht="15.75" x14ac:dyDescent="0.25">
      <c r="B146" s="95"/>
      <c r="C146" s="206" t="s">
        <v>396</v>
      </c>
      <c r="D146" s="417" t="str">
        <f>+'Investigación Científica'!E8</f>
        <v xml:space="preserve">INV.1.b.1.1 </v>
      </c>
      <c r="E146" s="95"/>
      <c r="F146" s="95"/>
      <c r="G146" s="95"/>
      <c r="H146" s="76"/>
      <c r="I146" s="76"/>
      <c r="J146" s="76"/>
      <c r="K146" s="114"/>
      <c r="N146" s="155"/>
    </row>
    <row r="147" spans="2:14" ht="18.75" x14ac:dyDescent="0.25">
      <c r="B147" s="95"/>
      <c r="C147" s="215" t="str">
        <f>IFERROR(VLOOKUP(D146,'Desarrollo e Innov. Curricular'!$E:$F,2,FALSE),IFERROR(VLOOKUP(D146,'Investigación Científica'!$E:$F,2,FALSE),IFERROR(VLOOKUP(D146,'Vinculación Univ. Sociedad'!$E:$F,2,FALSE),IFERROR(VLOOKUP(D146,'Docencia y Profesorado Universi'!$E:$F,2,FALSE),IFERROR(VLOOKUP(D146,'Estudiantes y Graduados'!$E:$F,2,FALSE),IFERROR(VLOOKUP(D146,'Gestion Administrativa'!$E:$F,2,FALSE),IFERROR(VLOOKUP(D146,'Gestión Académica'!$E:$F,2,FALSE),IFERROR(VLOOKUP(D146,'Aseguramiento de la Calidad'!$E:$F,2,FALSE),IFERROR(VLOOKUP(D146,'Gestión del Conocimiento'!$E:$F,2,FALSE),IFERROR(VLOOKUP(D146,'Gobernabilidad y Procesos...'!$E:$F,2,FALSE),IFERROR(VLOOKUP(D146,'Gestión del Talento Humano'!$E:$F,2,FALSE),IFERROR(VLOOKUP(D146,'Internacionalización de la E.S.'!$E:$F,2,FALSE),IFERROR(VLOOKUP(D146,Posgrado!$E:$F,2,FALSE),IFERROR(VLOOKUP(D146,'Cultura de Innovación Insti...'!$E:$F,2,FALSE),VLOOKUP(D146,'Lo Esencial de la Reforma Univ.'!$E:$F,2,0)))))))))))))))</f>
        <v>Organizar encuentros académicos con profesores y estudiantes del CUROC para socializar los resultados de las investigaciones ejecutadas en el periodo 2012-2013.</v>
      </c>
      <c r="D147" s="31"/>
      <c r="E147" s="95"/>
      <c r="F147" s="95"/>
      <c r="G147" s="95"/>
      <c r="H147" s="76"/>
      <c r="I147" s="76"/>
      <c r="J147" s="76"/>
      <c r="K147" s="114"/>
      <c r="N147" s="155"/>
    </row>
    <row r="148" spans="2:14" ht="15.75" thickBot="1" x14ac:dyDescent="0.3">
      <c r="B148" s="95"/>
      <c r="C148" s="70"/>
      <c r="D148" s="31"/>
      <c r="E148" s="95"/>
      <c r="F148" s="95"/>
      <c r="G148" s="95"/>
      <c r="H148" s="76"/>
      <c r="I148" s="76"/>
      <c r="J148" s="76"/>
      <c r="K148" s="114"/>
      <c r="N148" s="155"/>
    </row>
    <row r="149" spans="2:14" ht="32.25" customHeight="1" thickBot="1" x14ac:dyDescent="0.3">
      <c r="B149" s="95"/>
      <c r="C149" s="128" t="s">
        <v>44</v>
      </c>
      <c r="D149" s="131" t="s">
        <v>45</v>
      </c>
      <c r="E149" s="130" t="s">
        <v>55</v>
      </c>
      <c r="F149" s="130" t="s">
        <v>57</v>
      </c>
      <c r="G149" s="129" t="s">
        <v>27</v>
      </c>
      <c r="H149" s="135" t="s">
        <v>134</v>
      </c>
      <c r="I149" s="130" t="s">
        <v>46</v>
      </c>
      <c r="J149" s="130" t="s">
        <v>135</v>
      </c>
      <c r="K149" s="130" t="s">
        <v>414</v>
      </c>
      <c r="L149" s="130" t="s">
        <v>415</v>
      </c>
      <c r="N149" s="155"/>
    </row>
    <row r="150" spans="2:14" x14ac:dyDescent="0.25">
      <c r="B150" s="95"/>
      <c r="C150" s="342" t="s">
        <v>47</v>
      </c>
      <c r="D150" s="582">
        <v>80</v>
      </c>
      <c r="E150" s="343"/>
      <c r="F150" s="117">
        <v>30000</v>
      </c>
      <c r="G150" s="344">
        <f t="shared" ref="G150:G158" si="10">E150*F150</f>
        <v>0</v>
      </c>
      <c r="H150" s="433"/>
      <c r="I150" s="118" t="s">
        <v>706</v>
      </c>
      <c r="J150" s="118" t="str">
        <f>VLOOKUP(I150,Presupuesto!$B$11:$C$566,2,0)</f>
        <v>SERVICIOS DE CAPACITACION.</v>
      </c>
      <c r="K150" s="452" t="s">
        <v>1466</v>
      </c>
      <c r="L150" s="118" t="s">
        <v>398</v>
      </c>
      <c r="N150" s="155"/>
    </row>
    <row r="151" spans="2:14" x14ac:dyDescent="0.25">
      <c r="B151" s="95"/>
      <c r="C151" s="101" t="s">
        <v>48</v>
      </c>
      <c r="D151" s="583"/>
      <c r="E151" s="202">
        <f>D150</f>
        <v>80</v>
      </c>
      <c r="F151" s="102">
        <v>50</v>
      </c>
      <c r="G151" s="99">
        <f t="shared" si="10"/>
        <v>4000</v>
      </c>
      <c r="H151" s="163" t="s">
        <v>132</v>
      </c>
      <c r="I151" s="100" t="s">
        <v>724</v>
      </c>
      <c r="J151" s="100" t="str">
        <f>VLOOKUP(I151,Presupuesto!$B$11:$C$566,2,0)</f>
        <v>SERVICIOS DE IMPRENTA PUBLIC.Y REPRODUCCION</v>
      </c>
      <c r="K151" s="453" t="s">
        <v>1366</v>
      </c>
      <c r="L151" s="100" t="s">
        <v>416</v>
      </c>
      <c r="N151" s="155"/>
    </row>
    <row r="152" spans="2:14" x14ac:dyDescent="0.25">
      <c r="B152" s="95"/>
      <c r="C152" s="101" t="s">
        <v>49</v>
      </c>
      <c r="D152" s="583"/>
      <c r="E152" s="202">
        <f>D150</f>
        <v>80</v>
      </c>
      <c r="F152" s="102">
        <v>120</v>
      </c>
      <c r="G152" s="99">
        <f t="shared" si="10"/>
        <v>9600</v>
      </c>
      <c r="H152" s="163" t="s">
        <v>132</v>
      </c>
      <c r="I152" s="100" t="s">
        <v>799</v>
      </c>
      <c r="J152" s="100" t="str">
        <f>VLOOKUP(I152,Presupuesto!$B$11:$C$566,2,0)</f>
        <v>ALIMENTOS B EBIDAS PARA PERSONAS</v>
      </c>
      <c r="K152" s="453" t="s">
        <v>1366</v>
      </c>
      <c r="L152" s="100" t="s">
        <v>400</v>
      </c>
      <c r="N152" s="155"/>
    </row>
    <row r="153" spans="2:14" x14ac:dyDescent="0.25">
      <c r="B153" s="95"/>
      <c r="C153" s="101" t="s">
        <v>50</v>
      </c>
      <c r="D153" s="583"/>
      <c r="E153" s="153">
        <v>0</v>
      </c>
      <c r="F153" s="120">
        <v>10000</v>
      </c>
      <c r="G153" s="99">
        <f t="shared" si="10"/>
        <v>0</v>
      </c>
      <c r="H153" s="163"/>
      <c r="I153" s="334" t="s">
        <v>304</v>
      </c>
      <c r="J153" s="100" t="str">
        <f>VLOOKUP(I153,Presupuesto!$B$11:$C$566,2,0)</f>
        <v>PASAJES (26100-00)</v>
      </c>
      <c r="K153" s="453" t="s">
        <v>1366</v>
      </c>
      <c r="L153" s="100" t="s">
        <v>416</v>
      </c>
      <c r="N153" s="155"/>
    </row>
    <row r="154" spans="2:14" x14ac:dyDescent="0.25">
      <c r="B154" s="95"/>
      <c r="C154" s="101" t="s">
        <v>423</v>
      </c>
      <c r="D154" s="583"/>
      <c r="E154" s="153">
        <v>0</v>
      </c>
      <c r="F154" s="120">
        <v>250</v>
      </c>
      <c r="G154" s="99">
        <f t="shared" si="10"/>
        <v>0</v>
      </c>
      <c r="H154" s="163"/>
      <c r="I154" s="100" t="s">
        <v>828</v>
      </c>
      <c r="J154" s="100" t="str">
        <f>VLOOKUP(I154,Presupuesto!$B$11:$C$566,2,0)</f>
        <v>PRODUCTOS PAPEL Y CARTON</v>
      </c>
      <c r="K154" s="453" t="s">
        <v>1366</v>
      </c>
      <c r="L154" s="100" t="s">
        <v>416</v>
      </c>
      <c r="N154" s="155"/>
    </row>
    <row r="155" spans="2:14" x14ac:dyDescent="0.25">
      <c r="B155" s="95"/>
      <c r="C155" s="101" t="s">
        <v>51</v>
      </c>
      <c r="D155" s="583"/>
      <c r="E155" s="202">
        <v>1</v>
      </c>
      <c r="F155" s="102">
        <v>85</v>
      </c>
      <c r="G155" s="99">
        <f t="shared" si="10"/>
        <v>85</v>
      </c>
      <c r="H155" s="163" t="s">
        <v>132</v>
      </c>
      <c r="I155" s="100" t="s">
        <v>828</v>
      </c>
      <c r="J155" s="100" t="str">
        <f>VLOOKUP(I155,Presupuesto!$B$11:$C$566,2,0)</f>
        <v>PRODUCTOS PAPEL Y CARTON</v>
      </c>
      <c r="K155" s="453" t="s">
        <v>1366</v>
      </c>
      <c r="L155" s="100" t="s">
        <v>416</v>
      </c>
      <c r="N155" s="155"/>
    </row>
    <row r="156" spans="2:14" x14ac:dyDescent="0.25">
      <c r="B156" s="95"/>
      <c r="C156" s="101" t="s">
        <v>126</v>
      </c>
      <c r="D156" s="583"/>
      <c r="E156" s="202">
        <f>D150/12</f>
        <v>6.666666666666667</v>
      </c>
      <c r="F156" s="102">
        <v>36</v>
      </c>
      <c r="G156" s="99">
        <f t="shared" si="10"/>
        <v>240</v>
      </c>
      <c r="H156" s="163" t="s">
        <v>132</v>
      </c>
      <c r="I156" s="100" t="s">
        <v>949</v>
      </c>
      <c r="J156" s="100" t="str">
        <f>VLOOKUP(I156,Presupuesto!$B$11:$C$566,2,0)</f>
        <v>UTILES DE ESCRITORIO, OFICINA Y ENSE¥ANZA</v>
      </c>
      <c r="K156" s="453" t="s">
        <v>1366</v>
      </c>
      <c r="L156" s="100" t="s">
        <v>416</v>
      </c>
      <c r="N156" s="155"/>
    </row>
    <row r="157" spans="2:14" x14ac:dyDescent="0.25">
      <c r="B157" s="95"/>
      <c r="C157" s="101" t="s">
        <v>34</v>
      </c>
      <c r="D157" s="583"/>
      <c r="E157" s="202">
        <v>0</v>
      </c>
      <c r="F157" s="102">
        <v>80</v>
      </c>
      <c r="G157" s="99">
        <f t="shared" si="10"/>
        <v>0</v>
      </c>
      <c r="H157" s="163"/>
      <c r="I157" s="100" t="s">
        <v>949</v>
      </c>
      <c r="J157" s="100" t="str">
        <f>VLOOKUP(I157,Presupuesto!$B$11:$C$566,2,0)</f>
        <v>UTILES DE ESCRITORIO, OFICINA Y ENSE¥ANZA</v>
      </c>
      <c r="K157" s="453" t="s">
        <v>1366</v>
      </c>
      <c r="L157" s="100" t="s">
        <v>416</v>
      </c>
      <c r="N157" s="155"/>
    </row>
    <row r="158" spans="2:14" x14ac:dyDescent="0.25">
      <c r="B158" s="95"/>
      <c r="C158" s="111" t="s">
        <v>52</v>
      </c>
      <c r="D158" s="583"/>
      <c r="E158" s="219">
        <v>0</v>
      </c>
      <c r="F158" s="121">
        <v>25</v>
      </c>
      <c r="G158" s="99">
        <f t="shared" si="10"/>
        <v>0</v>
      </c>
      <c r="H158" s="163"/>
      <c r="I158" s="100" t="s">
        <v>949</v>
      </c>
      <c r="J158" s="100" t="str">
        <f>VLOOKUP(I158,Presupuesto!$B$11:$C$566,2,0)</f>
        <v>UTILES DE ESCRITORIO, OFICINA Y ENSE¥ANZA</v>
      </c>
      <c r="K158" s="453" t="s">
        <v>1366</v>
      </c>
      <c r="L158" s="100" t="s">
        <v>416</v>
      </c>
      <c r="N158" s="155"/>
    </row>
    <row r="159" spans="2:14" ht="15.75" thickBot="1" x14ac:dyDescent="0.3">
      <c r="B159" s="95"/>
      <c r="C159" s="223" t="s">
        <v>436</v>
      </c>
      <c r="D159" s="224">
        <v>0</v>
      </c>
      <c r="E159" s="346">
        <v>0</v>
      </c>
      <c r="F159" s="106">
        <f>HLOOKUP(C159,$AH$2:$BU$3,2,0)</f>
        <v>1150</v>
      </c>
      <c r="G159" s="107">
        <f>D159*E159*F159</f>
        <v>0</v>
      </c>
      <c r="H159" s="347"/>
      <c r="I159" s="348" t="s">
        <v>305</v>
      </c>
      <c r="J159" s="108" t="str">
        <f>VLOOKUP(I159,Presupuesto!$B$11:$C$566,2,0)</f>
        <v>VIATICOS (26200-00)</v>
      </c>
      <c r="K159" s="454" t="s">
        <v>1366</v>
      </c>
      <c r="L159" s="349" t="s">
        <v>416</v>
      </c>
    </row>
    <row r="161" spans="2:14" ht="15.75" thickBot="1" x14ac:dyDescent="0.3"/>
    <row r="162" spans="2:14" ht="15.75" thickBot="1" x14ac:dyDescent="0.3">
      <c r="B162" s="95"/>
      <c r="C162" s="29" t="s">
        <v>43</v>
      </c>
      <c r="D162" s="30">
        <f>SUM(G169:G178)</f>
        <v>34150</v>
      </c>
      <c r="E162" s="95"/>
      <c r="F162" s="95"/>
      <c r="G162" s="95"/>
      <c r="H162" s="95"/>
      <c r="I162" s="95"/>
      <c r="J162" s="95"/>
      <c r="K162" s="429"/>
      <c r="L162" s="429"/>
    </row>
    <row r="163" spans="2:14" x14ac:dyDescent="0.25">
      <c r="B163" s="95"/>
      <c r="C163" s="95"/>
      <c r="E163" s="114"/>
      <c r="F163" s="114"/>
      <c r="G163" s="114"/>
      <c r="H163" s="177"/>
      <c r="I163" s="114"/>
      <c r="J163" s="114"/>
      <c r="K163" s="114"/>
    </row>
    <row r="164" spans="2:14" x14ac:dyDescent="0.25">
      <c r="C164" s="70" t="s">
        <v>1366</v>
      </c>
    </row>
    <row r="165" spans="2:14" ht="15.75" x14ac:dyDescent="0.25">
      <c r="B165" s="95"/>
      <c r="C165" s="206" t="s">
        <v>396</v>
      </c>
      <c r="D165" s="417" t="str">
        <f>+'Investigación Científica'!E9</f>
        <v>INV.1.b.1.2</v>
      </c>
      <c r="E165" s="95"/>
      <c r="F165" s="95"/>
      <c r="G165" s="95"/>
      <c r="H165" s="76"/>
      <c r="I165" s="76"/>
      <c r="J165" s="76"/>
      <c r="K165" s="114"/>
      <c r="N165" s="155"/>
    </row>
    <row r="166" spans="2:14" ht="18.75" x14ac:dyDescent="0.25">
      <c r="B166" s="95"/>
      <c r="C166" s="215" t="str">
        <f>IFERROR(VLOOKUP(D165,'Desarrollo e Innov. Curricular'!$E:$F,2,FALSE),IFERROR(VLOOKUP(D165,'Investigación Científica'!$E:$F,2,FALSE),IFERROR(VLOOKUP(D165,'Vinculación Univ. Sociedad'!$E:$F,2,FALSE),IFERROR(VLOOKUP(D165,'Docencia y Profesorado Universi'!$E:$F,2,FALSE),IFERROR(VLOOKUP(D165,'Estudiantes y Graduados'!$E:$F,2,FALSE),IFERROR(VLOOKUP(D165,'Gestion Administrativa'!$E:$F,2,FALSE),IFERROR(VLOOKUP(D165,'Gestión Académica'!$E:$F,2,FALSE),IFERROR(VLOOKUP(D165,'Aseguramiento de la Calidad'!$E:$F,2,FALSE),IFERROR(VLOOKUP(D165,'Gestión del Conocimiento'!$E:$F,2,FALSE),IFERROR(VLOOKUP(D165,'Gobernabilidad y Procesos...'!$E:$F,2,FALSE),IFERROR(VLOOKUP(D165,'Gestión del Talento Humano'!$E:$F,2,FALSE),IFERROR(VLOOKUP(D165,'Internacionalización de la E.S.'!$E:$F,2,FALSE),IFERROR(VLOOKUP(D165,Posgrado!$E:$F,2,FALSE),IFERROR(VLOOKUP(D165,'Cultura de Innovación Insti...'!$E:$F,2,FALSE),VLOOKUP(D165,'Lo Esencial de la Reforma Univ.'!$E:$F,2,0)))))))))))))))</f>
        <v>Presentar una serie de conferencias nacionales en el marco del noveno congreso de investigación de la UNAH, con ponencias basadas en las investigaciones ya ejecutadas por profesores del CUROC.</v>
      </c>
      <c r="D166" s="31"/>
      <c r="E166" s="95"/>
      <c r="F166" s="95"/>
      <c r="G166" s="95"/>
      <c r="H166" s="76"/>
      <c r="I166" s="76"/>
      <c r="J166" s="76"/>
      <c r="K166" s="114"/>
      <c r="N166" s="155"/>
    </row>
    <row r="167" spans="2:14" ht="15.75" thickBot="1" x14ac:dyDescent="0.3">
      <c r="B167" s="95"/>
      <c r="C167" s="70"/>
      <c r="D167" s="31"/>
      <c r="E167" s="95"/>
      <c r="F167" s="95"/>
      <c r="G167" s="95"/>
      <c r="H167" s="76"/>
      <c r="I167" s="76"/>
      <c r="J167" s="76"/>
      <c r="K167" s="114"/>
      <c r="N167" s="155"/>
    </row>
    <row r="168" spans="2:14" ht="32.25" customHeight="1" thickBot="1" x14ac:dyDescent="0.3">
      <c r="B168" s="95"/>
      <c r="C168" s="128" t="s">
        <v>44</v>
      </c>
      <c r="D168" s="131" t="s">
        <v>45</v>
      </c>
      <c r="E168" s="130" t="s">
        <v>55</v>
      </c>
      <c r="F168" s="130" t="s">
        <v>57</v>
      </c>
      <c r="G168" s="129" t="s">
        <v>27</v>
      </c>
      <c r="H168" s="135" t="s">
        <v>134</v>
      </c>
      <c r="I168" s="130" t="s">
        <v>46</v>
      </c>
      <c r="J168" s="130" t="s">
        <v>135</v>
      </c>
      <c r="K168" s="130" t="s">
        <v>414</v>
      </c>
      <c r="L168" s="130" t="s">
        <v>415</v>
      </c>
      <c r="N168" s="155"/>
    </row>
    <row r="169" spans="2:14" x14ac:dyDescent="0.25">
      <c r="B169" s="95"/>
      <c r="C169" s="342" t="s">
        <v>47</v>
      </c>
      <c r="D169" s="582">
        <v>4</v>
      </c>
      <c r="E169" s="343"/>
      <c r="F169" s="117">
        <v>30000</v>
      </c>
      <c r="G169" s="344">
        <f t="shared" ref="G169:G177" si="11">E169*F169</f>
        <v>0</v>
      </c>
      <c r="H169" s="433"/>
      <c r="I169" s="118" t="s">
        <v>706</v>
      </c>
      <c r="J169" s="118" t="str">
        <f>VLOOKUP(I169,Presupuesto!$B$11:$C$566,2,0)</f>
        <v>SERVICIOS DE CAPACITACION.</v>
      </c>
      <c r="K169" s="452"/>
      <c r="L169" s="118" t="s">
        <v>398</v>
      </c>
      <c r="N169" s="155"/>
    </row>
    <row r="170" spans="2:14" x14ac:dyDescent="0.25">
      <c r="B170" s="95"/>
      <c r="C170" s="101" t="s">
        <v>48</v>
      </c>
      <c r="D170" s="583"/>
      <c r="E170" s="202">
        <v>90</v>
      </c>
      <c r="F170" s="102">
        <v>15</v>
      </c>
      <c r="G170" s="99">
        <f t="shared" si="11"/>
        <v>1350</v>
      </c>
      <c r="H170" s="163" t="s">
        <v>132</v>
      </c>
      <c r="I170" s="100" t="s">
        <v>724</v>
      </c>
      <c r="J170" s="100" t="str">
        <f>VLOOKUP(I170,Presupuesto!$B$11:$C$566,2,0)</f>
        <v>SERVICIOS DE IMPRENTA PUBLIC.Y REPRODUCCION</v>
      </c>
      <c r="K170" s="453" t="s">
        <v>1366</v>
      </c>
      <c r="L170" s="100" t="s">
        <v>416</v>
      </c>
      <c r="N170" s="155"/>
    </row>
    <row r="171" spans="2:14" x14ac:dyDescent="0.25">
      <c r="B171" s="95"/>
      <c r="C171" s="101" t="s">
        <v>49</v>
      </c>
      <c r="D171" s="583"/>
      <c r="E171" s="202">
        <f>D169</f>
        <v>4</v>
      </c>
      <c r="F171" s="102">
        <v>120</v>
      </c>
      <c r="G171" s="99">
        <v>0</v>
      </c>
      <c r="H171" s="163"/>
      <c r="I171" s="100" t="s">
        <v>799</v>
      </c>
      <c r="J171" s="100" t="str">
        <f>VLOOKUP(I171,Presupuesto!$B$11:$C$566,2,0)</f>
        <v>ALIMENTOS B EBIDAS PARA PERSONAS</v>
      </c>
      <c r="K171" s="453" t="s">
        <v>1366</v>
      </c>
      <c r="L171" s="100" t="s">
        <v>400</v>
      </c>
      <c r="N171" s="155"/>
    </row>
    <row r="172" spans="2:14" x14ac:dyDescent="0.25">
      <c r="B172" s="95"/>
      <c r="C172" s="101" t="s">
        <v>50</v>
      </c>
      <c r="D172" s="583"/>
      <c r="E172" s="153">
        <v>8</v>
      </c>
      <c r="F172" s="120">
        <v>1600</v>
      </c>
      <c r="G172" s="99">
        <f t="shared" si="11"/>
        <v>12800</v>
      </c>
      <c r="H172" s="163" t="s">
        <v>132</v>
      </c>
      <c r="I172" s="334" t="s">
        <v>756</v>
      </c>
      <c r="J172" s="100" t="str">
        <f>VLOOKUP(I172,Presupuesto!$B$11:$C$566,2,0)</f>
        <v>PASAJES NACIONALES</v>
      </c>
      <c r="K172" s="453" t="s">
        <v>1366</v>
      </c>
      <c r="L172" s="100" t="s">
        <v>416</v>
      </c>
      <c r="N172" s="155"/>
    </row>
    <row r="173" spans="2:14" x14ac:dyDescent="0.25">
      <c r="B173" s="95"/>
      <c r="C173" s="101" t="s">
        <v>423</v>
      </c>
      <c r="D173" s="583"/>
      <c r="E173" s="153">
        <v>0</v>
      </c>
      <c r="F173" s="120">
        <v>250</v>
      </c>
      <c r="G173" s="99">
        <f t="shared" si="11"/>
        <v>0</v>
      </c>
      <c r="H173" s="163"/>
      <c r="I173" s="100" t="s">
        <v>828</v>
      </c>
      <c r="J173" s="100" t="str">
        <f>VLOOKUP(I173,Presupuesto!$B$11:$C$566,2,0)</f>
        <v>PRODUCTOS PAPEL Y CARTON</v>
      </c>
      <c r="K173" s="453" t="s">
        <v>1366</v>
      </c>
      <c r="L173" s="100" t="s">
        <v>416</v>
      </c>
      <c r="N173" s="155"/>
    </row>
    <row r="174" spans="2:14" x14ac:dyDescent="0.25">
      <c r="B174" s="95"/>
      <c r="C174" s="101" t="s">
        <v>51</v>
      </c>
      <c r="D174" s="583"/>
      <c r="E174" s="202">
        <v>0</v>
      </c>
      <c r="F174" s="102">
        <v>85</v>
      </c>
      <c r="G174" s="99">
        <f t="shared" si="11"/>
        <v>0</v>
      </c>
      <c r="H174" s="163"/>
      <c r="I174" s="100" t="s">
        <v>828</v>
      </c>
      <c r="J174" s="100" t="str">
        <f>VLOOKUP(I174,Presupuesto!$B$11:$C$566,2,0)</f>
        <v>PRODUCTOS PAPEL Y CARTON</v>
      </c>
      <c r="K174" s="453" t="s">
        <v>1366</v>
      </c>
      <c r="L174" s="100" t="s">
        <v>416</v>
      </c>
      <c r="N174" s="155"/>
    </row>
    <row r="175" spans="2:14" x14ac:dyDescent="0.25">
      <c r="B175" s="95"/>
      <c r="C175" s="101" t="s">
        <v>126</v>
      </c>
      <c r="D175" s="583"/>
      <c r="E175" s="202">
        <f>D169/12</f>
        <v>0.33333333333333331</v>
      </c>
      <c r="F175" s="102">
        <v>36</v>
      </c>
      <c r="G175" s="99">
        <v>0</v>
      </c>
      <c r="H175" s="163"/>
      <c r="I175" s="100" t="s">
        <v>949</v>
      </c>
      <c r="J175" s="100" t="str">
        <f>VLOOKUP(I175,Presupuesto!$B$11:$C$566,2,0)</f>
        <v>UTILES DE ESCRITORIO, OFICINA Y ENSE¥ANZA</v>
      </c>
      <c r="K175" s="453" t="s">
        <v>1366</v>
      </c>
      <c r="L175" s="100" t="s">
        <v>416</v>
      </c>
      <c r="N175" s="155"/>
    </row>
    <row r="176" spans="2:14" x14ac:dyDescent="0.25">
      <c r="B176" s="95"/>
      <c r="C176" s="101" t="s">
        <v>34</v>
      </c>
      <c r="D176" s="583"/>
      <c r="E176" s="202">
        <v>0</v>
      </c>
      <c r="F176" s="102">
        <v>80</v>
      </c>
      <c r="G176" s="99">
        <f t="shared" si="11"/>
        <v>0</v>
      </c>
      <c r="H176" s="163"/>
      <c r="I176" s="100" t="s">
        <v>949</v>
      </c>
      <c r="J176" s="100" t="str">
        <f>VLOOKUP(I176,Presupuesto!$B$11:$C$566,2,0)</f>
        <v>UTILES DE ESCRITORIO, OFICINA Y ENSE¥ANZA</v>
      </c>
      <c r="K176" s="453" t="s">
        <v>1366</v>
      </c>
      <c r="L176" s="100" t="s">
        <v>416</v>
      </c>
      <c r="N176" s="155"/>
    </row>
    <row r="177" spans="2:14" x14ac:dyDescent="0.25">
      <c r="B177" s="95"/>
      <c r="C177" s="111" t="s">
        <v>52</v>
      </c>
      <c r="D177" s="583"/>
      <c r="E177" s="219">
        <v>0</v>
      </c>
      <c r="F177" s="121">
        <v>25</v>
      </c>
      <c r="G177" s="99">
        <f t="shared" si="11"/>
        <v>0</v>
      </c>
      <c r="H177" s="163"/>
      <c r="I177" s="100" t="s">
        <v>949</v>
      </c>
      <c r="J177" s="100" t="str">
        <f>VLOOKUP(I177,Presupuesto!$B$11:$C$566,2,0)</f>
        <v>UTILES DE ESCRITORIO, OFICINA Y ENSE¥ANZA</v>
      </c>
      <c r="K177" s="453" t="s">
        <v>1366</v>
      </c>
      <c r="L177" s="100" t="s">
        <v>416</v>
      </c>
      <c r="N177" s="155"/>
    </row>
    <row r="178" spans="2:14" ht="15.75" thickBot="1" x14ac:dyDescent="0.3">
      <c r="B178" s="95"/>
      <c r="C178" s="223" t="s">
        <v>436</v>
      </c>
      <c r="D178" s="224">
        <v>4</v>
      </c>
      <c r="E178" s="346">
        <v>2.5</v>
      </c>
      <c r="F178" s="106">
        <v>2000</v>
      </c>
      <c r="G178" s="107">
        <f>D178*E178*F178</f>
        <v>20000</v>
      </c>
      <c r="H178" s="347" t="s">
        <v>132</v>
      </c>
      <c r="I178" s="348" t="s">
        <v>768</v>
      </c>
      <c r="J178" s="108" t="str">
        <f>VLOOKUP(I178,Presupuesto!$B$11:$C$566,2,0)</f>
        <v>VIATICOS NACIONALES</v>
      </c>
      <c r="K178" s="454" t="s">
        <v>1366</v>
      </c>
      <c r="L178" s="349" t="s">
        <v>416</v>
      </c>
    </row>
    <row r="180" spans="2:14" ht="15.75" thickBot="1" x14ac:dyDescent="0.3"/>
    <row r="181" spans="2:14" ht="15.75" thickBot="1" x14ac:dyDescent="0.3">
      <c r="B181" s="95"/>
      <c r="C181" s="29" t="s">
        <v>43</v>
      </c>
      <c r="D181" s="434">
        <f>SUM(G188:G197)</f>
        <v>4410</v>
      </c>
      <c r="E181" s="95"/>
      <c r="F181" s="95"/>
      <c r="G181" s="95"/>
      <c r="H181" s="95"/>
      <c r="I181" s="95"/>
      <c r="J181" s="95"/>
      <c r="K181" s="429"/>
      <c r="L181" s="429"/>
    </row>
    <row r="182" spans="2:14" x14ac:dyDescent="0.25">
      <c r="B182" s="95"/>
      <c r="C182" s="95"/>
      <c r="E182" s="114"/>
      <c r="F182" s="114"/>
      <c r="G182" s="114"/>
      <c r="H182" s="177"/>
      <c r="I182" s="114"/>
      <c r="J182" s="114"/>
      <c r="K182" s="114"/>
    </row>
    <row r="183" spans="2:14" x14ac:dyDescent="0.25">
      <c r="C183" s="70" t="s">
        <v>1366</v>
      </c>
    </row>
    <row r="184" spans="2:14" ht="15.75" x14ac:dyDescent="0.25">
      <c r="B184" s="95"/>
      <c r="C184" s="206" t="s">
        <v>396</v>
      </c>
      <c r="D184" s="417" t="str">
        <f>+'Investigación Científica'!E13</f>
        <v>INV.1.d.1.1</v>
      </c>
      <c r="E184" s="95"/>
      <c r="F184" s="95"/>
      <c r="G184" s="95"/>
      <c r="H184" s="76"/>
      <c r="I184" s="76"/>
      <c r="J184" s="76"/>
      <c r="K184" s="114"/>
      <c r="N184" s="155"/>
    </row>
    <row r="185" spans="2:14" ht="18.75" x14ac:dyDescent="0.25">
      <c r="B185" s="95"/>
      <c r="C185" s="215" t="str">
        <f>IFERROR(VLOOKUP(D184,'Desarrollo e Innov. Curricular'!$E:$F,2,FALSE),IFERROR(VLOOKUP(D184,'Investigación Científica'!$E:$F,2,FALSE),IFERROR(VLOOKUP(D184,'Vinculación Univ. Sociedad'!$E:$F,2,FALSE),IFERROR(VLOOKUP(D184,'Docencia y Profesorado Universi'!$E:$F,2,FALSE),IFERROR(VLOOKUP(D184,'Estudiantes y Graduados'!$E:$F,2,FALSE),IFERROR(VLOOKUP(D184,'Gestion Administrativa'!$E:$F,2,FALSE),IFERROR(VLOOKUP(D184,'Gestión Académica'!$E:$F,2,FALSE),IFERROR(VLOOKUP(D184,'Aseguramiento de la Calidad'!$E:$F,2,FALSE),IFERROR(VLOOKUP(D184,'Gestión del Conocimiento'!$E:$F,2,FALSE),IFERROR(VLOOKUP(D184,'Gobernabilidad y Procesos...'!$E:$F,2,FALSE),IFERROR(VLOOKUP(D184,'Gestión del Talento Humano'!$E:$F,2,FALSE),IFERROR(VLOOKUP(D184,'Internacionalización de la E.S.'!$E:$F,2,FALSE),IFERROR(VLOOKUP(D184,Posgrado!$E:$F,2,FALSE),IFERROR(VLOOKUP(D184,'Cultura de Innovación Insti...'!$E:$F,2,FALSE),VLOOKUP(D184,'Lo Esencial de la Reforma Univ.'!$E:$F,2,0)))))))))))))))</f>
        <v>Organizar un taller sobre gestión de la investigación dirigido a los profesores que forman parte de las unidades de gestión de la investigación en las diversas carreras y áreas del Centro Regional.</v>
      </c>
      <c r="D185" s="31"/>
      <c r="E185" s="95"/>
      <c r="F185" s="95"/>
      <c r="G185" s="95"/>
      <c r="H185" s="76"/>
      <c r="I185" s="76"/>
      <c r="J185" s="76"/>
      <c r="K185" s="114"/>
      <c r="N185" s="155"/>
    </row>
    <row r="186" spans="2:14" ht="15.75" thickBot="1" x14ac:dyDescent="0.3">
      <c r="B186" s="95"/>
      <c r="C186" s="70"/>
      <c r="D186" s="31"/>
      <c r="E186" s="95"/>
      <c r="F186" s="95"/>
      <c r="G186" s="95"/>
      <c r="H186" s="76"/>
      <c r="I186" s="76"/>
      <c r="J186" s="76"/>
      <c r="K186" s="114"/>
      <c r="N186" s="155"/>
    </row>
    <row r="187" spans="2:14" ht="32.25" customHeight="1" thickBot="1" x14ac:dyDescent="0.3">
      <c r="B187" s="95"/>
      <c r="C187" s="128" t="s">
        <v>44</v>
      </c>
      <c r="D187" s="131" t="s">
        <v>45</v>
      </c>
      <c r="E187" s="130" t="s">
        <v>55</v>
      </c>
      <c r="F187" s="130" t="s">
        <v>57</v>
      </c>
      <c r="G187" s="129" t="s">
        <v>27</v>
      </c>
      <c r="H187" s="135" t="s">
        <v>134</v>
      </c>
      <c r="I187" s="130" t="s">
        <v>46</v>
      </c>
      <c r="J187" s="130" t="s">
        <v>135</v>
      </c>
      <c r="K187" s="130" t="s">
        <v>414</v>
      </c>
      <c r="L187" s="130" t="s">
        <v>415</v>
      </c>
      <c r="N187" s="155"/>
    </row>
    <row r="188" spans="2:14" x14ac:dyDescent="0.25">
      <c r="B188" s="95"/>
      <c r="C188" s="342" t="s">
        <v>47</v>
      </c>
      <c r="D188" s="582">
        <v>25</v>
      </c>
      <c r="E188" s="343"/>
      <c r="F188" s="117">
        <v>30000</v>
      </c>
      <c r="G188" s="344">
        <f t="shared" ref="G188:G196" si="12">E188*F188</f>
        <v>0</v>
      </c>
      <c r="H188" s="433"/>
      <c r="I188" s="118" t="s">
        <v>706</v>
      </c>
      <c r="J188" s="118" t="str">
        <f>VLOOKUP(I188,Presupuesto!$B$11:$C$566,2,0)</f>
        <v>SERVICIOS DE CAPACITACION.</v>
      </c>
      <c r="K188" s="452"/>
      <c r="L188" s="118" t="s">
        <v>398</v>
      </c>
      <c r="N188" s="155"/>
    </row>
    <row r="189" spans="2:14" x14ac:dyDescent="0.25">
      <c r="B189" s="95"/>
      <c r="C189" s="101" t="s">
        <v>48</v>
      </c>
      <c r="D189" s="583"/>
      <c r="E189" s="202">
        <f>D188</f>
        <v>25</v>
      </c>
      <c r="F189" s="102">
        <v>50</v>
      </c>
      <c r="G189" s="99">
        <f t="shared" si="12"/>
        <v>1250</v>
      </c>
      <c r="H189" s="163" t="s">
        <v>132</v>
      </c>
      <c r="I189" s="100" t="s">
        <v>724</v>
      </c>
      <c r="J189" s="100" t="str">
        <f>VLOOKUP(I189,Presupuesto!$B$11:$C$566,2,0)</f>
        <v>SERVICIOS DE IMPRENTA PUBLIC.Y REPRODUCCION</v>
      </c>
      <c r="K189" s="453" t="s">
        <v>1366</v>
      </c>
      <c r="L189" s="100" t="s">
        <v>416</v>
      </c>
      <c r="N189" s="155"/>
    </row>
    <row r="190" spans="2:14" x14ac:dyDescent="0.25">
      <c r="B190" s="95"/>
      <c r="C190" s="101" t="s">
        <v>49</v>
      </c>
      <c r="D190" s="583"/>
      <c r="E190" s="202">
        <f>D188</f>
        <v>25</v>
      </c>
      <c r="F190" s="102">
        <v>120</v>
      </c>
      <c r="G190" s="99">
        <f t="shared" si="12"/>
        <v>3000</v>
      </c>
      <c r="H190" s="163" t="s">
        <v>132</v>
      </c>
      <c r="I190" s="100" t="s">
        <v>799</v>
      </c>
      <c r="J190" s="100" t="str">
        <f>VLOOKUP(I190,Presupuesto!$B$11:$C$566,2,0)</f>
        <v>ALIMENTOS B EBIDAS PARA PERSONAS</v>
      </c>
      <c r="K190" s="453" t="s">
        <v>1366</v>
      </c>
      <c r="L190" s="100" t="s">
        <v>400</v>
      </c>
      <c r="N190" s="155"/>
    </row>
    <row r="191" spans="2:14" x14ac:dyDescent="0.25">
      <c r="B191" s="95"/>
      <c r="C191" s="101" t="s">
        <v>50</v>
      </c>
      <c r="D191" s="583"/>
      <c r="E191" s="153">
        <v>0</v>
      </c>
      <c r="F191" s="120">
        <v>10000</v>
      </c>
      <c r="G191" s="99">
        <f t="shared" si="12"/>
        <v>0</v>
      </c>
      <c r="H191" s="163"/>
      <c r="I191" s="334" t="s">
        <v>304</v>
      </c>
      <c r="J191" s="100" t="str">
        <f>VLOOKUP(I191,Presupuesto!$B$11:$C$566,2,0)</f>
        <v>PASAJES (26100-00)</v>
      </c>
      <c r="K191" s="453" t="s">
        <v>1366</v>
      </c>
      <c r="L191" s="100" t="s">
        <v>416</v>
      </c>
      <c r="N191" s="155"/>
    </row>
    <row r="192" spans="2:14" x14ac:dyDescent="0.25">
      <c r="B192" s="95"/>
      <c r="C192" s="101" t="s">
        <v>423</v>
      </c>
      <c r="D192" s="583"/>
      <c r="E192" s="153">
        <v>0</v>
      </c>
      <c r="F192" s="120">
        <v>250</v>
      </c>
      <c r="G192" s="99">
        <f t="shared" si="12"/>
        <v>0</v>
      </c>
      <c r="H192" s="163"/>
      <c r="I192" s="100" t="s">
        <v>828</v>
      </c>
      <c r="J192" s="100" t="str">
        <f>VLOOKUP(I192,Presupuesto!$B$11:$C$566,2,0)</f>
        <v>PRODUCTOS PAPEL Y CARTON</v>
      </c>
      <c r="K192" s="453" t="s">
        <v>1366</v>
      </c>
      <c r="L192" s="100" t="s">
        <v>416</v>
      </c>
      <c r="N192" s="155"/>
    </row>
    <row r="193" spans="2:14" x14ac:dyDescent="0.25">
      <c r="B193" s="95"/>
      <c r="C193" s="101" t="s">
        <v>51</v>
      </c>
      <c r="D193" s="583"/>
      <c r="E193" s="202">
        <v>1</v>
      </c>
      <c r="F193" s="102">
        <v>85</v>
      </c>
      <c r="G193" s="99">
        <f t="shared" si="12"/>
        <v>85</v>
      </c>
      <c r="H193" s="163" t="s">
        <v>132</v>
      </c>
      <c r="I193" s="100" t="s">
        <v>828</v>
      </c>
      <c r="J193" s="100" t="str">
        <f>VLOOKUP(I193,Presupuesto!$B$11:$C$566,2,0)</f>
        <v>PRODUCTOS PAPEL Y CARTON</v>
      </c>
      <c r="K193" s="453" t="s">
        <v>1366</v>
      </c>
      <c r="L193" s="100" t="s">
        <v>416</v>
      </c>
      <c r="N193" s="155"/>
    </row>
    <row r="194" spans="2:14" x14ac:dyDescent="0.25">
      <c r="B194" s="95"/>
      <c r="C194" s="101" t="s">
        <v>126</v>
      </c>
      <c r="D194" s="583"/>
      <c r="E194" s="202">
        <f>D188/12</f>
        <v>2.0833333333333335</v>
      </c>
      <c r="F194" s="102">
        <v>36</v>
      </c>
      <c r="G194" s="99">
        <f t="shared" si="12"/>
        <v>75</v>
      </c>
      <c r="H194" s="163" t="s">
        <v>132</v>
      </c>
      <c r="I194" s="100" t="s">
        <v>949</v>
      </c>
      <c r="J194" s="100" t="str">
        <f>VLOOKUP(I194,Presupuesto!$B$11:$C$566,2,0)</f>
        <v>UTILES DE ESCRITORIO, OFICINA Y ENSE¥ANZA</v>
      </c>
      <c r="K194" s="453" t="s">
        <v>1366</v>
      </c>
      <c r="L194" s="100" t="s">
        <v>416</v>
      </c>
      <c r="N194" s="155"/>
    </row>
    <row r="195" spans="2:14" x14ac:dyDescent="0.25">
      <c r="B195" s="95"/>
      <c r="C195" s="101" t="s">
        <v>34</v>
      </c>
      <c r="D195" s="583"/>
      <c r="E195" s="202">
        <v>0</v>
      </c>
      <c r="F195" s="102">
        <v>80</v>
      </c>
      <c r="G195" s="99">
        <f t="shared" si="12"/>
        <v>0</v>
      </c>
      <c r="H195" s="163"/>
      <c r="I195" s="100" t="s">
        <v>949</v>
      </c>
      <c r="J195" s="100" t="str">
        <f>VLOOKUP(I195,Presupuesto!$B$11:$C$566,2,0)</f>
        <v>UTILES DE ESCRITORIO, OFICINA Y ENSE¥ANZA</v>
      </c>
      <c r="K195" s="453" t="s">
        <v>1366</v>
      </c>
      <c r="L195" s="100" t="s">
        <v>416</v>
      </c>
      <c r="N195" s="155"/>
    </row>
    <row r="196" spans="2:14" x14ac:dyDescent="0.25">
      <c r="B196" s="95"/>
      <c r="C196" s="111" t="s">
        <v>52</v>
      </c>
      <c r="D196" s="583"/>
      <c r="E196" s="219">
        <v>0</v>
      </c>
      <c r="F196" s="121">
        <v>25</v>
      </c>
      <c r="G196" s="99">
        <f t="shared" si="12"/>
        <v>0</v>
      </c>
      <c r="H196" s="163"/>
      <c r="I196" s="100" t="s">
        <v>949</v>
      </c>
      <c r="J196" s="100" t="str">
        <f>VLOOKUP(I196,Presupuesto!$B$11:$C$566,2,0)</f>
        <v>UTILES DE ESCRITORIO, OFICINA Y ENSE¥ANZA</v>
      </c>
      <c r="K196" s="453" t="s">
        <v>1366</v>
      </c>
      <c r="L196" s="100" t="s">
        <v>416</v>
      </c>
      <c r="N196" s="155"/>
    </row>
    <row r="197" spans="2:14" ht="15.75" thickBot="1" x14ac:dyDescent="0.3">
      <c r="B197" s="95"/>
      <c r="C197" s="223" t="s">
        <v>436</v>
      </c>
      <c r="D197" s="224"/>
      <c r="E197" s="346">
        <v>0</v>
      </c>
      <c r="F197" s="106">
        <f>HLOOKUP(C197,$AH$2:$BU$3,2,0)</f>
        <v>1150</v>
      </c>
      <c r="G197" s="107">
        <f>D197*E197*F197</f>
        <v>0</v>
      </c>
      <c r="H197" s="347"/>
      <c r="I197" s="348" t="s">
        <v>305</v>
      </c>
      <c r="J197" s="108" t="str">
        <f>VLOOKUP(I197,Presupuesto!$B$11:$C$566,2,0)</f>
        <v>VIATICOS (26200-00)</v>
      </c>
      <c r="K197" s="454" t="s">
        <v>1366</v>
      </c>
      <c r="L197" s="349" t="s">
        <v>416</v>
      </c>
    </row>
    <row r="199" spans="2:14" ht="15.75" thickBot="1" x14ac:dyDescent="0.3"/>
    <row r="200" spans="2:14" ht="15.75" thickBot="1" x14ac:dyDescent="0.3">
      <c r="B200" s="95"/>
      <c r="C200" s="29" t="s">
        <v>43</v>
      </c>
      <c r="D200" s="434">
        <f>SUM(G207:G216)</f>
        <v>7995</v>
      </c>
      <c r="E200" s="95"/>
      <c r="F200" s="95"/>
      <c r="G200" s="95"/>
      <c r="H200" s="95"/>
      <c r="I200" s="95"/>
      <c r="J200" s="95"/>
      <c r="K200" s="429"/>
      <c r="L200" s="429"/>
    </row>
    <row r="201" spans="2:14" x14ac:dyDescent="0.25">
      <c r="B201" s="95"/>
      <c r="C201" s="95"/>
      <c r="E201" s="114"/>
      <c r="F201" s="114"/>
      <c r="G201" s="114"/>
      <c r="H201" s="177"/>
      <c r="I201" s="114"/>
      <c r="J201" s="114"/>
      <c r="K201" s="114"/>
    </row>
    <row r="202" spans="2:14" x14ac:dyDescent="0.25">
      <c r="C202" s="70" t="s">
        <v>1366</v>
      </c>
    </row>
    <row r="203" spans="2:14" ht="15.75" x14ac:dyDescent="0.25">
      <c r="B203" s="95"/>
      <c r="C203" s="206" t="s">
        <v>396</v>
      </c>
      <c r="D203" s="417" t="str">
        <f>+'Investigación Científica'!E14</f>
        <v>INV.1.d.2.1</v>
      </c>
      <c r="E203" s="95"/>
      <c r="F203" s="95"/>
      <c r="G203" s="95"/>
      <c r="H203" s="76"/>
      <c r="I203" s="76"/>
      <c r="J203" s="76"/>
      <c r="K203" s="114"/>
      <c r="N203" s="155"/>
    </row>
    <row r="204" spans="2:14" ht="18.75" x14ac:dyDescent="0.25">
      <c r="B204" s="95"/>
      <c r="C204" s="215" t="str">
        <f>IFERROR(VLOOKUP(D203,'Desarrollo e Innov. Curricular'!$E:$F,2,FALSE),IFERROR(VLOOKUP(D203,'Investigación Científica'!$E:$F,2,FALSE),IFERROR(VLOOKUP(D203,'Vinculación Univ. Sociedad'!$E:$F,2,FALSE),IFERROR(VLOOKUP(D203,'Docencia y Profesorado Universi'!$E:$F,2,FALSE),IFERROR(VLOOKUP(D203,'Estudiantes y Graduados'!$E:$F,2,FALSE),IFERROR(VLOOKUP(D203,'Gestion Administrativa'!$E:$F,2,FALSE),IFERROR(VLOOKUP(D203,'Gestión Académica'!$E:$F,2,FALSE),IFERROR(VLOOKUP(D203,'Aseguramiento de la Calidad'!$E:$F,2,FALSE),IFERROR(VLOOKUP(D203,'Gestión del Conocimiento'!$E:$F,2,FALSE),IFERROR(VLOOKUP(D203,'Gobernabilidad y Procesos...'!$E:$F,2,FALSE),IFERROR(VLOOKUP(D203,'Gestión del Talento Humano'!$E:$F,2,FALSE),IFERROR(VLOOKUP(D203,'Internacionalización de la E.S.'!$E:$F,2,FALSE),IFERROR(VLOOKUP(D203,Posgrado!$E:$F,2,FALSE),IFERROR(VLOOKUP(D203,'Cultura de Innovación Insti...'!$E:$F,2,FALSE),VLOOKUP(D203,'Lo Esencial de la Reforma Univ.'!$E:$F,2,0)))))))))))))))</f>
        <v>Organizar e impartir cursos de apoyo a la investigación, seleccionados según la demanda del CUROC y la oferta de departamento de proyectos de investigación de la DICyP con los que se gestionará que aporten los instructores y sus viáticos.</v>
      </c>
      <c r="D204" s="31"/>
      <c r="E204" s="95"/>
      <c r="F204" s="95"/>
      <c r="G204" s="95"/>
      <c r="H204" s="76"/>
      <c r="I204" s="76"/>
      <c r="J204" s="76"/>
      <c r="K204" s="114"/>
      <c r="N204" s="155"/>
    </row>
    <row r="205" spans="2:14" ht="15.75" thickBot="1" x14ac:dyDescent="0.3">
      <c r="B205" s="95"/>
      <c r="C205" s="70"/>
      <c r="D205" s="31"/>
      <c r="E205" s="95"/>
      <c r="F205" s="95"/>
      <c r="G205" s="95"/>
      <c r="H205" s="76"/>
      <c r="I205" s="76"/>
      <c r="J205" s="76"/>
      <c r="K205" s="114"/>
      <c r="N205" s="155"/>
    </row>
    <row r="206" spans="2:14" ht="32.25" customHeight="1" thickBot="1" x14ac:dyDescent="0.3">
      <c r="B206" s="95"/>
      <c r="C206" s="128" t="s">
        <v>44</v>
      </c>
      <c r="D206" s="131" t="s">
        <v>45</v>
      </c>
      <c r="E206" s="130" t="s">
        <v>55</v>
      </c>
      <c r="F206" s="130" t="s">
        <v>57</v>
      </c>
      <c r="G206" s="129" t="s">
        <v>27</v>
      </c>
      <c r="H206" s="135" t="s">
        <v>134</v>
      </c>
      <c r="I206" s="130" t="s">
        <v>46</v>
      </c>
      <c r="J206" s="130" t="s">
        <v>135</v>
      </c>
      <c r="K206" s="130" t="s">
        <v>414</v>
      </c>
      <c r="L206" s="130" t="s">
        <v>415</v>
      </c>
      <c r="N206" s="155"/>
    </row>
    <row r="207" spans="2:14" x14ac:dyDescent="0.25">
      <c r="B207" s="95"/>
      <c r="C207" s="342" t="s">
        <v>47</v>
      </c>
      <c r="D207" s="582">
        <v>70</v>
      </c>
      <c r="E207" s="343"/>
      <c r="F207" s="117">
        <v>30000</v>
      </c>
      <c r="G207" s="344">
        <f t="shared" ref="G207:G215" si="13">E207*F207</f>
        <v>0</v>
      </c>
      <c r="H207" s="433" t="s">
        <v>132</v>
      </c>
      <c r="I207" s="118" t="s">
        <v>706</v>
      </c>
      <c r="J207" s="118" t="str">
        <f>VLOOKUP(I207,Presupuesto!$B$11:$C$566,2,0)</f>
        <v>SERVICIOS DE CAPACITACION.</v>
      </c>
      <c r="K207" s="452"/>
      <c r="L207" s="118" t="s">
        <v>398</v>
      </c>
      <c r="N207" s="155"/>
    </row>
    <row r="208" spans="2:14" x14ac:dyDescent="0.25">
      <c r="B208" s="95"/>
      <c r="C208" s="101" t="s">
        <v>48</v>
      </c>
      <c r="D208" s="583"/>
      <c r="E208" s="202">
        <f>D207</f>
        <v>70</v>
      </c>
      <c r="F208" s="102">
        <v>30</v>
      </c>
      <c r="G208" s="99">
        <f t="shared" si="13"/>
        <v>2100</v>
      </c>
      <c r="H208" s="163" t="s">
        <v>132</v>
      </c>
      <c r="I208" s="100" t="s">
        <v>724</v>
      </c>
      <c r="J208" s="100" t="str">
        <f>VLOOKUP(I208,Presupuesto!$B$11:$C$566,2,0)</f>
        <v>SERVICIOS DE IMPRENTA PUBLIC.Y REPRODUCCION</v>
      </c>
      <c r="K208" s="453" t="s">
        <v>1366</v>
      </c>
      <c r="L208" s="100" t="s">
        <v>416</v>
      </c>
      <c r="N208" s="155"/>
    </row>
    <row r="209" spans="2:14" x14ac:dyDescent="0.25">
      <c r="B209" s="95"/>
      <c r="C209" s="101" t="s">
        <v>49</v>
      </c>
      <c r="D209" s="583"/>
      <c r="E209" s="202">
        <f>D207</f>
        <v>70</v>
      </c>
      <c r="F209" s="102">
        <v>80</v>
      </c>
      <c r="G209" s="99">
        <f t="shared" si="13"/>
        <v>5600</v>
      </c>
      <c r="H209" s="163" t="s">
        <v>132</v>
      </c>
      <c r="I209" s="100" t="s">
        <v>799</v>
      </c>
      <c r="J209" s="100" t="str">
        <f>VLOOKUP(I209,Presupuesto!$B$11:$C$566,2,0)</f>
        <v>ALIMENTOS B EBIDAS PARA PERSONAS</v>
      </c>
      <c r="K209" s="453" t="s">
        <v>1366</v>
      </c>
      <c r="L209" s="100" t="s">
        <v>400</v>
      </c>
      <c r="N209" s="155"/>
    </row>
    <row r="210" spans="2:14" x14ac:dyDescent="0.25">
      <c r="B210" s="95"/>
      <c r="C210" s="101" t="s">
        <v>50</v>
      </c>
      <c r="D210" s="583"/>
      <c r="E210" s="153">
        <v>0</v>
      </c>
      <c r="F210" s="120">
        <v>10000</v>
      </c>
      <c r="G210" s="99">
        <f t="shared" si="13"/>
        <v>0</v>
      </c>
      <c r="H210" s="163"/>
      <c r="I210" s="334" t="s">
        <v>304</v>
      </c>
      <c r="J210" s="100" t="str">
        <f>VLOOKUP(I210,Presupuesto!$B$11:$C$566,2,0)</f>
        <v>PASAJES (26100-00)</v>
      </c>
      <c r="K210" s="453" t="s">
        <v>1366</v>
      </c>
      <c r="L210" s="100" t="s">
        <v>416</v>
      </c>
      <c r="N210" s="155"/>
    </row>
    <row r="211" spans="2:14" x14ac:dyDescent="0.25">
      <c r="B211" s="95"/>
      <c r="C211" s="101" t="s">
        <v>423</v>
      </c>
      <c r="D211" s="583"/>
      <c r="E211" s="153">
        <v>0</v>
      </c>
      <c r="F211" s="120">
        <v>250</v>
      </c>
      <c r="G211" s="99">
        <f t="shared" si="13"/>
        <v>0</v>
      </c>
      <c r="H211" s="163"/>
      <c r="I211" s="100" t="s">
        <v>828</v>
      </c>
      <c r="J211" s="100" t="str">
        <f>VLOOKUP(I211,Presupuesto!$B$11:$C$566,2,0)</f>
        <v>PRODUCTOS PAPEL Y CARTON</v>
      </c>
      <c r="K211" s="453" t="s">
        <v>1366</v>
      </c>
      <c r="L211" s="100" t="s">
        <v>416</v>
      </c>
      <c r="N211" s="155"/>
    </row>
    <row r="212" spans="2:14" x14ac:dyDescent="0.25">
      <c r="B212" s="95"/>
      <c r="C212" s="101" t="s">
        <v>51</v>
      </c>
      <c r="D212" s="583"/>
      <c r="E212" s="202">
        <v>1</v>
      </c>
      <c r="F212" s="102">
        <v>85</v>
      </c>
      <c r="G212" s="99">
        <f t="shared" si="13"/>
        <v>85</v>
      </c>
      <c r="H212" s="163" t="s">
        <v>132</v>
      </c>
      <c r="I212" s="100" t="s">
        <v>828</v>
      </c>
      <c r="J212" s="100" t="str">
        <f>VLOOKUP(I212,Presupuesto!$B$11:$C$566,2,0)</f>
        <v>PRODUCTOS PAPEL Y CARTON</v>
      </c>
      <c r="K212" s="453" t="s">
        <v>1366</v>
      </c>
      <c r="L212" s="100" t="s">
        <v>416</v>
      </c>
      <c r="N212" s="155"/>
    </row>
    <row r="213" spans="2:14" x14ac:dyDescent="0.25">
      <c r="B213" s="95"/>
      <c r="C213" s="101" t="s">
        <v>126</v>
      </c>
      <c r="D213" s="583"/>
      <c r="E213" s="202">
        <f>D207/12</f>
        <v>5.833333333333333</v>
      </c>
      <c r="F213" s="102">
        <v>36</v>
      </c>
      <c r="G213" s="99">
        <f t="shared" si="13"/>
        <v>210</v>
      </c>
      <c r="H213" s="163" t="s">
        <v>132</v>
      </c>
      <c r="I213" s="100" t="s">
        <v>949</v>
      </c>
      <c r="J213" s="100" t="str">
        <f>VLOOKUP(I213,Presupuesto!$B$11:$C$566,2,0)</f>
        <v>UTILES DE ESCRITORIO, OFICINA Y ENSE¥ANZA</v>
      </c>
      <c r="K213" s="453" t="s">
        <v>1366</v>
      </c>
      <c r="L213" s="100" t="s">
        <v>416</v>
      </c>
      <c r="N213" s="155"/>
    </row>
    <row r="214" spans="2:14" x14ac:dyDescent="0.25">
      <c r="B214" s="95"/>
      <c r="C214" s="101" t="s">
        <v>34</v>
      </c>
      <c r="D214" s="583"/>
      <c r="E214" s="202">
        <v>0</v>
      </c>
      <c r="F214" s="102">
        <v>80</v>
      </c>
      <c r="G214" s="99">
        <f t="shared" si="13"/>
        <v>0</v>
      </c>
      <c r="H214" s="163"/>
      <c r="I214" s="100" t="s">
        <v>949</v>
      </c>
      <c r="J214" s="100" t="str">
        <f>VLOOKUP(I214,Presupuesto!$B$11:$C$566,2,0)</f>
        <v>UTILES DE ESCRITORIO, OFICINA Y ENSE¥ANZA</v>
      </c>
      <c r="K214" s="453" t="s">
        <v>1366</v>
      </c>
      <c r="L214" s="100" t="s">
        <v>416</v>
      </c>
      <c r="N214" s="155"/>
    </row>
    <row r="215" spans="2:14" x14ac:dyDescent="0.25">
      <c r="B215" s="95"/>
      <c r="C215" s="111" t="s">
        <v>52</v>
      </c>
      <c r="D215" s="583"/>
      <c r="E215" s="219">
        <v>0</v>
      </c>
      <c r="F215" s="121">
        <v>25</v>
      </c>
      <c r="G215" s="99">
        <f t="shared" si="13"/>
        <v>0</v>
      </c>
      <c r="H215" s="163"/>
      <c r="I215" s="100" t="s">
        <v>949</v>
      </c>
      <c r="J215" s="100" t="str">
        <f>VLOOKUP(I215,Presupuesto!$B$11:$C$566,2,0)</f>
        <v>UTILES DE ESCRITORIO, OFICINA Y ENSE¥ANZA</v>
      </c>
      <c r="K215" s="453" t="s">
        <v>1366</v>
      </c>
      <c r="L215" s="100" t="s">
        <v>416</v>
      </c>
      <c r="N215" s="155"/>
    </row>
    <row r="216" spans="2:14" ht="15.75" thickBot="1" x14ac:dyDescent="0.3">
      <c r="B216" s="95"/>
      <c r="C216" s="223" t="s">
        <v>436</v>
      </c>
      <c r="D216" s="224">
        <v>0</v>
      </c>
      <c r="E216" s="346">
        <v>0</v>
      </c>
      <c r="F216" s="106">
        <f>HLOOKUP(C216,$AH$2:$BU$3,2,0)</f>
        <v>1150</v>
      </c>
      <c r="G216" s="107">
        <f>D216*E216*F216</f>
        <v>0</v>
      </c>
      <c r="H216" s="347"/>
      <c r="I216" s="348" t="s">
        <v>305</v>
      </c>
      <c r="J216" s="108" t="str">
        <f>VLOOKUP(I216,Presupuesto!$B$11:$C$566,2,0)</f>
        <v>VIATICOS (26200-00)</v>
      </c>
      <c r="K216" s="454" t="s">
        <v>1366</v>
      </c>
      <c r="L216" s="349" t="s">
        <v>416</v>
      </c>
    </row>
    <row r="218" spans="2:14" ht="15.75" thickBot="1" x14ac:dyDescent="0.3"/>
    <row r="219" spans="2:14" ht="15.75" thickBot="1" x14ac:dyDescent="0.3">
      <c r="B219" s="95"/>
      <c r="C219" s="29" t="s">
        <v>43</v>
      </c>
      <c r="D219" s="434">
        <f>SUM(G226:G235)</f>
        <v>9125</v>
      </c>
      <c r="E219" s="95"/>
      <c r="F219" s="95"/>
      <c r="G219" s="95"/>
      <c r="H219" s="95"/>
      <c r="I219" s="95"/>
      <c r="J219" s="95"/>
      <c r="K219" s="429"/>
      <c r="L219" s="429"/>
    </row>
    <row r="220" spans="2:14" x14ac:dyDescent="0.25">
      <c r="B220" s="95"/>
      <c r="C220" s="95"/>
      <c r="E220" s="114"/>
      <c r="F220" s="114"/>
      <c r="G220" s="114"/>
      <c r="H220" s="177"/>
      <c r="I220" s="114"/>
      <c r="J220" s="114"/>
      <c r="K220" s="114"/>
    </row>
    <row r="221" spans="2:14" x14ac:dyDescent="0.25">
      <c r="C221" s="70" t="s">
        <v>1366</v>
      </c>
    </row>
    <row r="222" spans="2:14" ht="15.75" x14ac:dyDescent="0.25">
      <c r="B222" s="95"/>
      <c r="C222" s="206" t="s">
        <v>396</v>
      </c>
      <c r="D222" s="417" t="str">
        <f>+'Investigación Científica'!E14</f>
        <v>INV.1.d.2.1</v>
      </c>
      <c r="E222" s="95"/>
      <c r="F222" s="95"/>
      <c r="G222" s="95"/>
      <c r="H222" s="76"/>
      <c r="I222" s="76"/>
      <c r="J222" s="76"/>
      <c r="K222" s="114"/>
      <c r="N222" s="155"/>
    </row>
    <row r="223" spans="2:14" ht="18.75" x14ac:dyDescent="0.25">
      <c r="B223" s="95"/>
      <c r="C223" s="215" t="str">
        <f>IFERROR(VLOOKUP(D222,'Desarrollo e Innov. Curricular'!$E:$F,2,FALSE),IFERROR(VLOOKUP(D222,'Investigación Científica'!$E:$F,2,FALSE),IFERROR(VLOOKUP(D222,'Vinculación Univ. Sociedad'!$E:$F,2,FALSE),IFERROR(VLOOKUP(D222,'Docencia y Profesorado Universi'!$E:$F,2,FALSE),IFERROR(VLOOKUP(D222,'Estudiantes y Graduados'!$E:$F,2,FALSE),IFERROR(VLOOKUP(D222,'Gestion Administrativa'!$E:$F,2,FALSE),IFERROR(VLOOKUP(D222,'Gestión Académica'!$E:$F,2,FALSE),IFERROR(VLOOKUP(D222,'Aseguramiento de la Calidad'!$E:$F,2,FALSE),IFERROR(VLOOKUP(D222,'Gestión del Conocimiento'!$E:$F,2,FALSE),IFERROR(VLOOKUP(D222,'Gobernabilidad y Procesos...'!$E:$F,2,FALSE),IFERROR(VLOOKUP(D222,'Gestión del Talento Humano'!$E:$F,2,FALSE),IFERROR(VLOOKUP(D222,'Internacionalización de la E.S.'!$E:$F,2,FALSE),IFERROR(VLOOKUP(D222,Posgrado!$E:$F,2,FALSE),IFERROR(VLOOKUP(D222,'Cultura de Innovación Insti...'!$E:$F,2,FALSE),VLOOKUP(D222,'Lo Esencial de la Reforma Univ.'!$E:$F,2,0)))))))))))))))</f>
        <v>Organizar e impartir cursos de apoyo a la investigación, seleccionados según la demanda del CUROC y la oferta de departamento de proyectos de investigación de la DICyP con los que se gestionará que aporten los instructores y sus viáticos.</v>
      </c>
      <c r="D223" s="31"/>
      <c r="E223" s="95"/>
      <c r="F223" s="95"/>
      <c r="G223" s="95"/>
      <c r="H223" s="76"/>
      <c r="I223" s="76"/>
      <c r="J223" s="76"/>
      <c r="K223" s="114"/>
      <c r="N223" s="155"/>
    </row>
    <row r="224" spans="2:14" ht="15.75" thickBot="1" x14ac:dyDescent="0.3">
      <c r="B224" s="95"/>
      <c r="C224" s="70"/>
      <c r="D224" s="31"/>
      <c r="E224" s="95"/>
      <c r="F224" s="95"/>
      <c r="G224" s="95"/>
      <c r="H224" s="76"/>
      <c r="I224" s="76"/>
      <c r="J224" s="76"/>
      <c r="K224" s="114"/>
      <c r="N224" s="155"/>
    </row>
    <row r="225" spans="2:14" ht="32.25" customHeight="1" thickBot="1" x14ac:dyDescent="0.3">
      <c r="B225" s="95"/>
      <c r="C225" s="128" t="s">
        <v>44</v>
      </c>
      <c r="D225" s="131" t="s">
        <v>45</v>
      </c>
      <c r="E225" s="130" t="s">
        <v>55</v>
      </c>
      <c r="F225" s="130" t="s">
        <v>57</v>
      </c>
      <c r="G225" s="129" t="s">
        <v>27</v>
      </c>
      <c r="H225" s="135" t="s">
        <v>134</v>
      </c>
      <c r="I225" s="130" t="s">
        <v>46</v>
      </c>
      <c r="J225" s="130" t="s">
        <v>135</v>
      </c>
      <c r="K225" s="130" t="s">
        <v>414</v>
      </c>
      <c r="L225" s="130" t="s">
        <v>415</v>
      </c>
      <c r="N225" s="155"/>
    </row>
    <row r="226" spans="2:14" x14ac:dyDescent="0.25">
      <c r="B226" s="95"/>
      <c r="C226" s="342" t="s">
        <v>47</v>
      </c>
      <c r="D226" s="582">
        <v>80</v>
      </c>
      <c r="E226" s="343"/>
      <c r="F226" s="117">
        <v>30000</v>
      </c>
      <c r="G226" s="344">
        <f t="shared" ref="G226:G234" si="14">E226*F226</f>
        <v>0</v>
      </c>
      <c r="H226" s="433"/>
      <c r="I226" s="118" t="s">
        <v>706</v>
      </c>
      <c r="J226" s="118" t="str">
        <f>VLOOKUP(I226,Presupuesto!$B$11:$C$566,2,0)</f>
        <v>SERVICIOS DE CAPACITACION.</v>
      </c>
      <c r="K226" s="452"/>
      <c r="L226" s="118" t="s">
        <v>398</v>
      </c>
      <c r="N226" s="155"/>
    </row>
    <row r="227" spans="2:14" x14ac:dyDescent="0.25">
      <c r="B227" s="95"/>
      <c r="C227" s="101" t="s">
        <v>48</v>
      </c>
      <c r="D227" s="583"/>
      <c r="E227" s="202">
        <f>D226</f>
        <v>80</v>
      </c>
      <c r="F227" s="102">
        <v>30</v>
      </c>
      <c r="G227" s="99">
        <f t="shared" si="14"/>
        <v>2400</v>
      </c>
      <c r="H227" s="163" t="s">
        <v>132</v>
      </c>
      <c r="I227" s="100" t="s">
        <v>724</v>
      </c>
      <c r="J227" s="100" t="str">
        <f>VLOOKUP(I227,Presupuesto!$B$11:$C$566,2,0)</f>
        <v>SERVICIOS DE IMPRENTA PUBLIC.Y REPRODUCCION</v>
      </c>
      <c r="K227" s="453" t="s">
        <v>1366</v>
      </c>
      <c r="L227" s="100" t="s">
        <v>416</v>
      </c>
      <c r="N227" s="155"/>
    </row>
    <row r="228" spans="2:14" x14ac:dyDescent="0.25">
      <c r="B228" s="95"/>
      <c r="C228" s="101" t="s">
        <v>49</v>
      </c>
      <c r="D228" s="583"/>
      <c r="E228" s="202">
        <f>D226</f>
        <v>80</v>
      </c>
      <c r="F228" s="102">
        <v>80</v>
      </c>
      <c r="G228" s="99">
        <f t="shared" si="14"/>
        <v>6400</v>
      </c>
      <c r="H228" s="163" t="s">
        <v>132</v>
      </c>
      <c r="I228" s="100" t="s">
        <v>799</v>
      </c>
      <c r="J228" s="100" t="str">
        <f>VLOOKUP(I228,Presupuesto!$B$11:$C$566,2,0)</f>
        <v>ALIMENTOS B EBIDAS PARA PERSONAS</v>
      </c>
      <c r="K228" s="453" t="s">
        <v>1366</v>
      </c>
      <c r="L228" s="100" t="s">
        <v>400</v>
      </c>
      <c r="N228" s="155"/>
    </row>
    <row r="229" spans="2:14" x14ac:dyDescent="0.25">
      <c r="B229" s="95"/>
      <c r="C229" s="101" t="s">
        <v>50</v>
      </c>
      <c r="D229" s="583"/>
      <c r="E229" s="153">
        <v>0</v>
      </c>
      <c r="F229" s="120">
        <v>10000</v>
      </c>
      <c r="G229" s="99">
        <f t="shared" si="14"/>
        <v>0</v>
      </c>
      <c r="H229" s="163"/>
      <c r="I229" s="334" t="s">
        <v>304</v>
      </c>
      <c r="J229" s="100" t="str">
        <f>VLOOKUP(I229,Presupuesto!$B$11:$C$566,2,0)</f>
        <v>PASAJES (26100-00)</v>
      </c>
      <c r="K229" s="453" t="s">
        <v>1366</v>
      </c>
      <c r="L229" s="100" t="s">
        <v>416</v>
      </c>
      <c r="N229" s="155"/>
    </row>
    <row r="230" spans="2:14" x14ac:dyDescent="0.25">
      <c r="B230" s="95"/>
      <c r="C230" s="101" t="s">
        <v>423</v>
      </c>
      <c r="D230" s="583"/>
      <c r="E230" s="153">
        <v>0</v>
      </c>
      <c r="F230" s="120">
        <v>250</v>
      </c>
      <c r="G230" s="99">
        <f t="shared" si="14"/>
        <v>0</v>
      </c>
      <c r="H230" s="163"/>
      <c r="I230" s="100" t="s">
        <v>828</v>
      </c>
      <c r="J230" s="100" t="str">
        <f>VLOOKUP(I230,Presupuesto!$B$11:$C$566,2,0)</f>
        <v>PRODUCTOS PAPEL Y CARTON</v>
      </c>
      <c r="K230" s="453" t="s">
        <v>1366</v>
      </c>
      <c r="L230" s="100" t="s">
        <v>416</v>
      </c>
      <c r="N230" s="155"/>
    </row>
    <row r="231" spans="2:14" x14ac:dyDescent="0.25">
      <c r="B231" s="95"/>
      <c r="C231" s="101" t="s">
        <v>51</v>
      </c>
      <c r="D231" s="583"/>
      <c r="E231" s="202">
        <v>1</v>
      </c>
      <c r="F231" s="102">
        <v>85</v>
      </c>
      <c r="G231" s="99">
        <f t="shared" si="14"/>
        <v>85</v>
      </c>
      <c r="H231" s="163" t="s">
        <v>132</v>
      </c>
      <c r="I231" s="100" t="s">
        <v>828</v>
      </c>
      <c r="J231" s="100" t="str">
        <f>VLOOKUP(I231,Presupuesto!$B$11:$C$566,2,0)</f>
        <v>PRODUCTOS PAPEL Y CARTON</v>
      </c>
      <c r="K231" s="453" t="s">
        <v>1366</v>
      </c>
      <c r="L231" s="100" t="s">
        <v>416</v>
      </c>
      <c r="N231" s="155"/>
    </row>
    <row r="232" spans="2:14" x14ac:dyDescent="0.25">
      <c r="B232" s="95"/>
      <c r="C232" s="101" t="s">
        <v>126</v>
      </c>
      <c r="D232" s="583"/>
      <c r="E232" s="202">
        <f>D226/12</f>
        <v>6.666666666666667</v>
      </c>
      <c r="F232" s="102">
        <v>36</v>
      </c>
      <c r="G232" s="99">
        <f t="shared" si="14"/>
        <v>240</v>
      </c>
      <c r="H232" s="163" t="s">
        <v>132</v>
      </c>
      <c r="I232" s="100" t="s">
        <v>949</v>
      </c>
      <c r="J232" s="100" t="str">
        <f>VLOOKUP(I232,Presupuesto!$B$11:$C$566,2,0)</f>
        <v>UTILES DE ESCRITORIO, OFICINA Y ENSE¥ANZA</v>
      </c>
      <c r="K232" s="453" t="s">
        <v>1366</v>
      </c>
      <c r="L232" s="100" t="s">
        <v>416</v>
      </c>
      <c r="N232" s="155"/>
    </row>
    <row r="233" spans="2:14" x14ac:dyDescent="0.25">
      <c r="B233" s="95"/>
      <c r="C233" s="101" t="s">
        <v>34</v>
      </c>
      <c r="D233" s="583"/>
      <c r="E233" s="202">
        <v>0</v>
      </c>
      <c r="F233" s="102">
        <v>80</v>
      </c>
      <c r="G233" s="99">
        <f t="shared" si="14"/>
        <v>0</v>
      </c>
      <c r="H233" s="163"/>
      <c r="I233" s="100" t="s">
        <v>949</v>
      </c>
      <c r="J233" s="100" t="str">
        <f>VLOOKUP(I233,Presupuesto!$B$11:$C$566,2,0)</f>
        <v>UTILES DE ESCRITORIO, OFICINA Y ENSE¥ANZA</v>
      </c>
      <c r="K233" s="453" t="s">
        <v>1366</v>
      </c>
      <c r="L233" s="100" t="s">
        <v>416</v>
      </c>
      <c r="N233" s="155"/>
    </row>
    <row r="234" spans="2:14" x14ac:dyDescent="0.25">
      <c r="B234" s="95"/>
      <c r="C234" s="111" t="s">
        <v>52</v>
      </c>
      <c r="D234" s="583"/>
      <c r="E234" s="219">
        <v>0</v>
      </c>
      <c r="F234" s="121">
        <v>25</v>
      </c>
      <c r="G234" s="99">
        <f t="shared" si="14"/>
        <v>0</v>
      </c>
      <c r="H234" s="163"/>
      <c r="I234" s="100" t="s">
        <v>949</v>
      </c>
      <c r="J234" s="100" t="str">
        <f>VLOOKUP(I234,Presupuesto!$B$11:$C$566,2,0)</f>
        <v>UTILES DE ESCRITORIO, OFICINA Y ENSE¥ANZA</v>
      </c>
      <c r="K234" s="453" t="s">
        <v>1366</v>
      </c>
      <c r="L234" s="100" t="s">
        <v>416</v>
      </c>
      <c r="N234" s="155"/>
    </row>
    <row r="235" spans="2:14" ht="15.75" thickBot="1" x14ac:dyDescent="0.3">
      <c r="B235" s="95"/>
      <c r="C235" s="223" t="s">
        <v>436</v>
      </c>
      <c r="D235" s="224">
        <v>0</v>
      </c>
      <c r="E235" s="346">
        <v>0</v>
      </c>
      <c r="F235" s="106">
        <f>HLOOKUP(C235,$AH$2:$BU$3,2,0)</f>
        <v>1150</v>
      </c>
      <c r="G235" s="107">
        <f>D235*E235*F235</f>
        <v>0</v>
      </c>
      <c r="H235" s="347"/>
      <c r="I235" s="348" t="s">
        <v>305</v>
      </c>
      <c r="J235" s="108" t="str">
        <f>VLOOKUP(I235,Presupuesto!$B$11:$C$566,2,0)</f>
        <v>VIATICOS (26200-00)</v>
      </c>
      <c r="K235" s="454" t="s">
        <v>1366</v>
      </c>
      <c r="L235" s="349" t="s">
        <v>416</v>
      </c>
    </row>
    <row r="237" spans="2:14" ht="15.75" thickBot="1" x14ac:dyDescent="0.3"/>
    <row r="238" spans="2:14" ht="15.75" thickBot="1" x14ac:dyDescent="0.3">
      <c r="B238" s="95"/>
      <c r="C238" s="29" t="s">
        <v>43</v>
      </c>
      <c r="D238" s="434">
        <f>SUM(G245:G254)</f>
        <v>3780</v>
      </c>
      <c r="E238" s="95"/>
      <c r="F238" s="95"/>
      <c r="G238" s="95"/>
      <c r="H238" s="95"/>
      <c r="I238" s="95"/>
      <c r="J238" s="95"/>
      <c r="K238" s="429"/>
      <c r="L238" s="429"/>
    </row>
    <row r="239" spans="2:14" x14ac:dyDescent="0.25">
      <c r="B239" s="95"/>
      <c r="C239" s="95"/>
      <c r="E239" s="114"/>
      <c r="F239" s="114"/>
      <c r="G239" s="114"/>
      <c r="H239" s="177"/>
      <c r="I239" s="114"/>
      <c r="J239" s="114"/>
      <c r="K239" s="114"/>
    </row>
    <row r="240" spans="2:14" x14ac:dyDescent="0.25">
      <c r="C240" s="70" t="s">
        <v>2052</v>
      </c>
    </row>
    <row r="241" spans="2:14" ht="15.75" x14ac:dyDescent="0.25">
      <c r="B241" s="95"/>
      <c r="C241" s="206" t="s">
        <v>396</v>
      </c>
      <c r="D241" s="417" t="str">
        <f>+'Docencia y Profesorado Universi'!E12</f>
        <v>I.AI. TPA 1.1.6.1</v>
      </c>
      <c r="E241" s="95"/>
      <c r="F241" s="95"/>
      <c r="G241" s="95"/>
      <c r="H241" s="76"/>
      <c r="I241" s="76"/>
      <c r="J241" s="76"/>
      <c r="K241" s="114"/>
      <c r="N241" s="155"/>
    </row>
    <row r="242" spans="2:14" ht="18.75" x14ac:dyDescent="0.25">
      <c r="B242" s="95"/>
      <c r="C242" s="215" t="str">
        <f>IFERROR(VLOOKUP(D241,'Desarrollo e Innov. Curricular'!$E:$F,2,FALSE),IFERROR(VLOOKUP(D241,'Investigación Científica'!$E:$F,2,FALSE),IFERROR(VLOOKUP(D241,'Vinculación Univ. Sociedad'!$E:$F,2,FALSE),IFERROR(VLOOKUP(D241,'Docencia y Profesorado Universi'!$E:$F,2,FALSE),IFERROR(VLOOKUP(D241,'Estudiantes y Graduados'!$E:$F,2,FALSE),IFERROR(VLOOKUP(D241,'Gestion Administrativa'!$E:$F,2,FALSE),IFERROR(VLOOKUP(D241,'Gestión Académica'!$E:$F,2,FALSE),IFERROR(VLOOKUP(D241,'Aseguramiento de la Calidad'!$E:$F,2,FALSE),IFERROR(VLOOKUP(D241,'Gestión del Conocimiento'!$E:$F,2,FALSE),IFERROR(VLOOKUP(D241,'Gobernabilidad y Procesos...'!$E:$F,2,FALSE),IFERROR(VLOOKUP(D241,'Gestión del Talento Humano'!$E:$F,2,FALSE),IFERROR(VLOOKUP(D241,'Internacionalización de la E.S.'!$E:$F,2,FALSE),IFERROR(VLOOKUP(D241,Posgrado!$E:$F,2,FALSE),IFERROR(VLOOKUP(D241,'Cultura de Innovación Insti...'!$E:$F,2,FALSE),VLOOKUP(D241,'Lo Esencial de la Reforma Univ.'!$E:$F,2,0)))))))))))))))</f>
        <v xml:space="preserve">1. Capacitación en instalación de sistemas de riego                                                       </v>
      </c>
      <c r="D242" s="31"/>
      <c r="E242" s="95"/>
      <c r="F242" s="95"/>
      <c r="G242" s="95"/>
      <c r="H242" s="76"/>
      <c r="I242" s="76"/>
      <c r="J242" s="76"/>
      <c r="K242" s="114"/>
      <c r="N242" s="155"/>
    </row>
    <row r="243" spans="2:14" ht="15.75" thickBot="1" x14ac:dyDescent="0.3">
      <c r="B243" s="95"/>
      <c r="C243" s="70"/>
      <c r="D243" s="31"/>
      <c r="E243" s="95"/>
      <c r="F243" s="95"/>
      <c r="G243" s="95"/>
      <c r="H243" s="76"/>
      <c r="I243" s="76"/>
      <c r="J243" s="76"/>
      <c r="K243" s="114"/>
      <c r="N243" s="155"/>
    </row>
    <row r="244" spans="2:14" ht="32.25" customHeight="1" thickBot="1" x14ac:dyDescent="0.3">
      <c r="B244" s="95"/>
      <c r="C244" s="128" t="s">
        <v>44</v>
      </c>
      <c r="D244" s="131" t="s">
        <v>45</v>
      </c>
      <c r="E244" s="130" t="s">
        <v>55</v>
      </c>
      <c r="F244" s="130" t="s">
        <v>57</v>
      </c>
      <c r="G244" s="129" t="s">
        <v>27</v>
      </c>
      <c r="H244" s="135" t="s">
        <v>134</v>
      </c>
      <c r="I244" s="130" t="s">
        <v>46</v>
      </c>
      <c r="J244" s="130" t="s">
        <v>135</v>
      </c>
      <c r="K244" s="128" t="s">
        <v>414</v>
      </c>
      <c r="L244" s="130" t="s">
        <v>415</v>
      </c>
      <c r="N244" s="155"/>
    </row>
    <row r="245" spans="2:14" x14ac:dyDescent="0.25">
      <c r="B245" s="95"/>
      <c r="C245" s="342" t="s">
        <v>47</v>
      </c>
      <c r="D245" s="582">
        <v>10</v>
      </c>
      <c r="E245" s="343"/>
      <c r="F245" s="117">
        <v>30000</v>
      </c>
      <c r="G245" s="344">
        <f t="shared" ref="G245" si="15">E245*F245</f>
        <v>0</v>
      </c>
      <c r="H245" s="163"/>
      <c r="I245" s="118" t="s">
        <v>706</v>
      </c>
      <c r="J245" s="118" t="str">
        <f>VLOOKUP(I245,Presupuesto!$B$11:$C$566,2,0)</f>
        <v>SERVICIOS DE CAPACITACION.</v>
      </c>
      <c r="K245" s="452" t="s">
        <v>1365</v>
      </c>
      <c r="L245" s="455" t="s">
        <v>399</v>
      </c>
      <c r="N245" s="155"/>
    </row>
    <row r="246" spans="2:14" x14ac:dyDescent="0.25">
      <c r="B246" s="95"/>
      <c r="C246" s="101" t="s">
        <v>48</v>
      </c>
      <c r="D246" s="583"/>
      <c r="E246" s="202">
        <f>D245</f>
        <v>10</v>
      </c>
      <c r="F246" s="102">
        <v>50</v>
      </c>
      <c r="G246" s="99">
        <v>0</v>
      </c>
      <c r="H246" s="163"/>
      <c r="I246" s="100" t="s">
        <v>724</v>
      </c>
      <c r="J246" s="100" t="str">
        <f>VLOOKUP(I246,Presupuesto!$B$11:$C$566,2,0)</f>
        <v>SERVICIOS DE IMPRENTA PUBLIC.Y REPRODUCCION</v>
      </c>
      <c r="K246" s="453" t="s">
        <v>1365</v>
      </c>
      <c r="L246" s="456" t="s">
        <v>399</v>
      </c>
      <c r="N246" s="155"/>
    </row>
    <row r="247" spans="2:14" x14ac:dyDescent="0.25">
      <c r="B247" s="95"/>
      <c r="C247" s="101" t="s">
        <v>49</v>
      </c>
      <c r="D247" s="583"/>
      <c r="E247" s="202">
        <f>D245</f>
        <v>10</v>
      </c>
      <c r="F247" s="102">
        <v>150</v>
      </c>
      <c r="G247" s="99">
        <f>+F247*E247</f>
        <v>1500</v>
      </c>
      <c r="H247" s="163" t="s">
        <v>132</v>
      </c>
      <c r="I247" s="100" t="s">
        <v>799</v>
      </c>
      <c r="J247" s="100" t="str">
        <f>VLOOKUP(I247,Presupuesto!$B$11:$C$566,2,0)</f>
        <v>ALIMENTOS B EBIDAS PARA PERSONAS</v>
      </c>
      <c r="K247" s="453" t="s">
        <v>1365</v>
      </c>
      <c r="L247" s="456" t="s">
        <v>399</v>
      </c>
      <c r="N247" s="155"/>
    </row>
    <row r="248" spans="2:14" x14ac:dyDescent="0.25">
      <c r="B248" s="95"/>
      <c r="C248" s="101" t="s">
        <v>50</v>
      </c>
      <c r="D248" s="583"/>
      <c r="E248" s="153">
        <v>0</v>
      </c>
      <c r="F248" s="120">
        <v>10000</v>
      </c>
      <c r="G248" s="99">
        <v>0</v>
      </c>
      <c r="H248" s="163"/>
      <c r="I248" s="334" t="s">
        <v>304</v>
      </c>
      <c r="J248" s="100" t="str">
        <f>VLOOKUP(I248,Presupuesto!$B$11:$C$566,2,0)</f>
        <v>PASAJES (26100-00)</v>
      </c>
      <c r="K248" s="453" t="s">
        <v>1365</v>
      </c>
      <c r="L248" s="456" t="s">
        <v>399</v>
      </c>
      <c r="N248" s="155"/>
    </row>
    <row r="249" spans="2:14" x14ac:dyDescent="0.25">
      <c r="B249" s="95"/>
      <c r="C249" s="101" t="s">
        <v>423</v>
      </c>
      <c r="D249" s="583"/>
      <c r="E249" s="153">
        <v>12</v>
      </c>
      <c r="F249" s="120">
        <v>190</v>
      </c>
      <c r="G249" s="99">
        <f>+F249*E249</f>
        <v>2280</v>
      </c>
      <c r="H249" s="163" t="s">
        <v>132</v>
      </c>
      <c r="I249" s="100" t="s">
        <v>828</v>
      </c>
      <c r="J249" s="100" t="str">
        <f>VLOOKUP(I249,Presupuesto!$B$11:$C$566,2,0)</f>
        <v>PRODUCTOS PAPEL Y CARTON</v>
      </c>
      <c r="K249" s="453" t="s">
        <v>1365</v>
      </c>
      <c r="L249" s="456" t="s">
        <v>399</v>
      </c>
      <c r="N249" s="155"/>
    </row>
    <row r="250" spans="2:14" x14ac:dyDescent="0.25">
      <c r="B250" s="95"/>
      <c r="C250" s="101" t="s">
        <v>51</v>
      </c>
      <c r="D250" s="583"/>
      <c r="E250" s="202">
        <f>(D245*25)/500</f>
        <v>0.5</v>
      </c>
      <c r="F250" s="102">
        <v>85</v>
      </c>
      <c r="G250" s="99">
        <v>0</v>
      </c>
      <c r="H250" s="163"/>
      <c r="I250" s="100" t="s">
        <v>828</v>
      </c>
      <c r="J250" s="100" t="str">
        <f>VLOOKUP(I250,Presupuesto!$B$11:$C$566,2,0)</f>
        <v>PRODUCTOS PAPEL Y CARTON</v>
      </c>
      <c r="K250" s="453" t="s">
        <v>1365</v>
      </c>
      <c r="L250" s="456" t="s">
        <v>399</v>
      </c>
      <c r="N250" s="155"/>
    </row>
    <row r="251" spans="2:14" x14ac:dyDescent="0.25">
      <c r="B251" s="95"/>
      <c r="C251" s="101" t="s">
        <v>126</v>
      </c>
      <c r="D251" s="583"/>
      <c r="E251" s="202">
        <f>D245/12</f>
        <v>0.83333333333333337</v>
      </c>
      <c r="F251" s="102">
        <v>36</v>
      </c>
      <c r="G251" s="99">
        <v>0</v>
      </c>
      <c r="H251" s="163"/>
      <c r="I251" s="100" t="s">
        <v>949</v>
      </c>
      <c r="J251" s="100" t="str">
        <f>VLOOKUP(I251,Presupuesto!$B$11:$C$566,2,0)</f>
        <v>UTILES DE ESCRITORIO, OFICINA Y ENSE¥ANZA</v>
      </c>
      <c r="K251" s="453" t="s">
        <v>1365</v>
      </c>
      <c r="L251" s="456" t="s">
        <v>399</v>
      </c>
      <c r="N251" s="155"/>
    </row>
    <row r="252" spans="2:14" x14ac:dyDescent="0.25">
      <c r="B252" s="95"/>
      <c r="C252" s="101" t="s">
        <v>34</v>
      </c>
      <c r="D252" s="583"/>
      <c r="E252" s="202">
        <f>D245/12</f>
        <v>0.83333333333333337</v>
      </c>
      <c r="F252" s="102">
        <v>80</v>
      </c>
      <c r="G252" s="99">
        <v>0</v>
      </c>
      <c r="H252" s="163"/>
      <c r="I252" s="100" t="s">
        <v>949</v>
      </c>
      <c r="J252" s="100" t="str">
        <f>VLOOKUP(I252,Presupuesto!$B$11:$C$566,2,0)</f>
        <v>UTILES DE ESCRITORIO, OFICINA Y ENSE¥ANZA</v>
      </c>
      <c r="K252" s="453" t="s">
        <v>1365</v>
      </c>
      <c r="L252" s="456" t="s">
        <v>399</v>
      </c>
      <c r="N252" s="155"/>
    </row>
    <row r="253" spans="2:14" x14ac:dyDescent="0.25">
      <c r="B253" s="95"/>
      <c r="C253" s="111" t="s">
        <v>52</v>
      </c>
      <c r="D253" s="583"/>
      <c r="E253" s="219">
        <v>0</v>
      </c>
      <c r="F253" s="121">
        <v>25</v>
      </c>
      <c r="G253" s="99">
        <v>0</v>
      </c>
      <c r="H253" s="163"/>
      <c r="I253" s="100" t="s">
        <v>949</v>
      </c>
      <c r="J253" s="100" t="str">
        <f>VLOOKUP(I253,Presupuesto!$B$11:$C$566,2,0)</f>
        <v>UTILES DE ESCRITORIO, OFICINA Y ENSE¥ANZA</v>
      </c>
      <c r="K253" s="453" t="s">
        <v>1365</v>
      </c>
      <c r="L253" s="456" t="s">
        <v>399</v>
      </c>
      <c r="N253" s="155"/>
    </row>
    <row r="254" spans="2:14" ht="15.75" thickBot="1" x14ac:dyDescent="0.3">
      <c r="B254" s="95"/>
      <c r="C254" s="223" t="s">
        <v>436</v>
      </c>
      <c r="D254" s="224">
        <v>0</v>
      </c>
      <c r="E254" s="346">
        <v>0</v>
      </c>
      <c r="F254" s="106">
        <f>HLOOKUP(C254,$AH$2:$BU$3,2,0)</f>
        <v>1150</v>
      </c>
      <c r="G254" s="107">
        <f>D254*E254*F254</f>
        <v>0</v>
      </c>
      <c r="H254" s="347"/>
      <c r="I254" s="348" t="s">
        <v>305</v>
      </c>
      <c r="J254" s="108" t="str">
        <f>VLOOKUP(I254,Presupuesto!$B$11:$C$566,2,0)</f>
        <v>VIATICOS (26200-00)</v>
      </c>
      <c r="K254" s="454" t="s">
        <v>1365</v>
      </c>
      <c r="L254" s="108" t="s">
        <v>399</v>
      </c>
    </row>
    <row r="256" spans="2:14" ht="15.75" thickBot="1" x14ac:dyDescent="0.3"/>
    <row r="257" spans="2:14" ht="15.75" thickBot="1" x14ac:dyDescent="0.3">
      <c r="B257" s="95"/>
      <c r="C257" s="29" t="s">
        <v>43</v>
      </c>
      <c r="D257" s="434">
        <f>SUM(G264:G273)</f>
        <v>3780</v>
      </c>
      <c r="E257" s="95"/>
      <c r="F257" s="95"/>
      <c r="G257" s="95"/>
      <c r="H257" s="95"/>
      <c r="I257" s="95"/>
      <c r="J257" s="95"/>
      <c r="K257" s="429"/>
      <c r="L257" s="429"/>
    </row>
    <row r="258" spans="2:14" x14ac:dyDescent="0.25">
      <c r="B258" s="95"/>
      <c r="C258" s="95"/>
      <c r="E258" s="114"/>
      <c r="F258" s="114"/>
      <c r="G258" s="114"/>
      <c r="H258" s="177"/>
      <c r="I258" s="114"/>
      <c r="J258" s="114"/>
      <c r="K258" s="114"/>
    </row>
    <row r="259" spans="2:14" x14ac:dyDescent="0.25">
      <c r="C259" s="70" t="s">
        <v>2052</v>
      </c>
    </row>
    <row r="260" spans="2:14" ht="15.75" x14ac:dyDescent="0.25">
      <c r="B260" s="95"/>
      <c r="C260" s="206" t="s">
        <v>396</v>
      </c>
      <c r="D260" s="417" t="str">
        <f>+'Docencia y Profesorado Universi'!E13</f>
        <v>I.AI. TPA 1.1.7.2</v>
      </c>
      <c r="E260" s="95"/>
      <c r="F260" s="95"/>
      <c r="G260" s="95"/>
      <c r="H260" s="76"/>
      <c r="I260" s="76"/>
      <c r="J260" s="76"/>
      <c r="K260" s="114"/>
      <c r="N260" s="155"/>
    </row>
    <row r="261" spans="2:14" ht="18.75" x14ac:dyDescent="0.25">
      <c r="B261" s="95"/>
      <c r="C261" s="215" t="str">
        <f>IFERROR(VLOOKUP(D260,'Desarrollo e Innov. Curricular'!$E:$F,2,FALSE),IFERROR(VLOOKUP(D260,'Investigación Científica'!$E:$F,2,FALSE),IFERROR(VLOOKUP(D260,'Vinculación Univ. Sociedad'!$E:$F,2,FALSE),IFERROR(VLOOKUP(D260,'Docencia y Profesorado Universi'!$E:$F,2,FALSE),IFERROR(VLOOKUP(D260,'Estudiantes y Graduados'!$E:$F,2,FALSE),IFERROR(VLOOKUP(D260,'Gestion Administrativa'!$E:$F,2,FALSE),IFERROR(VLOOKUP(D260,'Gestión Académica'!$E:$F,2,FALSE),IFERROR(VLOOKUP(D260,'Aseguramiento de la Calidad'!$E:$F,2,FALSE),IFERROR(VLOOKUP(D260,'Gestión del Conocimiento'!$E:$F,2,FALSE),IFERROR(VLOOKUP(D260,'Gobernabilidad y Procesos...'!$E:$F,2,FALSE),IFERROR(VLOOKUP(D260,'Gestión del Talento Humano'!$E:$F,2,FALSE),IFERROR(VLOOKUP(D260,'Internacionalización de la E.S.'!$E:$F,2,FALSE),IFERROR(VLOOKUP(D260,Posgrado!$E:$F,2,FALSE),IFERROR(VLOOKUP(D260,'Cultura de Innovación Insti...'!$E:$F,2,FALSE),VLOOKUP(D260,'Lo Esencial de la Reforma Univ.'!$E:$F,2,0)))))))))))))))</f>
        <v>Seguridad alimentaria y nutricional</v>
      </c>
      <c r="D261" s="31"/>
      <c r="E261" s="95"/>
      <c r="F261" s="95"/>
      <c r="G261" s="95"/>
      <c r="H261" s="76"/>
      <c r="I261" s="76"/>
      <c r="J261" s="76"/>
      <c r="K261" s="114"/>
      <c r="N261" s="155"/>
    </row>
    <row r="262" spans="2:14" ht="15.75" thickBot="1" x14ac:dyDescent="0.3">
      <c r="B262" s="95"/>
      <c r="C262" s="70"/>
      <c r="D262" s="31"/>
      <c r="E262" s="95"/>
      <c r="F262" s="95"/>
      <c r="G262" s="95"/>
      <c r="H262" s="76"/>
      <c r="I262" s="76"/>
      <c r="J262" s="76"/>
      <c r="K262" s="114"/>
      <c r="N262" s="155"/>
    </row>
    <row r="263" spans="2:14" ht="32.25" customHeight="1" thickBot="1" x14ac:dyDescent="0.3">
      <c r="B263" s="95"/>
      <c r="C263" s="128" t="s">
        <v>44</v>
      </c>
      <c r="D263" s="131" t="s">
        <v>45</v>
      </c>
      <c r="E263" s="130" t="s">
        <v>55</v>
      </c>
      <c r="F263" s="130" t="s">
        <v>57</v>
      </c>
      <c r="G263" s="129" t="s">
        <v>27</v>
      </c>
      <c r="H263" s="135" t="s">
        <v>134</v>
      </c>
      <c r="I263" s="130" t="s">
        <v>46</v>
      </c>
      <c r="J263" s="130" t="s">
        <v>135</v>
      </c>
      <c r="K263" s="130" t="s">
        <v>414</v>
      </c>
      <c r="L263" s="130" t="s">
        <v>415</v>
      </c>
      <c r="N263" s="155"/>
    </row>
    <row r="264" spans="2:14" x14ac:dyDescent="0.25">
      <c r="B264" s="95"/>
      <c r="C264" s="342" t="s">
        <v>47</v>
      </c>
      <c r="D264" s="582">
        <v>10</v>
      </c>
      <c r="E264" s="343"/>
      <c r="F264" s="117">
        <v>30000</v>
      </c>
      <c r="G264" s="344">
        <f t="shared" ref="G264" si="16">E264*F264</f>
        <v>0</v>
      </c>
      <c r="H264" s="163"/>
      <c r="I264" s="118" t="s">
        <v>706</v>
      </c>
      <c r="J264" s="118" t="str">
        <f>VLOOKUP(I264,Presupuesto!$B$11:$C$566,2,0)</f>
        <v>SERVICIOS DE CAPACITACION.</v>
      </c>
      <c r="K264" s="452" t="s">
        <v>1365</v>
      </c>
      <c r="L264" s="118" t="s">
        <v>398</v>
      </c>
      <c r="N264" s="155"/>
    </row>
    <row r="265" spans="2:14" x14ac:dyDescent="0.25">
      <c r="B265" s="95"/>
      <c r="C265" s="101" t="s">
        <v>48</v>
      </c>
      <c r="D265" s="583"/>
      <c r="E265" s="202">
        <f>D264</f>
        <v>10</v>
      </c>
      <c r="F265" s="102">
        <v>50</v>
      </c>
      <c r="G265" s="99">
        <v>0</v>
      </c>
      <c r="H265" s="163"/>
      <c r="I265" s="100" t="s">
        <v>724</v>
      </c>
      <c r="J265" s="100" t="str">
        <f>VLOOKUP(I265,Presupuesto!$B$11:$C$566,2,0)</f>
        <v>SERVICIOS DE IMPRENTA PUBLIC.Y REPRODUCCION</v>
      </c>
      <c r="K265" s="453" t="s">
        <v>1365</v>
      </c>
      <c r="L265" s="100" t="s">
        <v>405</v>
      </c>
      <c r="N265" s="155"/>
    </row>
    <row r="266" spans="2:14" x14ac:dyDescent="0.25">
      <c r="B266" s="95"/>
      <c r="C266" s="101" t="s">
        <v>49</v>
      </c>
      <c r="D266" s="583"/>
      <c r="E266" s="202">
        <f>D264</f>
        <v>10</v>
      </c>
      <c r="F266" s="102">
        <v>150</v>
      </c>
      <c r="G266" s="99">
        <f>+F266*E266</f>
        <v>1500</v>
      </c>
      <c r="H266" s="163" t="s">
        <v>132</v>
      </c>
      <c r="I266" s="100" t="s">
        <v>799</v>
      </c>
      <c r="J266" s="100" t="str">
        <f>VLOOKUP(I266,Presupuesto!$B$11:$C$566,2,0)</f>
        <v>ALIMENTOS B EBIDAS PARA PERSONAS</v>
      </c>
      <c r="K266" s="453" t="s">
        <v>1365</v>
      </c>
      <c r="L266" s="100" t="s">
        <v>405</v>
      </c>
      <c r="N266" s="155"/>
    </row>
    <row r="267" spans="2:14" x14ac:dyDescent="0.25">
      <c r="B267" s="95"/>
      <c r="C267" s="101" t="s">
        <v>50</v>
      </c>
      <c r="D267" s="583"/>
      <c r="E267" s="153">
        <v>0</v>
      </c>
      <c r="F267" s="120">
        <v>10000</v>
      </c>
      <c r="G267" s="99">
        <v>0</v>
      </c>
      <c r="H267" s="163"/>
      <c r="I267" s="334" t="s">
        <v>304</v>
      </c>
      <c r="J267" s="100" t="str">
        <f>VLOOKUP(I267,Presupuesto!$B$11:$C$566,2,0)</f>
        <v>PASAJES (26100-00)</v>
      </c>
      <c r="K267" s="453" t="s">
        <v>1365</v>
      </c>
      <c r="L267" s="100" t="s">
        <v>405</v>
      </c>
      <c r="N267" s="155"/>
    </row>
    <row r="268" spans="2:14" x14ac:dyDescent="0.25">
      <c r="B268" s="95"/>
      <c r="C268" s="101" t="s">
        <v>423</v>
      </c>
      <c r="D268" s="583"/>
      <c r="E268" s="153">
        <v>12</v>
      </c>
      <c r="F268" s="120">
        <v>190</v>
      </c>
      <c r="G268" s="99">
        <f>+F268*E268</f>
        <v>2280</v>
      </c>
      <c r="H268" s="163" t="s">
        <v>132</v>
      </c>
      <c r="I268" s="100" t="s">
        <v>828</v>
      </c>
      <c r="J268" s="100" t="str">
        <f>VLOOKUP(I268,Presupuesto!$B$11:$C$566,2,0)</f>
        <v>PRODUCTOS PAPEL Y CARTON</v>
      </c>
      <c r="K268" s="453" t="s">
        <v>1365</v>
      </c>
      <c r="L268" s="100" t="s">
        <v>405</v>
      </c>
      <c r="N268" s="155"/>
    </row>
    <row r="269" spans="2:14" x14ac:dyDescent="0.25">
      <c r="B269" s="95"/>
      <c r="C269" s="101" t="s">
        <v>51</v>
      </c>
      <c r="D269" s="583"/>
      <c r="E269" s="202">
        <f>(D264*25)/500</f>
        <v>0.5</v>
      </c>
      <c r="F269" s="102">
        <v>85</v>
      </c>
      <c r="G269" s="99">
        <v>0</v>
      </c>
      <c r="H269" s="163"/>
      <c r="I269" s="100" t="s">
        <v>828</v>
      </c>
      <c r="J269" s="100" t="str">
        <f>VLOOKUP(I269,Presupuesto!$B$11:$C$566,2,0)</f>
        <v>PRODUCTOS PAPEL Y CARTON</v>
      </c>
      <c r="K269" s="453" t="s">
        <v>1365</v>
      </c>
      <c r="L269" s="100" t="s">
        <v>405</v>
      </c>
      <c r="N269" s="155"/>
    </row>
    <row r="270" spans="2:14" x14ac:dyDescent="0.25">
      <c r="B270" s="95"/>
      <c r="C270" s="101" t="s">
        <v>126</v>
      </c>
      <c r="D270" s="583"/>
      <c r="E270" s="202">
        <f>D264/12</f>
        <v>0.83333333333333337</v>
      </c>
      <c r="F270" s="102">
        <v>36</v>
      </c>
      <c r="G270" s="99">
        <v>0</v>
      </c>
      <c r="H270" s="163"/>
      <c r="I270" s="100" t="s">
        <v>949</v>
      </c>
      <c r="J270" s="100" t="str">
        <f>VLOOKUP(I270,Presupuesto!$B$11:$C$566,2,0)</f>
        <v>UTILES DE ESCRITORIO, OFICINA Y ENSE¥ANZA</v>
      </c>
      <c r="K270" s="453" t="s">
        <v>1365</v>
      </c>
      <c r="L270" s="100" t="s">
        <v>405</v>
      </c>
      <c r="N270" s="155"/>
    </row>
    <row r="271" spans="2:14" x14ac:dyDescent="0.25">
      <c r="B271" s="95"/>
      <c r="C271" s="101" t="s">
        <v>34</v>
      </c>
      <c r="D271" s="583"/>
      <c r="E271" s="202">
        <f>D264/12</f>
        <v>0.83333333333333337</v>
      </c>
      <c r="F271" s="102">
        <v>80</v>
      </c>
      <c r="G271" s="99">
        <v>0</v>
      </c>
      <c r="H271" s="163"/>
      <c r="I271" s="100" t="s">
        <v>949</v>
      </c>
      <c r="J271" s="100" t="str">
        <f>VLOOKUP(I271,Presupuesto!$B$11:$C$566,2,0)</f>
        <v>UTILES DE ESCRITORIO, OFICINA Y ENSE¥ANZA</v>
      </c>
      <c r="K271" s="453" t="s">
        <v>1365</v>
      </c>
      <c r="L271" s="100" t="s">
        <v>405</v>
      </c>
      <c r="N271" s="155"/>
    </row>
    <row r="272" spans="2:14" x14ac:dyDescent="0.25">
      <c r="B272" s="95"/>
      <c r="C272" s="111" t="s">
        <v>52</v>
      </c>
      <c r="D272" s="583"/>
      <c r="E272" s="219">
        <v>0</v>
      </c>
      <c r="F272" s="121">
        <v>25</v>
      </c>
      <c r="G272" s="99">
        <v>0</v>
      </c>
      <c r="H272" s="163"/>
      <c r="I272" s="100" t="s">
        <v>949</v>
      </c>
      <c r="J272" s="100" t="str">
        <f>VLOOKUP(I272,Presupuesto!$B$11:$C$566,2,0)</f>
        <v>UTILES DE ESCRITORIO, OFICINA Y ENSE¥ANZA</v>
      </c>
      <c r="K272" s="453" t="s">
        <v>1365</v>
      </c>
      <c r="L272" s="100" t="s">
        <v>405</v>
      </c>
      <c r="N272" s="155"/>
    </row>
    <row r="273" spans="2:14" ht="15.75" thickBot="1" x14ac:dyDescent="0.3">
      <c r="B273" s="95"/>
      <c r="C273" s="223" t="s">
        <v>436</v>
      </c>
      <c r="D273" s="224">
        <v>0</v>
      </c>
      <c r="E273" s="346">
        <v>0</v>
      </c>
      <c r="F273" s="106">
        <f>HLOOKUP(C273,$AH$2:$BU$3,2,0)</f>
        <v>1150</v>
      </c>
      <c r="G273" s="107">
        <f>D273*E273*F273</f>
        <v>0</v>
      </c>
      <c r="H273" s="347"/>
      <c r="I273" s="348" t="s">
        <v>305</v>
      </c>
      <c r="J273" s="108" t="str">
        <f>VLOOKUP(I273,Presupuesto!$B$11:$C$566,2,0)</f>
        <v>VIATICOS (26200-00)</v>
      </c>
      <c r="K273" s="454" t="s">
        <v>1365</v>
      </c>
      <c r="L273" s="349" t="s">
        <v>405</v>
      </c>
    </row>
    <row r="275" spans="2:14" ht="15.75" thickBot="1" x14ac:dyDescent="0.3"/>
    <row r="276" spans="2:14" ht="15.75" thickBot="1" x14ac:dyDescent="0.3">
      <c r="B276" s="95"/>
      <c r="C276" s="29" t="s">
        <v>43</v>
      </c>
      <c r="D276" s="434">
        <f>SUM(G283:G292)</f>
        <v>3780</v>
      </c>
      <c r="E276" s="95"/>
      <c r="F276" s="95"/>
      <c r="G276" s="95"/>
      <c r="H276" s="95"/>
      <c r="I276" s="95"/>
      <c r="J276" s="95"/>
      <c r="K276" s="429"/>
      <c r="L276" s="429"/>
    </row>
    <row r="277" spans="2:14" x14ac:dyDescent="0.25">
      <c r="B277" s="95"/>
      <c r="C277" s="95"/>
      <c r="E277" s="114"/>
      <c r="F277" s="114"/>
      <c r="G277" s="114"/>
      <c r="H277" s="177"/>
      <c r="I277" s="114"/>
      <c r="J277" s="114"/>
      <c r="K277" s="114"/>
    </row>
    <row r="278" spans="2:14" x14ac:dyDescent="0.25">
      <c r="C278" s="70" t="s">
        <v>2052</v>
      </c>
    </row>
    <row r="279" spans="2:14" ht="15.75" x14ac:dyDescent="0.25">
      <c r="B279" s="95"/>
      <c r="C279" s="206" t="s">
        <v>396</v>
      </c>
      <c r="D279" s="417" t="str">
        <f>+'Docencia y Profesorado Universi'!E14</f>
        <v>I.AI. TPA 1.1.7.3</v>
      </c>
      <c r="E279" s="95"/>
      <c r="F279" s="95"/>
      <c r="G279" s="95"/>
      <c r="H279" s="76"/>
      <c r="I279" s="76"/>
      <c r="J279" s="76"/>
      <c r="K279" s="114"/>
      <c r="N279" s="155"/>
    </row>
    <row r="280" spans="2:14" ht="18.75" x14ac:dyDescent="0.25">
      <c r="B280" s="95"/>
      <c r="C280" s="215" t="str">
        <f>IFERROR(VLOOKUP(D279,'Desarrollo e Innov. Curricular'!$E:$F,2,FALSE),IFERROR(VLOOKUP(D279,'Investigación Científica'!$E:$F,2,FALSE),IFERROR(VLOOKUP(D279,'Vinculación Univ. Sociedad'!$E:$F,2,FALSE),IFERROR(VLOOKUP(D279,'Docencia y Profesorado Universi'!$E:$F,2,FALSE),IFERROR(VLOOKUP(D279,'Estudiantes y Graduados'!$E:$F,2,FALSE),IFERROR(VLOOKUP(D279,'Gestion Administrativa'!$E:$F,2,FALSE),IFERROR(VLOOKUP(D279,'Gestión Académica'!$E:$F,2,FALSE),IFERROR(VLOOKUP(D279,'Aseguramiento de la Calidad'!$E:$F,2,FALSE),IFERROR(VLOOKUP(D279,'Gestión del Conocimiento'!$E:$F,2,FALSE),IFERROR(VLOOKUP(D279,'Gobernabilidad y Procesos...'!$E:$F,2,FALSE),IFERROR(VLOOKUP(D279,'Gestión del Talento Humano'!$E:$F,2,FALSE),IFERROR(VLOOKUP(D279,'Internacionalización de la E.S.'!$E:$F,2,FALSE),IFERROR(VLOOKUP(D279,Posgrado!$E:$F,2,FALSE),IFERROR(VLOOKUP(D279,'Cultura de Innovación Insti...'!$E:$F,2,FALSE),VLOOKUP(D279,'Lo Esencial de la Reforma Univ.'!$E:$F,2,0)))))))))))))))</f>
        <v>capacitación en instalación de invernaderos</v>
      </c>
      <c r="D280" s="31"/>
      <c r="E280" s="95"/>
      <c r="F280" s="95"/>
      <c r="G280" s="95"/>
      <c r="H280" s="76"/>
      <c r="I280" s="76"/>
      <c r="J280" s="76"/>
      <c r="K280" s="114"/>
      <c r="N280" s="155"/>
    </row>
    <row r="281" spans="2:14" ht="15.75" thickBot="1" x14ac:dyDescent="0.3">
      <c r="B281" s="95"/>
      <c r="C281" s="70"/>
      <c r="D281" s="31"/>
      <c r="E281" s="95"/>
      <c r="F281" s="95"/>
      <c r="G281" s="95"/>
      <c r="H281" s="76"/>
      <c r="I281" s="76"/>
      <c r="J281" s="76"/>
      <c r="K281" s="114"/>
      <c r="N281" s="155"/>
    </row>
    <row r="282" spans="2:14" ht="32.25" customHeight="1" thickBot="1" x14ac:dyDescent="0.3">
      <c r="B282" s="95"/>
      <c r="C282" s="128" t="s">
        <v>44</v>
      </c>
      <c r="D282" s="131" t="s">
        <v>45</v>
      </c>
      <c r="E282" s="130" t="s">
        <v>55</v>
      </c>
      <c r="F282" s="130" t="s">
        <v>57</v>
      </c>
      <c r="G282" s="129" t="s">
        <v>27</v>
      </c>
      <c r="H282" s="135" t="s">
        <v>134</v>
      </c>
      <c r="I282" s="130" t="s">
        <v>46</v>
      </c>
      <c r="J282" s="130" t="s">
        <v>135</v>
      </c>
      <c r="K282" s="130" t="s">
        <v>414</v>
      </c>
      <c r="L282" s="130" t="s">
        <v>415</v>
      </c>
      <c r="N282" s="155"/>
    </row>
    <row r="283" spans="2:14" x14ac:dyDescent="0.25">
      <c r="B283" s="95"/>
      <c r="C283" s="342" t="s">
        <v>47</v>
      </c>
      <c r="D283" s="582">
        <v>10</v>
      </c>
      <c r="E283" s="343"/>
      <c r="F283" s="117">
        <v>30000</v>
      </c>
      <c r="G283" s="344">
        <f t="shared" ref="G283" si="17">E283*F283</f>
        <v>0</v>
      </c>
      <c r="H283" s="163"/>
      <c r="I283" s="118" t="s">
        <v>706</v>
      </c>
      <c r="J283" s="118" t="str">
        <f>VLOOKUP(I283,Presupuesto!$B$11:$C$566,2,0)</f>
        <v>SERVICIOS DE CAPACITACION.</v>
      </c>
      <c r="K283" s="452" t="s">
        <v>1365</v>
      </c>
      <c r="L283" s="118" t="s">
        <v>398</v>
      </c>
      <c r="N283" s="155"/>
    </row>
    <row r="284" spans="2:14" x14ac:dyDescent="0.25">
      <c r="B284" s="95"/>
      <c r="C284" s="101" t="s">
        <v>48</v>
      </c>
      <c r="D284" s="583"/>
      <c r="E284" s="202">
        <f>D283</f>
        <v>10</v>
      </c>
      <c r="F284" s="102">
        <v>50</v>
      </c>
      <c r="G284" s="99">
        <v>0</v>
      </c>
      <c r="H284" s="163"/>
      <c r="I284" s="100" t="s">
        <v>724</v>
      </c>
      <c r="J284" s="100" t="str">
        <f>VLOOKUP(I284,Presupuesto!$B$11:$C$566,2,0)</f>
        <v>SERVICIOS DE IMPRENTA PUBLIC.Y REPRODUCCION</v>
      </c>
      <c r="K284" s="453" t="s">
        <v>1365</v>
      </c>
      <c r="L284" s="100" t="s">
        <v>405</v>
      </c>
      <c r="N284" s="155"/>
    </row>
    <row r="285" spans="2:14" x14ac:dyDescent="0.25">
      <c r="B285" s="95"/>
      <c r="C285" s="101" t="s">
        <v>49</v>
      </c>
      <c r="D285" s="583"/>
      <c r="E285" s="202">
        <f>D283</f>
        <v>10</v>
      </c>
      <c r="F285" s="102">
        <v>150</v>
      </c>
      <c r="G285" s="99">
        <f>+F285*E285</f>
        <v>1500</v>
      </c>
      <c r="H285" s="163" t="s">
        <v>132</v>
      </c>
      <c r="I285" s="100" t="s">
        <v>799</v>
      </c>
      <c r="J285" s="100" t="str">
        <f>VLOOKUP(I285,Presupuesto!$B$11:$C$566,2,0)</f>
        <v>ALIMENTOS B EBIDAS PARA PERSONAS</v>
      </c>
      <c r="K285" s="453" t="s">
        <v>1365</v>
      </c>
      <c r="L285" s="100" t="s">
        <v>405</v>
      </c>
      <c r="N285" s="155"/>
    </row>
    <row r="286" spans="2:14" x14ac:dyDescent="0.25">
      <c r="B286" s="95"/>
      <c r="C286" s="101" t="s">
        <v>50</v>
      </c>
      <c r="D286" s="583"/>
      <c r="E286" s="153">
        <v>0</v>
      </c>
      <c r="F286" s="120">
        <v>10000</v>
      </c>
      <c r="G286" s="99">
        <v>0</v>
      </c>
      <c r="H286" s="163"/>
      <c r="I286" s="334" t="s">
        <v>304</v>
      </c>
      <c r="J286" s="100" t="str">
        <f>VLOOKUP(I286,Presupuesto!$B$11:$C$566,2,0)</f>
        <v>PASAJES (26100-00)</v>
      </c>
      <c r="K286" s="453" t="s">
        <v>1365</v>
      </c>
      <c r="L286" s="100" t="s">
        <v>405</v>
      </c>
      <c r="N286" s="155"/>
    </row>
    <row r="287" spans="2:14" x14ac:dyDescent="0.25">
      <c r="B287" s="95"/>
      <c r="C287" s="101" t="s">
        <v>423</v>
      </c>
      <c r="D287" s="583"/>
      <c r="E287" s="153">
        <v>12</v>
      </c>
      <c r="F287" s="120">
        <v>190</v>
      </c>
      <c r="G287" s="99">
        <f>+F287*E287</f>
        <v>2280</v>
      </c>
      <c r="H287" s="163" t="s">
        <v>132</v>
      </c>
      <c r="I287" s="100" t="s">
        <v>828</v>
      </c>
      <c r="J287" s="100" t="str">
        <f>VLOOKUP(I287,Presupuesto!$B$11:$C$566,2,0)</f>
        <v>PRODUCTOS PAPEL Y CARTON</v>
      </c>
      <c r="K287" s="453" t="s">
        <v>1365</v>
      </c>
      <c r="L287" s="100" t="s">
        <v>405</v>
      </c>
      <c r="N287" s="155"/>
    </row>
    <row r="288" spans="2:14" x14ac:dyDescent="0.25">
      <c r="B288" s="95"/>
      <c r="C288" s="101" t="s">
        <v>51</v>
      </c>
      <c r="D288" s="583"/>
      <c r="E288" s="202">
        <f>(D283*25)/500</f>
        <v>0.5</v>
      </c>
      <c r="F288" s="102">
        <v>85</v>
      </c>
      <c r="G288" s="99">
        <v>0</v>
      </c>
      <c r="H288" s="163"/>
      <c r="I288" s="100" t="s">
        <v>828</v>
      </c>
      <c r="J288" s="100" t="str">
        <f>VLOOKUP(I288,Presupuesto!$B$11:$C$566,2,0)</f>
        <v>PRODUCTOS PAPEL Y CARTON</v>
      </c>
      <c r="K288" s="453" t="s">
        <v>1365</v>
      </c>
      <c r="L288" s="100" t="s">
        <v>405</v>
      </c>
      <c r="N288" s="155"/>
    </row>
    <row r="289" spans="2:14" x14ac:dyDescent="0.25">
      <c r="B289" s="95"/>
      <c r="C289" s="101" t="s">
        <v>126</v>
      </c>
      <c r="D289" s="583"/>
      <c r="E289" s="202">
        <f>D283/12</f>
        <v>0.83333333333333337</v>
      </c>
      <c r="F289" s="102">
        <v>36</v>
      </c>
      <c r="G289" s="99">
        <v>0</v>
      </c>
      <c r="H289" s="163"/>
      <c r="I289" s="100" t="s">
        <v>949</v>
      </c>
      <c r="J289" s="100" t="str">
        <f>VLOOKUP(I289,Presupuesto!$B$11:$C$566,2,0)</f>
        <v>UTILES DE ESCRITORIO, OFICINA Y ENSE¥ANZA</v>
      </c>
      <c r="K289" s="453" t="s">
        <v>1365</v>
      </c>
      <c r="L289" s="100" t="s">
        <v>405</v>
      </c>
      <c r="N289" s="155"/>
    </row>
    <row r="290" spans="2:14" x14ac:dyDescent="0.25">
      <c r="B290" s="95"/>
      <c r="C290" s="101" t="s">
        <v>34</v>
      </c>
      <c r="D290" s="583"/>
      <c r="E290" s="202">
        <f>D283/12</f>
        <v>0.83333333333333337</v>
      </c>
      <c r="F290" s="102">
        <v>80</v>
      </c>
      <c r="G290" s="99">
        <v>0</v>
      </c>
      <c r="H290" s="163"/>
      <c r="I290" s="100" t="s">
        <v>949</v>
      </c>
      <c r="J290" s="100" t="str">
        <f>VLOOKUP(I290,Presupuesto!$B$11:$C$566,2,0)</f>
        <v>UTILES DE ESCRITORIO, OFICINA Y ENSE¥ANZA</v>
      </c>
      <c r="K290" s="453" t="s">
        <v>1365</v>
      </c>
      <c r="L290" s="100" t="s">
        <v>405</v>
      </c>
      <c r="N290" s="155"/>
    </row>
    <row r="291" spans="2:14" x14ac:dyDescent="0.25">
      <c r="B291" s="95"/>
      <c r="C291" s="111" t="s">
        <v>52</v>
      </c>
      <c r="D291" s="583"/>
      <c r="E291" s="219">
        <v>0</v>
      </c>
      <c r="F291" s="121">
        <v>25</v>
      </c>
      <c r="G291" s="99">
        <v>0</v>
      </c>
      <c r="H291" s="163"/>
      <c r="I291" s="100" t="s">
        <v>949</v>
      </c>
      <c r="J291" s="100" t="str">
        <f>VLOOKUP(I291,Presupuesto!$B$11:$C$566,2,0)</f>
        <v>UTILES DE ESCRITORIO, OFICINA Y ENSE¥ANZA</v>
      </c>
      <c r="K291" s="453" t="s">
        <v>1365</v>
      </c>
      <c r="L291" s="100" t="s">
        <v>405</v>
      </c>
      <c r="N291" s="155"/>
    </row>
    <row r="292" spans="2:14" ht="15.75" thickBot="1" x14ac:dyDescent="0.3">
      <c r="B292" s="95"/>
      <c r="C292" s="223" t="s">
        <v>436</v>
      </c>
      <c r="D292" s="224">
        <v>0</v>
      </c>
      <c r="E292" s="346">
        <v>0</v>
      </c>
      <c r="F292" s="106">
        <f>HLOOKUP(C292,$AH$2:$BU$3,2,0)</f>
        <v>1150</v>
      </c>
      <c r="G292" s="107">
        <f>D292*E292*F292</f>
        <v>0</v>
      </c>
      <c r="H292" s="347"/>
      <c r="I292" s="348" t="s">
        <v>305</v>
      </c>
      <c r="J292" s="108" t="str">
        <f>VLOOKUP(I292,Presupuesto!$B$11:$C$566,2,0)</f>
        <v>VIATICOS (26200-00)</v>
      </c>
      <c r="K292" s="454" t="s">
        <v>1365</v>
      </c>
      <c r="L292" s="349" t="s">
        <v>405</v>
      </c>
    </row>
    <row r="294" spans="2:14" ht="15.75" thickBot="1" x14ac:dyDescent="0.3"/>
    <row r="295" spans="2:14" ht="15.75" thickBot="1" x14ac:dyDescent="0.3">
      <c r="B295" s="95"/>
      <c r="C295" s="29" t="s">
        <v>43</v>
      </c>
      <c r="D295" s="434">
        <f>SUM(G302:G311)</f>
        <v>3780</v>
      </c>
      <c r="E295" s="95"/>
      <c r="F295" s="95"/>
      <c r="G295" s="95"/>
      <c r="H295" s="95"/>
      <c r="I295" s="95"/>
      <c r="J295" s="95"/>
      <c r="K295" s="429"/>
      <c r="L295" s="429"/>
    </row>
    <row r="296" spans="2:14" x14ac:dyDescent="0.25">
      <c r="B296" s="95"/>
      <c r="C296" s="95"/>
      <c r="E296" s="114"/>
      <c r="F296" s="114"/>
      <c r="G296" s="114"/>
      <c r="H296" s="177"/>
      <c r="I296" s="114"/>
      <c r="J296" s="114"/>
      <c r="K296" s="114"/>
    </row>
    <row r="297" spans="2:14" x14ac:dyDescent="0.25">
      <c r="C297" s="70" t="s">
        <v>2052</v>
      </c>
    </row>
    <row r="298" spans="2:14" ht="15.75" x14ac:dyDescent="0.25">
      <c r="B298" s="95"/>
      <c r="C298" s="206" t="s">
        <v>396</v>
      </c>
      <c r="D298" s="417" t="str">
        <f>+'Docencia y Profesorado Universi'!E16</f>
        <v>MAT.1.1.13.1</v>
      </c>
      <c r="E298" s="95"/>
      <c r="F298" s="95"/>
      <c r="G298" s="95"/>
      <c r="H298" s="76"/>
      <c r="I298" s="76"/>
      <c r="J298" s="76"/>
      <c r="K298" s="114"/>
      <c r="N298" s="155"/>
    </row>
    <row r="299" spans="2:14" ht="18.75" x14ac:dyDescent="0.25">
      <c r="B299" s="95"/>
      <c r="C299" s="215" t="str">
        <f>IFERROR(VLOOKUP(D298,'Desarrollo e Innov. Curricular'!$E:$F,2,FALSE),IFERROR(VLOOKUP(D298,'Investigación Científica'!$E:$F,2,FALSE),IFERROR(VLOOKUP(D298,'Vinculación Univ. Sociedad'!$E:$F,2,FALSE),IFERROR(VLOOKUP(D298,'Docencia y Profesorado Universi'!$E:$F,2,FALSE),IFERROR(VLOOKUP(D298,'Estudiantes y Graduados'!$E:$F,2,FALSE),IFERROR(VLOOKUP(D298,'Gestion Administrativa'!$E:$F,2,FALSE),IFERROR(VLOOKUP(D298,'Gestión Académica'!$E:$F,2,FALSE),IFERROR(VLOOKUP(D298,'Aseguramiento de la Calidad'!$E:$F,2,FALSE),IFERROR(VLOOKUP(D298,'Gestión del Conocimiento'!$E:$F,2,FALSE),IFERROR(VLOOKUP(D298,'Gobernabilidad y Procesos...'!$E:$F,2,FALSE),IFERROR(VLOOKUP(D298,'Gestión del Talento Humano'!$E:$F,2,FALSE),IFERROR(VLOOKUP(D298,'Internacionalización de la E.S.'!$E:$F,2,FALSE),IFERROR(VLOOKUP(D298,Posgrado!$E:$F,2,FALSE),IFERROR(VLOOKUP(D298,'Cultura de Innovación Insti...'!$E:$F,2,FALSE),VLOOKUP(D298,'Lo Esencial de la Reforma Univ.'!$E:$F,2,0)))))))))))))))</f>
        <v xml:space="preserve">Capacitación a docentes sobre didáctica de la física y las matemáticas bajo parámetros del siglo XXI </v>
      </c>
      <c r="D299" s="31"/>
      <c r="E299" s="95"/>
      <c r="F299" s="95"/>
      <c r="G299" s="95"/>
      <c r="H299" s="76"/>
      <c r="I299" s="76"/>
      <c r="J299" s="76"/>
      <c r="K299" s="114"/>
      <c r="N299" s="155"/>
    </row>
    <row r="300" spans="2:14" ht="15.75" thickBot="1" x14ac:dyDescent="0.3">
      <c r="B300" s="95"/>
      <c r="C300" s="70"/>
      <c r="D300" s="31"/>
      <c r="E300" s="95"/>
      <c r="F300" s="95"/>
      <c r="G300" s="95"/>
      <c r="H300" s="76"/>
      <c r="I300" s="76"/>
      <c r="J300" s="76"/>
      <c r="K300" s="114"/>
      <c r="N300" s="155"/>
    </row>
    <row r="301" spans="2:14" ht="32.25" customHeight="1" thickBot="1" x14ac:dyDescent="0.3">
      <c r="B301" s="95"/>
      <c r="C301" s="128" t="s">
        <v>44</v>
      </c>
      <c r="D301" s="131" t="s">
        <v>45</v>
      </c>
      <c r="E301" s="130" t="s">
        <v>55</v>
      </c>
      <c r="F301" s="130" t="s">
        <v>57</v>
      </c>
      <c r="G301" s="129" t="s">
        <v>27</v>
      </c>
      <c r="H301" s="135" t="s">
        <v>134</v>
      </c>
      <c r="I301" s="130" t="s">
        <v>46</v>
      </c>
      <c r="J301" s="130" t="s">
        <v>135</v>
      </c>
      <c r="K301" s="130" t="s">
        <v>414</v>
      </c>
      <c r="L301" s="130" t="s">
        <v>415</v>
      </c>
      <c r="N301" s="155"/>
    </row>
    <row r="302" spans="2:14" x14ac:dyDescent="0.25">
      <c r="B302" s="95"/>
      <c r="C302" s="342" t="s">
        <v>47</v>
      </c>
      <c r="D302" s="582">
        <v>10</v>
      </c>
      <c r="E302" s="343"/>
      <c r="F302" s="117">
        <v>30000</v>
      </c>
      <c r="G302" s="344">
        <f t="shared" ref="G302" si="18">E302*F302</f>
        <v>0</v>
      </c>
      <c r="H302" s="163"/>
      <c r="I302" s="118" t="s">
        <v>706</v>
      </c>
      <c r="J302" s="118" t="str">
        <f>VLOOKUP(I302,Presupuesto!$B$11:$C$566,2,0)</f>
        <v>SERVICIOS DE CAPACITACION.</v>
      </c>
      <c r="K302" s="452" t="s">
        <v>1365</v>
      </c>
      <c r="L302" s="118" t="s">
        <v>399</v>
      </c>
      <c r="N302" s="155"/>
    </row>
    <row r="303" spans="2:14" x14ac:dyDescent="0.25">
      <c r="B303" s="95"/>
      <c r="C303" s="101" t="s">
        <v>48</v>
      </c>
      <c r="D303" s="583"/>
      <c r="E303" s="202">
        <f>D302</f>
        <v>10</v>
      </c>
      <c r="F303" s="102">
        <v>50</v>
      </c>
      <c r="G303" s="99">
        <v>0</v>
      </c>
      <c r="H303" s="163"/>
      <c r="I303" s="100" t="s">
        <v>724</v>
      </c>
      <c r="J303" s="100" t="str">
        <f>VLOOKUP(I303,Presupuesto!$B$11:$C$566,2,0)</f>
        <v>SERVICIOS DE IMPRENTA PUBLIC.Y REPRODUCCION</v>
      </c>
      <c r="K303" s="453" t="s">
        <v>1365</v>
      </c>
      <c r="L303" s="100" t="s">
        <v>399</v>
      </c>
      <c r="N303" s="155"/>
    </row>
    <row r="304" spans="2:14" x14ac:dyDescent="0.25">
      <c r="B304" s="95"/>
      <c r="C304" s="101" t="s">
        <v>49</v>
      </c>
      <c r="D304" s="583"/>
      <c r="E304" s="202">
        <f>D302</f>
        <v>10</v>
      </c>
      <c r="F304" s="102">
        <v>150</v>
      </c>
      <c r="G304" s="99">
        <f>+F304*E304</f>
        <v>1500</v>
      </c>
      <c r="H304" s="163" t="s">
        <v>132</v>
      </c>
      <c r="I304" s="100" t="s">
        <v>799</v>
      </c>
      <c r="J304" s="100" t="str">
        <f>VLOOKUP(I304,Presupuesto!$B$11:$C$566,2,0)</f>
        <v>ALIMENTOS B EBIDAS PARA PERSONAS</v>
      </c>
      <c r="K304" s="453" t="s">
        <v>1365</v>
      </c>
      <c r="L304" s="100" t="s">
        <v>399</v>
      </c>
      <c r="N304" s="155"/>
    </row>
    <row r="305" spans="2:14" x14ac:dyDescent="0.25">
      <c r="B305" s="95"/>
      <c r="C305" s="101" t="s">
        <v>50</v>
      </c>
      <c r="D305" s="583"/>
      <c r="E305" s="153">
        <v>0</v>
      </c>
      <c r="F305" s="120">
        <v>10000</v>
      </c>
      <c r="G305" s="99">
        <v>0</v>
      </c>
      <c r="H305" s="163"/>
      <c r="I305" s="334" t="s">
        <v>304</v>
      </c>
      <c r="J305" s="100" t="str">
        <f>VLOOKUP(I305,Presupuesto!$B$11:$C$566,2,0)</f>
        <v>PASAJES (26100-00)</v>
      </c>
      <c r="K305" s="453" t="s">
        <v>1365</v>
      </c>
      <c r="L305" s="100" t="s">
        <v>399</v>
      </c>
      <c r="N305" s="155"/>
    </row>
    <row r="306" spans="2:14" x14ac:dyDescent="0.25">
      <c r="B306" s="95"/>
      <c r="C306" s="101" t="s">
        <v>423</v>
      </c>
      <c r="D306" s="583"/>
      <c r="E306" s="153">
        <v>12</v>
      </c>
      <c r="F306" s="120">
        <v>190</v>
      </c>
      <c r="G306" s="99">
        <f>+F306*E306</f>
        <v>2280</v>
      </c>
      <c r="H306" s="163" t="s">
        <v>132</v>
      </c>
      <c r="I306" s="100" t="s">
        <v>828</v>
      </c>
      <c r="J306" s="100" t="str">
        <f>VLOOKUP(I306,Presupuesto!$B$11:$C$566,2,0)</f>
        <v>PRODUCTOS PAPEL Y CARTON</v>
      </c>
      <c r="K306" s="453" t="s">
        <v>1365</v>
      </c>
      <c r="L306" s="100" t="s">
        <v>399</v>
      </c>
      <c r="N306" s="155"/>
    </row>
    <row r="307" spans="2:14" x14ac:dyDescent="0.25">
      <c r="B307" s="95"/>
      <c r="C307" s="101" t="s">
        <v>51</v>
      </c>
      <c r="D307" s="583"/>
      <c r="E307" s="202">
        <f>(D302*25)/500</f>
        <v>0.5</v>
      </c>
      <c r="F307" s="102">
        <v>85</v>
      </c>
      <c r="G307" s="99">
        <v>0</v>
      </c>
      <c r="H307" s="163"/>
      <c r="I307" s="100" t="s">
        <v>828</v>
      </c>
      <c r="J307" s="100" t="str">
        <f>VLOOKUP(I307,Presupuesto!$B$11:$C$566,2,0)</f>
        <v>PRODUCTOS PAPEL Y CARTON</v>
      </c>
      <c r="K307" s="453" t="s">
        <v>1365</v>
      </c>
      <c r="L307" s="100" t="s">
        <v>399</v>
      </c>
      <c r="N307" s="155"/>
    </row>
    <row r="308" spans="2:14" x14ac:dyDescent="0.25">
      <c r="B308" s="95"/>
      <c r="C308" s="101" t="s">
        <v>126</v>
      </c>
      <c r="D308" s="583"/>
      <c r="E308" s="202">
        <f>D302/12</f>
        <v>0.83333333333333337</v>
      </c>
      <c r="F308" s="102">
        <v>36</v>
      </c>
      <c r="G308" s="99">
        <v>0</v>
      </c>
      <c r="H308" s="163"/>
      <c r="I308" s="100" t="s">
        <v>949</v>
      </c>
      <c r="J308" s="100" t="str">
        <f>VLOOKUP(I308,Presupuesto!$B$11:$C$566,2,0)</f>
        <v>UTILES DE ESCRITORIO, OFICINA Y ENSE¥ANZA</v>
      </c>
      <c r="K308" s="453" t="s">
        <v>1365</v>
      </c>
      <c r="L308" s="100" t="s">
        <v>399</v>
      </c>
      <c r="N308" s="155"/>
    </row>
    <row r="309" spans="2:14" x14ac:dyDescent="0.25">
      <c r="B309" s="95"/>
      <c r="C309" s="101" t="s">
        <v>34</v>
      </c>
      <c r="D309" s="583"/>
      <c r="E309" s="202">
        <f>D302/12</f>
        <v>0.83333333333333337</v>
      </c>
      <c r="F309" s="102">
        <v>80</v>
      </c>
      <c r="G309" s="99">
        <v>0</v>
      </c>
      <c r="H309" s="163"/>
      <c r="I309" s="100" t="s">
        <v>949</v>
      </c>
      <c r="J309" s="100" t="str">
        <f>VLOOKUP(I309,Presupuesto!$B$11:$C$566,2,0)</f>
        <v>UTILES DE ESCRITORIO, OFICINA Y ENSE¥ANZA</v>
      </c>
      <c r="K309" s="453" t="s">
        <v>1365</v>
      </c>
      <c r="L309" s="100" t="s">
        <v>399</v>
      </c>
      <c r="N309" s="155"/>
    </row>
    <row r="310" spans="2:14" x14ac:dyDescent="0.25">
      <c r="B310" s="95"/>
      <c r="C310" s="111" t="s">
        <v>52</v>
      </c>
      <c r="D310" s="583"/>
      <c r="E310" s="219">
        <v>0</v>
      </c>
      <c r="F310" s="121">
        <v>25</v>
      </c>
      <c r="G310" s="99">
        <v>0</v>
      </c>
      <c r="H310" s="163"/>
      <c r="I310" s="100" t="s">
        <v>949</v>
      </c>
      <c r="J310" s="100" t="str">
        <f>VLOOKUP(I310,Presupuesto!$B$11:$C$566,2,0)</f>
        <v>UTILES DE ESCRITORIO, OFICINA Y ENSE¥ANZA</v>
      </c>
      <c r="K310" s="453" t="s">
        <v>1365</v>
      </c>
      <c r="L310" s="100" t="s">
        <v>399</v>
      </c>
      <c r="N310" s="155"/>
    </row>
    <row r="311" spans="2:14" ht="15.75" thickBot="1" x14ac:dyDescent="0.3">
      <c r="B311" s="95"/>
      <c r="C311" s="223" t="s">
        <v>436</v>
      </c>
      <c r="D311" s="224">
        <v>0</v>
      </c>
      <c r="E311" s="346">
        <v>0</v>
      </c>
      <c r="F311" s="106">
        <f>HLOOKUP(C311,$AH$2:$BU$3,2,0)</f>
        <v>1150</v>
      </c>
      <c r="G311" s="107">
        <f>D311*E311*F311</f>
        <v>0</v>
      </c>
      <c r="H311" s="347"/>
      <c r="I311" s="348" t="s">
        <v>305</v>
      </c>
      <c r="J311" s="108" t="str">
        <f>VLOOKUP(I311,Presupuesto!$B$11:$C$566,2,0)</f>
        <v>VIATICOS (26200-00)</v>
      </c>
      <c r="K311" s="454" t="s">
        <v>1365</v>
      </c>
      <c r="L311" s="349" t="s">
        <v>399</v>
      </c>
    </row>
    <row r="313" spans="2:14" ht="15.75" thickBot="1" x14ac:dyDescent="0.3"/>
    <row r="314" spans="2:14" ht="15.75" thickBot="1" x14ac:dyDescent="0.3">
      <c r="B314" s="95"/>
      <c r="C314" s="29" t="s">
        <v>43</v>
      </c>
      <c r="D314" s="434">
        <f>SUM(G321:G330)</f>
        <v>3780</v>
      </c>
      <c r="E314" s="95"/>
      <c r="F314" s="95"/>
      <c r="G314" s="95"/>
      <c r="H314" s="95"/>
      <c r="I314" s="95"/>
      <c r="J314" s="95"/>
      <c r="K314" s="429"/>
      <c r="L314" s="429"/>
    </row>
    <row r="315" spans="2:14" x14ac:dyDescent="0.25">
      <c r="B315" s="95"/>
      <c r="C315" s="95"/>
      <c r="E315" s="114"/>
      <c r="F315" s="114"/>
      <c r="G315" s="114"/>
      <c r="H315" s="177"/>
      <c r="I315" s="114"/>
      <c r="J315" s="114"/>
      <c r="K315" s="114"/>
    </row>
    <row r="316" spans="2:14" x14ac:dyDescent="0.25">
      <c r="C316" s="70" t="s">
        <v>2052</v>
      </c>
    </row>
    <row r="317" spans="2:14" ht="15.75" x14ac:dyDescent="0.25">
      <c r="B317" s="95"/>
      <c r="C317" s="206" t="s">
        <v>396</v>
      </c>
      <c r="D317" s="417" t="str">
        <f>+'Docencia y Profesorado Universi'!E16</f>
        <v>MAT.1.1.13.1</v>
      </c>
      <c r="E317" s="95"/>
      <c r="F317" s="95"/>
      <c r="G317" s="95"/>
      <c r="H317" s="76"/>
      <c r="I317" s="76"/>
      <c r="J317" s="76"/>
      <c r="K317" s="114"/>
      <c r="N317" s="155"/>
    </row>
    <row r="318" spans="2:14" ht="18.75" x14ac:dyDescent="0.25">
      <c r="B318" s="95"/>
      <c r="C318" s="215" t="str">
        <f>IFERROR(VLOOKUP(D317,'Desarrollo e Innov. Curricular'!$E:$F,2,FALSE),IFERROR(VLOOKUP(D317,'Investigación Científica'!$E:$F,2,FALSE),IFERROR(VLOOKUP(D317,'Vinculación Univ. Sociedad'!$E:$F,2,FALSE),IFERROR(VLOOKUP(D317,'Docencia y Profesorado Universi'!$E:$F,2,FALSE),IFERROR(VLOOKUP(D317,'Estudiantes y Graduados'!$E:$F,2,FALSE),IFERROR(VLOOKUP(D317,'Gestion Administrativa'!$E:$F,2,FALSE),IFERROR(VLOOKUP(D317,'Gestión Académica'!$E:$F,2,FALSE),IFERROR(VLOOKUP(D317,'Aseguramiento de la Calidad'!$E:$F,2,FALSE),IFERROR(VLOOKUP(D317,'Gestión del Conocimiento'!$E:$F,2,FALSE),IFERROR(VLOOKUP(D317,'Gobernabilidad y Procesos...'!$E:$F,2,FALSE),IFERROR(VLOOKUP(D317,'Gestión del Talento Humano'!$E:$F,2,FALSE),IFERROR(VLOOKUP(D317,'Internacionalización de la E.S.'!$E:$F,2,FALSE),IFERROR(VLOOKUP(D317,Posgrado!$E:$F,2,FALSE),IFERROR(VLOOKUP(D317,'Cultura de Innovación Insti...'!$E:$F,2,FALSE),VLOOKUP(D317,'Lo Esencial de la Reforma Univ.'!$E:$F,2,0)))))))))))))))</f>
        <v xml:space="preserve">Capacitación a docentes sobre didáctica de la física y las matemáticas bajo parámetros del siglo XXI </v>
      </c>
      <c r="D318" s="31"/>
      <c r="E318" s="95"/>
      <c r="F318" s="95"/>
      <c r="G318" s="95"/>
      <c r="H318" s="76"/>
      <c r="I318" s="76"/>
      <c r="J318" s="76"/>
      <c r="K318" s="114"/>
      <c r="N318" s="155"/>
    </row>
    <row r="319" spans="2:14" ht="15.75" thickBot="1" x14ac:dyDescent="0.3">
      <c r="B319" s="95"/>
      <c r="C319" s="70"/>
      <c r="D319" s="31"/>
      <c r="E319" s="95"/>
      <c r="F319" s="95"/>
      <c r="G319" s="95"/>
      <c r="H319" s="76"/>
      <c r="I319" s="76"/>
      <c r="J319" s="76"/>
      <c r="K319" s="114"/>
      <c r="N319" s="155"/>
    </row>
    <row r="320" spans="2:14" ht="32.25" customHeight="1" thickBot="1" x14ac:dyDescent="0.3">
      <c r="B320" s="95"/>
      <c r="C320" s="128" t="s">
        <v>44</v>
      </c>
      <c r="D320" s="131" t="s">
        <v>45</v>
      </c>
      <c r="E320" s="130" t="s">
        <v>55</v>
      </c>
      <c r="F320" s="130" t="s">
        <v>57</v>
      </c>
      <c r="G320" s="129" t="s">
        <v>27</v>
      </c>
      <c r="H320" s="135" t="s">
        <v>134</v>
      </c>
      <c r="I320" s="130" t="s">
        <v>46</v>
      </c>
      <c r="J320" s="130" t="s">
        <v>135</v>
      </c>
      <c r="K320" s="130" t="s">
        <v>414</v>
      </c>
      <c r="L320" s="130" t="s">
        <v>415</v>
      </c>
      <c r="N320" s="155"/>
    </row>
    <row r="321" spans="2:14" x14ac:dyDescent="0.25">
      <c r="B321" s="95"/>
      <c r="C321" s="342" t="s">
        <v>47</v>
      </c>
      <c r="D321" s="582">
        <v>10</v>
      </c>
      <c r="E321" s="343"/>
      <c r="F321" s="117">
        <v>30000</v>
      </c>
      <c r="G321" s="344">
        <f t="shared" ref="G321" si="19">E321*F321</f>
        <v>0</v>
      </c>
      <c r="H321" s="163"/>
      <c r="I321" s="118" t="s">
        <v>706</v>
      </c>
      <c r="J321" s="118" t="str">
        <f>VLOOKUP(I321,Presupuesto!$B$11:$C$566,2,0)</f>
        <v>SERVICIOS DE CAPACITACION.</v>
      </c>
      <c r="K321" s="452" t="s">
        <v>1365</v>
      </c>
      <c r="L321" s="118"/>
      <c r="N321" s="155"/>
    </row>
    <row r="322" spans="2:14" x14ac:dyDescent="0.25">
      <c r="B322" s="95"/>
      <c r="C322" s="101" t="s">
        <v>48</v>
      </c>
      <c r="D322" s="583"/>
      <c r="E322" s="202">
        <f>D321</f>
        <v>10</v>
      </c>
      <c r="F322" s="102">
        <v>50</v>
      </c>
      <c r="G322" s="99">
        <v>0</v>
      </c>
      <c r="H322" s="163"/>
      <c r="I322" s="100" t="s">
        <v>724</v>
      </c>
      <c r="J322" s="100" t="str">
        <f>VLOOKUP(I322,Presupuesto!$B$11:$C$566,2,0)</f>
        <v>SERVICIOS DE IMPRENTA PUBLIC.Y REPRODUCCION</v>
      </c>
      <c r="K322" s="453" t="s">
        <v>1365</v>
      </c>
      <c r="L322" s="100" t="s">
        <v>405</v>
      </c>
      <c r="N322" s="155"/>
    </row>
    <row r="323" spans="2:14" x14ac:dyDescent="0.25">
      <c r="B323" s="95"/>
      <c r="C323" s="101" t="s">
        <v>49</v>
      </c>
      <c r="D323" s="583"/>
      <c r="E323" s="202">
        <f>D321</f>
        <v>10</v>
      </c>
      <c r="F323" s="102">
        <v>150</v>
      </c>
      <c r="G323" s="99">
        <f>+F323*E323</f>
        <v>1500</v>
      </c>
      <c r="H323" s="163" t="s">
        <v>132</v>
      </c>
      <c r="I323" s="100" t="s">
        <v>799</v>
      </c>
      <c r="J323" s="100" t="str">
        <f>VLOOKUP(I323,Presupuesto!$B$11:$C$566,2,0)</f>
        <v>ALIMENTOS B EBIDAS PARA PERSONAS</v>
      </c>
      <c r="K323" s="453" t="s">
        <v>1365</v>
      </c>
      <c r="L323" s="100" t="s">
        <v>405</v>
      </c>
      <c r="N323" s="155"/>
    </row>
    <row r="324" spans="2:14" x14ac:dyDescent="0.25">
      <c r="B324" s="95"/>
      <c r="C324" s="101" t="s">
        <v>50</v>
      </c>
      <c r="D324" s="583"/>
      <c r="E324" s="153">
        <v>0</v>
      </c>
      <c r="F324" s="120">
        <v>10000</v>
      </c>
      <c r="G324" s="99">
        <v>0</v>
      </c>
      <c r="H324" s="163"/>
      <c r="I324" s="334" t="s">
        <v>304</v>
      </c>
      <c r="J324" s="100" t="str">
        <f>VLOOKUP(I324,Presupuesto!$B$11:$C$566,2,0)</f>
        <v>PASAJES (26100-00)</v>
      </c>
      <c r="K324" s="453" t="s">
        <v>1365</v>
      </c>
      <c r="L324" s="100" t="s">
        <v>405</v>
      </c>
      <c r="N324" s="155"/>
    </row>
    <row r="325" spans="2:14" x14ac:dyDescent="0.25">
      <c r="B325" s="95"/>
      <c r="C325" s="101" t="s">
        <v>423</v>
      </c>
      <c r="D325" s="583"/>
      <c r="E325" s="153">
        <v>12</v>
      </c>
      <c r="F325" s="120">
        <v>190</v>
      </c>
      <c r="G325" s="99">
        <f>+F325*E325</f>
        <v>2280</v>
      </c>
      <c r="H325" s="163" t="s">
        <v>132</v>
      </c>
      <c r="I325" s="100" t="s">
        <v>828</v>
      </c>
      <c r="J325" s="100" t="str">
        <f>VLOOKUP(I325,Presupuesto!$B$11:$C$566,2,0)</f>
        <v>PRODUCTOS PAPEL Y CARTON</v>
      </c>
      <c r="K325" s="453" t="s">
        <v>1365</v>
      </c>
      <c r="L325" s="100" t="s">
        <v>405</v>
      </c>
      <c r="N325" s="155"/>
    </row>
    <row r="326" spans="2:14" x14ac:dyDescent="0.25">
      <c r="B326" s="95"/>
      <c r="C326" s="101" t="s">
        <v>51</v>
      </c>
      <c r="D326" s="583"/>
      <c r="E326" s="202">
        <f>(D321*25)/500</f>
        <v>0.5</v>
      </c>
      <c r="F326" s="102">
        <v>85</v>
      </c>
      <c r="G326" s="99">
        <v>0</v>
      </c>
      <c r="H326" s="163"/>
      <c r="I326" s="100" t="s">
        <v>828</v>
      </c>
      <c r="J326" s="100" t="str">
        <f>VLOOKUP(I326,Presupuesto!$B$11:$C$566,2,0)</f>
        <v>PRODUCTOS PAPEL Y CARTON</v>
      </c>
      <c r="K326" s="453" t="s">
        <v>1365</v>
      </c>
      <c r="L326" s="100" t="s">
        <v>405</v>
      </c>
      <c r="N326" s="155"/>
    </row>
    <row r="327" spans="2:14" x14ac:dyDescent="0.25">
      <c r="B327" s="95"/>
      <c r="C327" s="101" t="s">
        <v>126</v>
      </c>
      <c r="D327" s="583"/>
      <c r="E327" s="202">
        <f>D321/12</f>
        <v>0.83333333333333337</v>
      </c>
      <c r="F327" s="102">
        <v>36</v>
      </c>
      <c r="G327" s="99">
        <v>0</v>
      </c>
      <c r="H327" s="163"/>
      <c r="I327" s="100" t="s">
        <v>949</v>
      </c>
      <c r="J327" s="100" t="str">
        <f>VLOOKUP(I327,Presupuesto!$B$11:$C$566,2,0)</f>
        <v>UTILES DE ESCRITORIO, OFICINA Y ENSE¥ANZA</v>
      </c>
      <c r="K327" s="453" t="s">
        <v>1365</v>
      </c>
      <c r="L327" s="100" t="s">
        <v>405</v>
      </c>
      <c r="N327" s="155"/>
    </row>
    <row r="328" spans="2:14" x14ac:dyDescent="0.25">
      <c r="B328" s="95"/>
      <c r="C328" s="101" t="s">
        <v>34</v>
      </c>
      <c r="D328" s="583"/>
      <c r="E328" s="202">
        <f>D321/12</f>
        <v>0.83333333333333337</v>
      </c>
      <c r="F328" s="102">
        <v>80</v>
      </c>
      <c r="G328" s="99">
        <v>0</v>
      </c>
      <c r="H328" s="163"/>
      <c r="I328" s="100" t="s">
        <v>949</v>
      </c>
      <c r="J328" s="100" t="str">
        <f>VLOOKUP(I328,Presupuesto!$B$11:$C$566,2,0)</f>
        <v>UTILES DE ESCRITORIO, OFICINA Y ENSE¥ANZA</v>
      </c>
      <c r="K328" s="453" t="s">
        <v>1365</v>
      </c>
      <c r="L328" s="100" t="s">
        <v>405</v>
      </c>
      <c r="N328" s="155"/>
    </row>
    <row r="329" spans="2:14" x14ac:dyDescent="0.25">
      <c r="B329" s="95"/>
      <c r="C329" s="111" t="s">
        <v>52</v>
      </c>
      <c r="D329" s="583"/>
      <c r="E329" s="219">
        <v>0</v>
      </c>
      <c r="F329" s="121">
        <v>25</v>
      </c>
      <c r="G329" s="99">
        <v>0</v>
      </c>
      <c r="H329" s="163"/>
      <c r="I329" s="100" t="s">
        <v>949</v>
      </c>
      <c r="J329" s="100" t="str">
        <f>VLOOKUP(I329,Presupuesto!$B$11:$C$566,2,0)</f>
        <v>UTILES DE ESCRITORIO, OFICINA Y ENSE¥ANZA</v>
      </c>
      <c r="K329" s="453" t="s">
        <v>1365</v>
      </c>
      <c r="L329" s="100" t="s">
        <v>405</v>
      </c>
      <c r="N329" s="155"/>
    </row>
    <row r="330" spans="2:14" ht="15.75" thickBot="1" x14ac:dyDescent="0.3">
      <c r="B330" s="95"/>
      <c r="C330" s="223" t="s">
        <v>436</v>
      </c>
      <c r="D330" s="224">
        <v>0</v>
      </c>
      <c r="E330" s="346">
        <v>0</v>
      </c>
      <c r="F330" s="106">
        <f>HLOOKUP(C330,$AH$2:$BU$3,2,0)</f>
        <v>1150</v>
      </c>
      <c r="G330" s="107">
        <f>D330*E330*F330</f>
        <v>0</v>
      </c>
      <c r="H330" s="347"/>
      <c r="I330" s="348" t="s">
        <v>305</v>
      </c>
      <c r="J330" s="108" t="str">
        <f>VLOOKUP(I330,Presupuesto!$B$11:$C$566,2,0)</f>
        <v>VIATICOS (26200-00)</v>
      </c>
      <c r="K330" s="454" t="s">
        <v>1365</v>
      </c>
      <c r="L330" s="349" t="s">
        <v>405</v>
      </c>
    </row>
    <row r="332" spans="2:14" ht="15.75" thickBot="1" x14ac:dyDescent="0.3"/>
    <row r="333" spans="2:14" ht="15.75" thickBot="1" x14ac:dyDescent="0.3">
      <c r="B333" s="95"/>
      <c r="C333" s="29" t="s">
        <v>43</v>
      </c>
      <c r="D333" s="434">
        <f>SUM(G340:G349)</f>
        <v>5280</v>
      </c>
      <c r="E333" s="95"/>
      <c r="F333" s="95"/>
      <c r="G333" s="95"/>
      <c r="H333" s="95"/>
      <c r="I333" s="95"/>
      <c r="J333" s="95"/>
      <c r="K333" s="429"/>
      <c r="L333" s="429"/>
    </row>
    <row r="334" spans="2:14" x14ac:dyDescent="0.25">
      <c r="B334" s="95"/>
      <c r="C334" s="95"/>
      <c r="E334" s="114"/>
      <c r="F334" s="114"/>
      <c r="G334" s="114"/>
      <c r="H334" s="177"/>
      <c r="I334" s="114"/>
      <c r="J334" s="114"/>
      <c r="K334" s="114"/>
    </row>
    <row r="335" spans="2:14" x14ac:dyDescent="0.25">
      <c r="C335" s="70" t="s">
        <v>2195</v>
      </c>
    </row>
    <row r="336" spans="2:14" ht="15.75" x14ac:dyDescent="0.25">
      <c r="B336" s="95"/>
      <c r="C336" s="206" t="s">
        <v>396</v>
      </c>
      <c r="D336" s="417" t="str">
        <f>+'Cultura de Innovación Insti...'!E11</f>
        <v>PED. 1.1.5.1</v>
      </c>
      <c r="E336" s="95"/>
      <c r="F336" s="95"/>
      <c r="G336" s="95"/>
      <c r="H336" s="76"/>
      <c r="I336" s="76"/>
      <c r="J336" s="76"/>
      <c r="K336" s="114"/>
      <c r="N336" s="155"/>
    </row>
    <row r="337" spans="2:14" ht="18.75" x14ac:dyDescent="0.25">
      <c r="B337" s="95"/>
      <c r="C337" s="215" t="str">
        <f>IFERROR(VLOOKUP(D336,'Desarrollo e Innov. Curricular'!$E:$F,2,FALSE),IFERROR(VLOOKUP(D336,'Investigación Científica'!$E:$F,2,FALSE),IFERROR(VLOOKUP(D336,'Vinculación Univ. Sociedad'!$E:$F,2,FALSE),IFERROR(VLOOKUP(D336,'Docencia y Profesorado Universi'!$E:$F,2,FALSE),IFERROR(VLOOKUP(D336,'Estudiantes y Graduados'!$E:$F,2,FALSE),IFERROR(VLOOKUP(D336,'Gestion Administrativa'!$E:$F,2,FALSE),IFERROR(VLOOKUP(D336,'Gestión Académica'!$E:$F,2,FALSE),IFERROR(VLOOKUP(D336,'Aseguramiento de la Calidad'!$E:$F,2,FALSE),IFERROR(VLOOKUP(D336,'Gestión del Conocimiento'!$E:$F,2,FALSE),IFERROR(VLOOKUP(D336,'Gobernabilidad y Procesos...'!$E:$F,2,FALSE),IFERROR(VLOOKUP(D336,'Gestión del Talento Humano'!$E:$F,2,FALSE),IFERROR(VLOOKUP(D336,'Internacionalización de la E.S.'!$E:$F,2,FALSE),IFERROR(VLOOKUP(D336,Posgrado!$E:$F,2,FALSE),IFERROR(VLOOKUP(D336,'Cultura de Innovación Insti...'!$E:$F,2,FALSE),VLOOKUP(D336,'Lo Esencial de la Reforma Univ.'!$E:$F,2,0)))))))))))))))</f>
        <v>Plan de trabajo.                             Taller de Socializaciòn.  Monitoreo y seguimiento.</v>
      </c>
      <c r="D337" s="31"/>
      <c r="E337" s="95"/>
      <c r="F337" s="95"/>
      <c r="G337" s="95"/>
      <c r="H337" s="76"/>
      <c r="I337" s="76"/>
      <c r="J337" s="76"/>
      <c r="K337" s="114"/>
      <c r="N337" s="155"/>
    </row>
    <row r="338" spans="2:14" ht="15.75" thickBot="1" x14ac:dyDescent="0.3">
      <c r="B338" s="95"/>
      <c r="C338" s="70"/>
      <c r="D338" s="31"/>
      <c r="E338" s="95"/>
      <c r="F338" s="95"/>
      <c r="G338" s="95"/>
      <c r="H338" s="76"/>
      <c r="I338" s="76"/>
      <c r="J338" s="76"/>
      <c r="K338" s="114"/>
      <c r="N338" s="155"/>
    </row>
    <row r="339" spans="2:14" ht="32.25" customHeight="1" thickBot="1" x14ac:dyDescent="0.3">
      <c r="B339" s="95"/>
      <c r="C339" s="128" t="s">
        <v>44</v>
      </c>
      <c r="D339" s="131" t="s">
        <v>45</v>
      </c>
      <c r="E339" s="130" t="s">
        <v>55</v>
      </c>
      <c r="F339" s="130" t="s">
        <v>57</v>
      </c>
      <c r="G339" s="129" t="s">
        <v>27</v>
      </c>
      <c r="H339" s="135" t="s">
        <v>134</v>
      </c>
      <c r="I339" s="130" t="s">
        <v>46</v>
      </c>
      <c r="J339" s="130" t="s">
        <v>135</v>
      </c>
      <c r="K339" s="130" t="s">
        <v>414</v>
      </c>
      <c r="L339" s="130" t="s">
        <v>415</v>
      </c>
      <c r="N339" s="155"/>
    </row>
    <row r="340" spans="2:14" x14ac:dyDescent="0.25">
      <c r="B340" s="95"/>
      <c r="C340" s="342" t="s">
        <v>47</v>
      </c>
      <c r="D340" s="582">
        <f>5*4</f>
        <v>20</v>
      </c>
      <c r="E340" s="343"/>
      <c r="F340" s="117">
        <v>30000</v>
      </c>
      <c r="G340" s="344">
        <f t="shared" ref="G340" si="20">E340*F340</f>
        <v>0</v>
      </c>
      <c r="H340" s="163"/>
      <c r="I340" s="118" t="s">
        <v>706</v>
      </c>
      <c r="J340" s="118" t="str">
        <f>VLOOKUP(I340,Presupuesto!$B$11:$C$566,2,0)</f>
        <v>SERVICIOS DE CAPACITACION.</v>
      </c>
      <c r="K340" s="452"/>
      <c r="L340" s="118"/>
      <c r="N340" s="155"/>
    </row>
    <row r="341" spans="2:14" x14ac:dyDescent="0.25">
      <c r="B341" s="95"/>
      <c r="C341" s="101" t="s">
        <v>48</v>
      </c>
      <c r="D341" s="583"/>
      <c r="E341" s="202">
        <f>D340</f>
        <v>20</v>
      </c>
      <c r="F341" s="102">
        <v>50</v>
      </c>
      <c r="G341" s="99">
        <v>0</v>
      </c>
      <c r="H341" s="163"/>
      <c r="I341" s="100" t="s">
        <v>724</v>
      </c>
      <c r="J341" s="100" t="str">
        <f>VLOOKUP(I341,Presupuesto!$B$11:$C$566,2,0)</f>
        <v>SERVICIOS DE IMPRENTA PUBLIC.Y REPRODUCCION</v>
      </c>
      <c r="K341" s="453" t="s">
        <v>1370</v>
      </c>
      <c r="L341" s="100"/>
      <c r="N341" s="155"/>
    </row>
    <row r="342" spans="2:14" x14ac:dyDescent="0.25">
      <c r="B342" s="95"/>
      <c r="C342" s="101" t="s">
        <v>49</v>
      </c>
      <c r="D342" s="583"/>
      <c r="E342" s="202">
        <f>D340</f>
        <v>20</v>
      </c>
      <c r="F342" s="102">
        <v>150</v>
      </c>
      <c r="G342" s="99">
        <f>+F342*E342</f>
        <v>3000</v>
      </c>
      <c r="H342" s="163" t="s">
        <v>132</v>
      </c>
      <c r="I342" s="100" t="s">
        <v>799</v>
      </c>
      <c r="J342" s="100" t="str">
        <f>VLOOKUP(I342,Presupuesto!$B$11:$C$566,2,0)</f>
        <v>ALIMENTOS B EBIDAS PARA PERSONAS</v>
      </c>
      <c r="K342" s="453" t="s">
        <v>1370</v>
      </c>
      <c r="L342" s="100"/>
      <c r="N342" s="155"/>
    </row>
    <row r="343" spans="2:14" x14ac:dyDescent="0.25">
      <c r="B343" s="95"/>
      <c r="C343" s="101" t="s">
        <v>50</v>
      </c>
      <c r="D343" s="583"/>
      <c r="E343" s="153">
        <v>0</v>
      </c>
      <c r="F343" s="120">
        <v>10000</v>
      </c>
      <c r="G343" s="99">
        <v>0</v>
      </c>
      <c r="H343" s="163"/>
      <c r="I343" s="334" t="s">
        <v>304</v>
      </c>
      <c r="J343" s="100" t="str">
        <f>VLOOKUP(I343,Presupuesto!$B$11:$C$566,2,0)</f>
        <v>PASAJES (26100-00)</v>
      </c>
      <c r="K343" s="453" t="s">
        <v>1370</v>
      </c>
      <c r="L343" s="100"/>
      <c r="N343" s="155"/>
    </row>
    <row r="344" spans="2:14" x14ac:dyDescent="0.25">
      <c r="B344" s="95"/>
      <c r="C344" s="101" t="s">
        <v>423</v>
      </c>
      <c r="D344" s="583"/>
      <c r="E344" s="153">
        <v>12</v>
      </c>
      <c r="F344" s="120">
        <v>190</v>
      </c>
      <c r="G344" s="99">
        <f>+F344*E344</f>
        <v>2280</v>
      </c>
      <c r="H344" s="163" t="s">
        <v>132</v>
      </c>
      <c r="I344" s="100" t="s">
        <v>828</v>
      </c>
      <c r="J344" s="100" t="str">
        <f>VLOOKUP(I344,Presupuesto!$B$11:$C$566,2,0)</f>
        <v>PRODUCTOS PAPEL Y CARTON</v>
      </c>
      <c r="K344" s="453" t="s">
        <v>1370</v>
      </c>
      <c r="L344" s="100"/>
      <c r="N344" s="155"/>
    </row>
    <row r="345" spans="2:14" x14ac:dyDescent="0.25">
      <c r="B345" s="95"/>
      <c r="C345" s="101" t="s">
        <v>51</v>
      </c>
      <c r="D345" s="583"/>
      <c r="E345" s="202">
        <f>(D340*25)/500</f>
        <v>1</v>
      </c>
      <c r="F345" s="102">
        <v>85</v>
      </c>
      <c r="G345" s="99">
        <v>0</v>
      </c>
      <c r="H345" s="163"/>
      <c r="I345" s="100" t="s">
        <v>828</v>
      </c>
      <c r="J345" s="100" t="str">
        <f>VLOOKUP(I345,Presupuesto!$B$11:$C$566,2,0)</f>
        <v>PRODUCTOS PAPEL Y CARTON</v>
      </c>
      <c r="K345" s="453" t="s">
        <v>1370</v>
      </c>
      <c r="L345" s="100"/>
      <c r="N345" s="155"/>
    </row>
    <row r="346" spans="2:14" x14ac:dyDescent="0.25">
      <c r="B346" s="95"/>
      <c r="C346" s="101" t="s">
        <v>126</v>
      </c>
      <c r="D346" s="583"/>
      <c r="E346" s="202">
        <f>D340/12</f>
        <v>1.6666666666666667</v>
      </c>
      <c r="F346" s="102">
        <v>36</v>
      </c>
      <c r="G346" s="99">
        <v>0</v>
      </c>
      <c r="H346" s="163"/>
      <c r="I346" s="100" t="s">
        <v>949</v>
      </c>
      <c r="J346" s="100" t="str">
        <f>VLOOKUP(I346,Presupuesto!$B$11:$C$566,2,0)</f>
        <v>UTILES DE ESCRITORIO, OFICINA Y ENSE¥ANZA</v>
      </c>
      <c r="K346" s="453" t="s">
        <v>1370</v>
      </c>
      <c r="L346" s="100"/>
      <c r="N346" s="155"/>
    </row>
    <row r="347" spans="2:14" x14ac:dyDescent="0.25">
      <c r="B347" s="95"/>
      <c r="C347" s="101" t="s">
        <v>34</v>
      </c>
      <c r="D347" s="583"/>
      <c r="E347" s="202">
        <f>D340/12</f>
        <v>1.6666666666666667</v>
      </c>
      <c r="F347" s="102">
        <v>80</v>
      </c>
      <c r="G347" s="99">
        <v>0</v>
      </c>
      <c r="H347" s="163"/>
      <c r="I347" s="100" t="s">
        <v>949</v>
      </c>
      <c r="J347" s="100" t="str">
        <f>VLOOKUP(I347,Presupuesto!$B$11:$C$566,2,0)</f>
        <v>UTILES DE ESCRITORIO, OFICINA Y ENSE¥ANZA</v>
      </c>
      <c r="K347" s="453" t="s">
        <v>1370</v>
      </c>
      <c r="L347" s="100"/>
      <c r="N347" s="155"/>
    </row>
    <row r="348" spans="2:14" x14ac:dyDescent="0.25">
      <c r="B348" s="95"/>
      <c r="C348" s="111" t="s">
        <v>52</v>
      </c>
      <c r="D348" s="583"/>
      <c r="E348" s="219">
        <v>0</v>
      </c>
      <c r="F348" s="121">
        <v>25</v>
      </c>
      <c r="G348" s="99">
        <v>0</v>
      </c>
      <c r="H348" s="163"/>
      <c r="I348" s="100" t="s">
        <v>949</v>
      </c>
      <c r="J348" s="100" t="str">
        <f>VLOOKUP(I348,Presupuesto!$B$11:$C$566,2,0)</f>
        <v>UTILES DE ESCRITORIO, OFICINA Y ENSE¥ANZA</v>
      </c>
      <c r="K348" s="453" t="s">
        <v>1370</v>
      </c>
      <c r="L348" s="100"/>
      <c r="N348" s="155"/>
    </row>
    <row r="349" spans="2:14" ht="15.75" thickBot="1" x14ac:dyDescent="0.3">
      <c r="B349" s="95"/>
      <c r="C349" s="223" t="s">
        <v>436</v>
      </c>
      <c r="D349" s="224">
        <v>0</v>
      </c>
      <c r="E349" s="346">
        <v>0</v>
      </c>
      <c r="F349" s="106">
        <f>HLOOKUP(C349,$AH$2:$BU$3,2,0)</f>
        <v>1150</v>
      </c>
      <c r="G349" s="107">
        <f>D349*E349*F349</f>
        <v>0</v>
      </c>
      <c r="H349" s="347"/>
      <c r="I349" s="348" t="s">
        <v>305</v>
      </c>
      <c r="J349" s="108" t="str">
        <f>VLOOKUP(I349,Presupuesto!$B$11:$C$566,2,0)</f>
        <v>VIATICOS (26200-00)</v>
      </c>
      <c r="K349" s="454"/>
      <c r="L349" s="349"/>
    </row>
    <row r="351" spans="2:14" ht="15.75" thickBot="1" x14ac:dyDescent="0.3"/>
    <row r="352" spans="2:14" ht="15.75" thickBot="1" x14ac:dyDescent="0.3">
      <c r="C352" s="29" t="s">
        <v>43</v>
      </c>
      <c r="D352" s="434">
        <f>SUM(G359:G368)</f>
        <v>2725</v>
      </c>
      <c r="E352" s="95"/>
      <c r="F352" s="95"/>
      <c r="G352" s="95"/>
      <c r="H352" s="76"/>
      <c r="I352" s="76"/>
      <c r="J352" s="76"/>
      <c r="K352" s="114"/>
    </row>
    <row r="353" spans="3:12" x14ac:dyDescent="0.25">
      <c r="C353" s="95"/>
      <c r="E353" s="95"/>
      <c r="F353" s="95"/>
      <c r="G353" s="95"/>
      <c r="H353" s="76"/>
      <c r="I353" s="76"/>
      <c r="J353" s="76"/>
      <c r="K353" s="114"/>
    </row>
    <row r="354" spans="3:12" x14ac:dyDescent="0.25">
      <c r="C354" s="70" t="s">
        <v>1367</v>
      </c>
      <c r="E354" s="95"/>
      <c r="F354" s="95"/>
      <c r="G354" s="95"/>
      <c r="H354" s="76"/>
      <c r="I354" s="76"/>
      <c r="J354" s="76"/>
      <c r="K354" s="114"/>
    </row>
    <row r="355" spans="3:12" ht="15.75" x14ac:dyDescent="0.25">
      <c r="C355" s="206" t="s">
        <v>396</v>
      </c>
      <c r="D355" s="417" t="str">
        <f>+'Estudiantes y Graduados'!E17</f>
        <v>Blb.1.3.2.1</v>
      </c>
      <c r="E355" s="95"/>
      <c r="F355" s="95"/>
      <c r="G355" s="95"/>
      <c r="H355" s="76"/>
      <c r="I355" s="76"/>
      <c r="J355" s="76"/>
      <c r="K355" s="114"/>
    </row>
    <row r="356" spans="3:12" ht="18.75" x14ac:dyDescent="0.25">
      <c r="C356" s="215" t="str">
        <f>IFERROR(VLOOKUP(D355,'Desarrollo e Innov. Curricular'!$E:$F,2,FALSE),IFERROR(VLOOKUP(D355,'Investigación Científica'!$E:$F,2,FALSE),IFERROR(VLOOKUP(D355,'Vinculación Univ. Sociedad'!$E:$F,2,FALSE),IFERROR(VLOOKUP(D355,'Docencia y Profesorado Universi'!$E:$F,2,FALSE),IFERROR(VLOOKUP(D355,'Estudiantes y Graduados'!$E:$F,2,FALSE),IFERROR(VLOOKUP(D355,'Gestion Administrativa'!$E:$F,2,FALSE),IFERROR(VLOOKUP(D355,'Gestión Académica'!$E:$F,2,FALSE),IFERROR(VLOOKUP(D355,'Aseguramiento de la Calidad'!$E:$F,2,FALSE),IFERROR(VLOOKUP(D355,'Gestión del Conocimiento'!$E:$F,2,FALSE),IFERROR(VLOOKUP(D355,'Gobernabilidad y Procesos...'!$E:$F,2,FALSE),IFERROR(VLOOKUP(D355,'Gestión del Talento Humano'!$E:$F,2,FALSE),IFERROR(VLOOKUP(D355,'Internacionalización de la E.S.'!$E:$F,2,FALSE),IFERROR(VLOOKUP(D355,Posgrado!$E:$F,2,FALSE),IFERROR(VLOOKUP(D355,'Cultura de Innovación Insti...'!$E:$F,2,FALSE),VLOOKUP(D355,'Lo Esencial de la Reforma Univ.'!$E:$F,2,0)))))))))))))))</f>
        <v>Conversatorio Literario</v>
      </c>
      <c r="D356" s="31"/>
      <c r="E356" s="95"/>
      <c r="F356" s="95"/>
      <c r="G356" s="95"/>
      <c r="H356" s="76"/>
      <c r="I356" s="76"/>
      <c r="J356" s="76"/>
      <c r="K356" s="114"/>
    </row>
    <row r="357" spans="3:12" ht="15.75" thickBot="1" x14ac:dyDescent="0.3">
      <c r="C357" s="70"/>
      <c r="D357" s="31"/>
      <c r="E357" s="95"/>
      <c r="F357" s="95"/>
      <c r="G357" s="95"/>
      <c r="H357" s="76"/>
      <c r="I357" s="76"/>
      <c r="J357" s="76"/>
      <c r="K357" s="114"/>
    </row>
    <row r="358" spans="3:12" ht="30.75" thickBot="1" x14ac:dyDescent="0.3">
      <c r="C358" s="128" t="s">
        <v>44</v>
      </c>
      <c r="D358" s="131" t="s">
        <v>45</v>
      </c>
      <c r="E358" s="130" t="s">
        <v>55</v>
      </c>
      <c r="F358" s="130" t="s">
        <v>57</v>
      </c>
      <c r="G358" s="129" t="s">
        <v>27</v>
      </c>
      <c r="H358" s="135" t="s">
        <v>134</v>
      </c>
      <c r="I358" s="130" t="s">
        <v>46</v>
      </c>
      <c r="J358" s="130" t="s">
        <v>135</v>
      </c>
      <c r="K358" s="130" t="s">
        <v>414</v>
      </c>
      <c r="L358" s="510" t="s">
        <v>415</v>
      </c>
    </row>
    <row r="359" spans="3:12" x14ac:dyDescent="0.25">
      <c r="C359" s="342" t="s">
        <v>47</v>
      </c>
      <c r="D359" s="582">
        <v>100</v>
      </c>
      <c r="E359" s="343">
        <v>0</v>
      </c>
      <c r="F359" s="117">
        <v>30000</v>
      </c>
      <c r="G359" s="344">
        <f t="shared" ref="G359:G367" si="21">E359*F359</f>
        <v>0</v>
      </c>
      <c r="H359" s="533" t="s">
        <v>132</v>
      </c>
      <c r="I359" s="118" t="s">
        <v>706</v>
      </c>
      <c r="J359" s="118" t="str">
        <f>VLOOKUP(I359,[1]Presupuesto!$B$11:$C$566,2,0)</f>
        <v>SERVICIOS DE CAPACITACION.</v>
      </c>
      <c r="K359" s="452" t="s">
        <v>1367</v>
      </c>
      <c r="L359" s="455" t="s">
        <v>405</v>
      </c>
    </row>
    <row r="360" spans="3:12" x14ac:dyDescent="0.25">
      <c r="C360" s="101" t="s">
        <v>48</v>
      </c>
      <c r="D360" s="583"/>
      <c r="E360" s="202">
        <v>0</v>
      </c>
      <c r="F360" s="102">
        <v>50</v>
      </c>
      <c r="G360" s="99">
        <f t="shared" si="21"/>
        <v>0</v>
      </c>
      <c r="H360" s="165"/>
      <c r="I360" s="100" t="s">
        <v>724</v>
      </c>
      <c r="J360" s="100" t="str">
        <f>VLOOKUP(I360,[1]Presupuesto!$B$11:$C$566,2,0)</f>
        <v>SERVICIOS DE IMPRENTA PUBLIC.Y REPRODUCCION</v>
      </c>
      <c r="K360" s="453" t="s">
        <v>1367</v>
      </c>
      <c r="L360" s="456" t="s">
        <v>405</v>
      </c>
    </row>
    <row r="361" spans="3:12" x14ac:dyDescent="0.25">
      <c r="C361" s="101" t="s">
        <v>49</v>
      </c>
      <c r="D361" s="583"/>
      <c r="E361" s="202">
        <f>D359</f>
        <v>100</v>
      </c>
      <c r="F361" s="102">
        <v>20</v>
      </c>
      <c r="G361" s="99">
        <f t="shared" si="21"/>
        <v>2000</v>
      </c>
      <c r="H361" s="165" t="s">
        <v>132</v>
      </c>
      <c r="I361" s="100" t="s">
        <v>799</v>
      </c>
      <c r="J361" s="100" t="str">
        <f>VLOOKUP(I361,[1]Presupuesto!$B$11:$C$566,2,0)</f>
        <v>ALIMENTOS B EBIDAS PARA PERSONAS</v>
      </c>
      <c r="K361" s="453" t="s">
        <v>1367</v>
      </c>
      <c r="L361" s="456" t="s">
        <v>405</v>
      </c>
    </row>
    <row r="362" spans="3:12" x14ac:dyDescent="0.25">
      <c r="C362" s="101" t="s">
        <v>50</v>
      </c>
      <c r="D362" s="583"/>
      <c r="E362" s="153">
        <v>0</v>
      </c>
      <c r="F362" s="120">
        <v>10000</v>
      </c>
      <c r="G362" s="99">
        <f t="shared" si="21"/>
        <v>0</v>
      </c>
      <c r="H362" s="165"/>
      <c r="I362" s="334" t="s">
        <v>304</v>
      </c>
      <c r="J362" s="100" t="str">
        <f>VLOOKUP(I362,[1]Presupuesto!$B$11:$C$566,2,0)</f>
        <v>PASAJES (26100-00)</v>
      </c>
      <c r="K362" s="453" t="s">
        <v>1367</v>
      </c>
      <c r="L362" s="456" t="s">
        <v>405</v>
      </c>
    </row>
    <row r="363" spans="3:12" x14ac:dyDescent="0.25">
      <c r="C363" s="101" t="s">
        <v>423</v>
      </c>
      <c r="D363" s="583"/>
      <c r="E363" s="153">
        <v>0</v>
      </c>
      <c r="F363" s="120">
        <v>250</v>
      </c>
      <c r="G363" s="99">
        <f t="shared" si="21"/>
        <v>0</v>
      </c>
      <c r="H363" s="165"/>
      <c r="I363" s="100" t="s">
        <v>828</v>
      </c>
      <c r="J363" s="100" t="str">
        <f>VLOOKUP(I363,[1]Presupuesto!$B$11:$C$566,2,0)</f>
        <v>PRODUCTOS PAPEL Y CARTON</v>
      </c>
      <c r="K363" s="453" t="s">
        <v>1367</v>
      </c>
      <c r="L363" s="456" t="s">
        <v>405</v>
      </c>
    </row>
    <row r="364" spans="3:12" x14ac:dyDescent="0.25">
      <c r="C364" s="101" t="s">
        <v>51</v>
      </c>
      <c r="D364" s="583"/>
      <c r="E364" s="202">
        <f>(D359*25)/500</f>
        <v>5</v>
      </c>
      <c r="F364" s="102">
        <v>85</v>
      </c>
      <c r="G364" s="99">
        <f t="shared" si="21"/>
        <v>425</v>
      </c>
      <c r="H364" s="165" t="s">
        <v>132</v>
      </c>
      <c r="I364" s="100" t="s">
        <v>828</v>
      </c>
      <c r="J364" s="100" t="str">
        <f>VLOOKUP(I364,[1]Presupuesto!$B$11:$C$566,2,0)</f>
        <v>PRODUCTOS PAPEL Y CARTON</v>
      </c>
      <c r="K364" s="453" t="s">
        <v>1367</v>
      </c>
      <c r="L364" s="456" t="s">
        <v>405</v>
      </c>
    </row>
    <row r="365" spans="3:12" x14ac:dyDescent="0.25">
      <c r="C365" s="101" t="s">
        <v>126</v>
      </c>
      <c r="D365" s="583"/>
      <c r="E365" s="202">
        <f>D359/12</f>
        <v>8.3333333333333339</v>
      </c>
      <c r="F365" s="102">
        <v>36</v>
      </c>
      <c r="G365" s="99">
        <f t="shared" si="21"/>
        <v>300</v>
      </c>
      <c r="H365" s="165" t="s">
        <v>132</v>
      </c>
      <c r="I365" s="100" t="s">
        <v>949</v>
      </c>
      <c r="J365" s="100" t="str">
        <f>VLOOKUP(I365,[1]Presupuesto!$B$11:$C$566,2,0)</f>
        <v>UTILES DE ESCRITORIO, OFICINA Y ENSE¥ANZA</v>
      </c>
      <c r="K365" s="453" t="s">
        <v>1367</v>
      </c>
      <c r="L365" s="456" t="s">
        <v>405</v>
      </c>
    </row>
    <row r="366" spans="3:12" x14ac:dyDescent="0.25">
      <c r="C366" s="101" t="s">
        <v>34</v>
      </c>
      <c r="D366" s="583"/>
      <c r="E366" s="202">
        <v>0</v>
      </c>
      <c r="F366" s="102">
        <v>80</v>
      </c>
      <c r="G366" s="99">
        <f t="shared" si="21"/>
        <v>0</v>
      </c>
      <c r="H366" s="165"/>
      <c r="I366" s="100" t="s">
        <v>949</v>
      </c>
      <c r="J366" s="100" t="str">
        <f>VLOOKUP(I366,[1]Presupuesto!$B$11:$C$566,2,0)</f>
        <v>UTILES DE ESCRITORIO, OFICINA Y ENSE¥ANZA</v>
      </c>
      <c r="K366" s="453" t="s">
        <v>1367</v>
      </c>
      <c r="L366" s="456" t="s">
        <v>405</v>
      </c>
    </row>
    <row r="367" spans="3:12" x14ac:dyDescent="0.25">
      <c r="C367" s="111" t="s">
        <v>52</v>
      </c>
      <c r="D367" s="583"/>
      <c r="E367" s="219">
        <v>0</v>
      </c>
      <c r="F367" s="121">
        <v>25</v>
      </c>
      <c r="G367" s="99">
        <f t="shared" si="21"/>
        <v>0</v>
      </c>
      <c r="H367" s="165"/>
      <c r="I367" s="100" t="s">
        <v>949</v>
      </c>
      <c r="J367" s="100" t="str">
        <f>VLOOKUP(I367,[1]Presupuesto!$B$11:$C$566,2,0)</f>
        <v>UTILES DE ESCRITORIO, OFICINA Y ENSE¥ANZA</v>
      </c>
      <c r="K367" s="453" t="s">
        <v>1367</v>
      </c>
      <c r="L367" s="456" t="s">
        <v>405</v>
      </c>
    </row>
    <row r="368" spans="3:12" ht="15.75" thickBot="1" x14ac:dyDescent="0.3">
      <c r="C368" s="223" t="s">
        <v>436</v>
      </c>
      <c r="D368" s="224">
        <v>0</v>
      </c>
      <c r="E368" s="346">
        <v>0</v>
      </c>
      <c r="F368" s="106">
        <f>HLOOKUP(C368,$AH$2:$BU$3,2,0)</f>
        <v>1150</v>
      </c>
      <c r="G368" s="107">
        <f>D368*E368*F368</f>
        <v>0</v>
      </c>
      <c r="H368" s="164"/>
      <c r="I368" s="348" t="s">
        <v>305</v>
      </c>
      <c r="J368" s="108" t="str">
        <f>VLOOKUP(I368,[1]Presupuesto!$B$11:$C$566,2,0)</f>
        <v>VIATICOS (26200-00)</v>
      </c>
      <c r="K368" s="454" t="s">
        <v>1367</v>
      </c>
      <c r="L368" s="456" t="s">
        <v>405</v>
      </c>
    </row>
  </sheetData>
  <mergeCells count="19">
    <mergeCell ref="D302:D310"/>
    <mergeCell ref="D321:D329"/>
    <mergeCell ref="D340:D348"/>
    <mergeCell ref="D359:D367"/>
    <mergeCell ref="D112:D120"/>
    <mergeCell ref="D131:D139"/>
    <mergeCell ref="D245:D253"/>
    <mergeCell ref="D150:D158"/>
    <mergeCell ref="D169:D177"/>
    <mergeCell ref="D188:D196"/>
    <mergeCell ref="D207:D215"/>
    <mergeCell ref="D226:D234"/>
    <mergeCell ref="D264:D272"/>
    <mergeCell ref="D283:D291"/>
    <mergeCell ref="D17:D25"/>
    <mergeCell ref="D36:D44"/>
    <mergeCell ref="D55:D63"/>
    <mergeCell ref="D74:D82"/>
    <mergeCell ref="D93:D101"/>
  </mergeCells>
  <dataValidations disablePrompts="1" count="5">
    <dataValidation type="list" allowBlank="1" showInputMessage="1" showErrorMessage="1" sqref="C45 C26 C64 C83 C102 C121 C140 C159 C178 C197 C216 C235 C254 C273 C292 C311 C330 C349 C368">
      <formula1>$AH$2:$BU$2</formula1>
    </dataValidation>
    <dataValidation type="list" allowBlank="1" showInputMessage="1" showErrorMessage="1" errorTitle="¡Ingreso Inválido!" error="Seleccione una opción de la lista" promptTitle="Mes Requerido" prompt="Seleccione el mes en el que requiere el recurso." sqref="L17:L29 L333 L55:L64 L48 L74:L83 L67 L93:L102 L86 L112:L121 L105 L131:L140 L124 L150:L159 L143 L169:L178 L162 L188:L197 L181 L207:L216 L200 L226:L235 L219 L238 L245:L254 L257 L264:L273 L276 L283:L292 L295 L321:L330 L314 L302:L311 L340:L349 L36:L45 L359:L368">
      <formula1>$U$2:$AF$2</formula1>
    </dataValidation>
    <dataValidation type="list" allowBlank="1" showInputMessage="1" showErrorMessage="1" errorTitle="¡Ingreso Inválido!" error="Seleccione una opción de la lista." promptTitle="Dimensión Estratégica" prompt="Seleccione una opción de la lista." sqref="K36:K45 K17:K29 K55:K64 K48 K340:K349 K67 K74:K83 K86 K93:K102 K105 K112:K121 K124 K131:K140 K143 K150:K159 K162 K169:K178 K181 K188:K197 K200 K207:K216 K219 K238 K245:K254 K257 K264:K273 K276 K283:K292 K295 K302:K311 K314 K321:K330 K333 K226:K235 K359:K368">
      <formula1>$A$2:$O$2</formula1>
    </dataValidation>
    <dataValidation type="list" allowBlank="1" showInputMessage="1" showErrorMessage="1" errorTitle="¡Ingreso no valido!" error="Favor ingrese un elemento de la lista." promptTitle="Tipo de Presupuesto" prompt="Seleccione una opción de la lista." sqref="H55:H64 H36:H45 H17:H26 H74:H83 H93:H102 H131:H140 H112:H121 H150:H159 H169:H178 H188:H197 H207:H216 H226:H235 H245:H254 H264:H273 H283:H292 H302:H311 H321:H330 H340:H349 H359:H368">
      <formula1>$S$2:$T$2</formula1>
    </dataValidation>
    <dataValidation type="list" allowBlank="1" showInputMessage="1" showErrorMessage="1" errorTitle="¡Ingreso Inválido!" error="Verifique el valor ingresado._x000a_" sqref="I36:I45 I17:I26 I55:I64 I74:I83 I93:I102 I112:I121 I131:I140 I150:I159 I169:I178 I188:I197 I207:I216 I226:I235 I245:I254 I264:I273 I283:I292 I302:I311 I321:I330 I340:I349 I359:I368">
      <formula1>$A$1:$UI$1</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369"/>
  <sheetViews>
    <sheetView topLeftCell="D7" workbookViewId="0">
      <selection activeCell="D8" sqref="D8:D436"/>
    </sheetView>
  </sheetViews>
  <sheetFormatPr baseColWidth="10" defaultColWidth="11.5703125" defaultRowHeight="15" x14ac:dyDescent="0.25"/>
  <cols>
    <col min="1" max="1" width="1.85546875" style="87" customWidth="1"/>
    <col min="2" max="2" width="7.85546875" style="87" customWidth="1"/>
    <col min="3" max="3" width="41.7109375" style="87" customWidth="1"/>
    <col min="4" max="4" width="29.28515625" style="77" customWidth="1"/>
    <col min="5" max="5" width="10.140625" style="87" customWidth="1"/>
    <col min="6" max="7" width="13.85546875" style="87" customWidth="1"/>
    <col min="8" max="8" width="13.85546875" style="77" customWidth="1"/>
    <col min="9" max="9" width="12.7109375" style="87" bestFit="1" customWidth="1"/>
    <col min="10" max="10" width="37.140625" style="87" bestFit="1" customWidth="1"/>
    <col min="11" max="11" width="19.5703125" style="87" bestFit="1" customWidth="1"/>
    <col min="12" max="12" width="11.5703125" style="87"/>
    <col min="13" max="13" width="14.7109375" style="87" bestFit="1" customWidth="1"/>
    <col min="14" max="77" width="11.5703125" style="87"/>
    <col min="78" max="78" width="16.7109375" style="87" bestFit="1" customWidth="1"/>
    <col min="79" max="16384" width="11.5703125" style="87"/>
  </cols>
  <sheetData>
    <row r="1" spans="1:555" ht="26.25" hidden="1" x14ac:dyDescent="0.25">
      <c r="A1" s="190" t="s">
        <v>255</v>
      </c>
      <c r="B1" s="193" t="s">
        <v>256</v>
      </c>
      <c r="C1" s="184" t="s">
        <v>257</v>
      </c>
      <c r="D1" s="184" t="s">
        <v>503</v>
      </c>
      <c r="E1" s="184" t="s">
        <v>505</v>
      </c>
      <c r="F1" s="184" t="s">
        <v>507</v>
      </c>
      <c r="G1" s="184" t="s">
        <v>509</v>
      </c>
      <c r="H1" s="184" t="s">
        <v>511</v>
      </c>
      <c r="I1" s="184" t="s">
        <v>513</v>
      </c>
      <c r="J1" s="184" t="s">
        <v>258</v>
      </c>
      <c r="K1" s="184" t="s">
        <v>516</v>
      </c>
      <c r="L1" s="184" t="s">
        <v>259</v>
      </c>
      <c r="M1" s="184" t="s">
        <v>518</v>
      </c>
      <c r="N1" s="184" t="s">
        <v>520</v>
      </c>
      <c r="O1" s="184" t="s">
        <v>522</v>
      </c>
      <c r="P1" s="184" t="s">
        <v>260</v>
      </c>
      <c r="Q1" s="184" t="s">
        <v>523</v>
      </c>
      <c r="R1" s="184" t="s">
        <v>526</v>
      </c>
      <c r="S1" s="184" t="s">
        <v>261</v>
      </c>
      <c r="T1" s="184" t="s">
        <v>528</v>
      </c>
      <c r="U1" s="184" t="s">
        <v>262</v>
      </c>
      <c r="V1" s="184" t="s">
        <v>529</v>
      </c>
      <c r="W1" s="184" t="s">
        <v>530</v>
      </c>
      <c r="X1" s="184" t="s">
        <v>534</v>
      </c>
      <c r="Y1" s="184" t="s">
        <v>278</v>
      </c>
      <c r="Z1" s="184" t="s">
        <v>535</v>
      </c>
      <c r="AA1" s="184" t="s">
        <v>537</v>
      </c>
      <c r="AB1" s="184" t="s">
        <v>539</v>
      </c>
      <c r="AC1" s="184" t="s">
        <v>279</v>
      </c>
      <c r="AD1" s="184" t="s">
        <v>541</v>
      </c>
      <c r="AE1" s="184" t="s">
        <v>543</v>
      </c>
      <c r="AF1" s="184" t="s">
        <v>545</v>
      </c>
      <c r="AG1" s="184" t="s">
        <v>547</v>
      </c>
      <c r="AH1" s="184" t="s">
        <v>254</v>
      </c>
      <c r="AI1" s="184" t="s">
        <v>549</v>
      </c>
      <c r="AJ1" s="193" t="s">
        <v>263</v>
      </c>
      <c r="AK1" s="184" t="s">
        <v>551</v>
      </c>
      <c r="AL1" s="184" t="s">
        <v>264</v>
      </c>
      <c r="AM1" s="184" t="s">
        <v>553</v>
      </c>
      <c r="AN1" s="184" t="s">
        <v>555</v>
      </c>
      <c r="AO1" s="184" t="s">
        <v>265</v>
      </c>
      <c r="AP1" s="184" t="s">
        <v>557</v>
      </c>
      <c r="AQ1" s="184" t="s">
        <v>559</v>
      </c>
      <c r="AR1" s="184" t="s">
        <v>266</v>
      </c>
      <c r="AS1" s="184" t="s">
        <v>560</v>
      </c>
      <c r="AT1" s="184" t="s">
        <v>562</v>
      </c>
      <c r="AU1" s="184" t="s">
        <v>563</v>
      </c>
      <c r="AV1" s="184" t="s">
        <v>564</v>
      </c>
      <c r="AW1" s="184" t="s">
        <v>566</v>
      </c>
      <c r="AX1" s="184" t="s">
        <v>568</v>
      </c>
      <c r="AY1" s="184" t="s">
        <v>569</v>
      </c>
      <c r="AZ1" s="184" t="s">
        <v>267</v>
      </c>
      <c r="BA1" s="184" t="s">
        <v>571</v>
      </c>
      <c r="BB1" s="184" t="s">
        <v>573</v>
      </c>
      <c r="BC1" s="184" t="s">
        <v>575</v>
      </c>
      <c r="BD1" s="184" t="s">
        <v>577</v>
      </c>
      <c r="BE1" s="184" t="s">
        <v>579</v>
      </c>
      <c r="BF1" s="184" t="s">
        <v>581</v>
      </c>
      <c r="BG1" s="184" t="s">
        <v>583</v>
      </c>
      <c r="BH1" s="184" t="s">
        <v>585</v>
      </c>
      <c r="BI1" s="184" t="s">
        <v>280</v>
      </c>
      <c r="BJ1" s="184" t="s">
        <v>587</v>
      </c>
      <c r="BK1" s="184" t="s">
        <v>589</v>
      </c>
      <c r="BL1" s="184" t="s">
        <v>591</v>
      </c>
      <c r="BM1" s="184" t="s">
        <v>593</v>
      </c>
      <c r="BN1" s="184" t="s">
        <v>595</v>
      </c>
      <c r="BO1" s="184" t="s">
        <v>597</v>
      </c>
      <c r="BP1" s="184" t="s">
        <v>599</v>
      </c>
      <c r="BQ1" s="184" t="s">
        <v>601</v>
      </c>
      <c r="BR1" s="184" t="s">
        <v>603</v>
      </c>
      <c r="BS1" s="184" t="s">
        <v>605</v>
      </c>
      <c r="BT1" s="193" t="s">
        <v>268</v>
      </c>
      <c r="BU1" s="184" t="s">
        <v>269</v>
      </c>
      <c r="BV1" s="184" t="s">
        <v>607</v>
      </c>
      <c r="BW1" s="184" t="s">
        <v>270</v>
      </c>
      <c r="BX1" s="184" t="s">
        <v>609</v>
      </c>
      <c r="BY1" s="184" t="s">
        <v>611</v>
      </c>
      <c r="BZ1" s="193" t="s">
        <v>271</v>
      </c>
      <c r="CA1" s="184" t="s">
        <v>272</v>
      </c>
      <c r="CB1" s="184" t="s">
        <v>613</v>
      </c>
      <c r="CC1" s="184" t="s">
        <v>273</v>
      </c>
      <c r="CD1" s="184" t="s">
        <v>615</v>
      </c>
      <c r="CE1" s="184" t="s">
        <v>617</v>
      </c>
      <c r="CF1" s="184" t="s">
        <v>619</v>
      </c>
      <c r="CG1" s="193" t="s">
        <v>274</v>
      </c>
      <c r="CH1" s="184" t="s">
        <v>625</v>
      </c>
      <c r="CI1" s="184" t="s">
        <v>627</v>
      </c>
      <c r="CJ1" s="184" t="s">
        <v>275</v>
      </c>
      <c r="CK1" s="184" t="s">
        <v>621</v>
      </c>
      <c r="CL1" s="184" t="s">
        <v>623</v>
      </c>
      <c r="CM1" s="184" t="s">
        <v>276</v>
      </c>
      <c r="CN1" s="184" t="s">
        <v>629</v>
      </c>
      <c r="CO1" s="184" t="s">
        <v>277</v>
      </c>
      <c r="CP1" s="184" t="s">
        <v>630</v>
      </c>
      <c r="CQ1" s="181" t="s">
        <v>281</v>
      </c>
      <c r="CR1" s="193" t="s">
        <v>282</v>
      </c>
      <c r="CS1" s="184" t="s">
        <v>631</v>
      </c>
      <c r="CT1" s="184" t="s">
        <v>632</v>
      </c>
      <c r="CU1" s="184" t="s">
        <v>634</v>
      </c>
      <c r="CV1" s="184" t="s">
        <v>283</v>
      </c>
      <c r="CW1" s="184" t="s">
        <v>636</v>
      </c>
      <c r="CX1" s="184" t="s">
        <v>638</v>
      </c>
      <c r="CY1" s="184" t="s">
        <v>640</v>
      </c>
      <c r="CZ1" s="184" t="s">
        <v>642</v>
      </c>
      <c r="DA1" s="184" t="s">
        <v>644</v>
      </c>
      <c r="DB1" s="184" t="s">
        <v>646</v>
      </c>
      <c r="DC1" s="193" t="s">
        <v>284</v>
      </c>
      <c r="DD1" s="184" t="s">
        <v>285</v>
      </c>
      <c r="DE1" s="184" t="s">
        <v>648</v>
      </c>
      <c r="DF1" s="184" t="s">
        <v>286</v>
      </c>
      <c r="DG1" s="184" t="s">
        <v>650</v>
      </c>
      <c r="DH1" s="184" t="s">
        <v>652</v>
      </c>
      <c r="DI1" s="184" t="s">
        <v>654</v>
      </c>
      <c r="DJ1" s="184" t="s">
        <v>656</v>
      </c>
      <c r="DK1" s="184" t="s">
        <v>658</v>
      </c>
      <c r="DL1" s="184" t="s">
        <v>660</v>
      </c>
      <c r="DM1" s="184" t="s">
        <v>662</v>
      </c>
      <c r="DN1" s="184" t="s">
        <v>287</v>
      </c>
      <c r="DO1" s="184" t="s">
        <v>664</v>
      </c>
      <c r="DP1" s="184" t="s">
        <v>666</v>
      </c>
      <c r="DQ1" s="184" t="s">
        <v>668</v>
      </c>
      <c r="DR1" s="193" t="s">
        <v>288</v>
      </c>
      <c r="DS1" s="184" t="s">
        <v>670</v>
      </c>
      <c r="DT1" s="184" t="s">
        <v>289</v>
      </c>
      <c r="DU1" s="184" t="s">
        <v>672</v>
      </c>
      <c r="DV1" s="184" t="s">
        <v>290</v>
      </c>
      <c r="DW1" s="184" t="s">
        <v>674</v>
      </c>
      <c r="DX1" s="184" t="s">
        <v>676</v>
      </c>
      <c r="DY1" s="184" t="s">
        <v>678</v>
      </c>
      <c r="DZ1" s="184" t="s">
        <v>680</v>
      </c>
      <c r="EA1" s="184" t="s">
        <v>682</v>
      </c>
      <c r="EB1" s="184" t="s">
        <v>684</v>
      </c>
      <c r="EC1" s="184" t="s">
        <v>686</v>
      </c>
      <c r="ED1" s="184" t="s">
        <v>688</v>
      </c>
      <c r="EE1" s="184" t="s">
        <v>690</v>
      </c>
      <c r="EF1" s="184" t="s">
        <v>692</v>
      </c>
      <c r="EG1" s="184" t="s">
        <v>694</v>
      </c>
      <c r="EH1" s="193" t="s">
        <v>291</v>
      </c>
      <c r="EI1" s="184" t="s">
        <v>696</v>
      </c>
      <c r="EJ1" s="184" t="s">
        <v>292</v>
      </c>
      <c r="EK1" s="184" t="s">
        <v>698</v>
      </c>
      <c r="EL1" s="184" t="s">
        <v>700</v>
      </c>
      <c r="EM1" s="184" t="s">
        <v>293</v>
      </c>
      <c r="EN1" s="184" t="s">
        <v>702</v>
      </c>
      <c r="EO1" s="184" t="s">
        <v>704</v>
      </c>
      <c r="EP1" s="184" t="s">
        <v>294</v>
      </c>
      <c r="EQ1" s="184" t="s">
        <v>706</v>
      </c>
      <c r="ER1" s="184" t="s">
        <v>708</v>
      </c>
      <c r="ES1" s="184" t="s">
        <v>710</v>
      </c>
      <c r="ET1" s="184" t="s">
        <v>295</v>
      </c>
      <c r="EU1" s="184" t="s">
        <v>712</v>
      </c>
      <c r="EV1" s="184" t="s">
        <v>714</v>
      </c>
      <c r="EW1" s="193" t="s">
        <v>296</v>
      </c>
      <c r="EX1" s="184" t="s">
        <v>297</v>
      </c>
      <c r="EY1" s="184" t="s">
        <v>716</v>
      </c>
      <c r="EZ1" s="184" t="s">
        <v>718</v>
      </c>
      <c r="FA1" s="184" t="s">
        <v>720</v>
      </c>
      <c r="FB1" s="184" t="s">
        <v>722</v>
      </c>
      <c r="FC1" s="184" t="s">
        <v>298</v>
      </c>
      <c r="FD1" s="184" t="s">
        <v>724</v>
      </c>
      <c r="FE1" s="184" t="s">
        <v>726</v>
      </c>
      <c r="FF1" s="184" t="s">
        <v>728</v>
      </c>
      <c r="FG1" s="184" t="s">
        <v>730</v>
      </c>
      <c r="FH1" s="184" t="s">
        <v>732</v>
      </c>
      <c r="FI1" s="184" t="s">
        <v>299</v>
      </c>
      <c r="FJ1" s="184" t="s">
        <v>735</v>
      </c>
      <c r="FK1" s="184" t="s">
        <v>300</v>
      </c>
      <c r="FL1" s="184" t="s">
        <v>738</v>
      </c>
      <c r="FM1" s="184" t="s">
        <v>739</v>
      </c>
      <c r="FN1" s="184" t="s">
        <v>741</v>
      </c>
      <c r="FO1" s="184" t="s">
        <v>301</v>
      </c>
      <c r="FP1" s="184" t="s">
        <v>744</v>
      </c>
      <c r="FQ1" s="184" t="s">
        <v>745</v>
      </c>
      <c r="FR1" s="184" t="s">
        <v>747</v>
      </c>
      <c r="FS1" s="184" t="s">
        <v>302</v>
      </c>
      <c r="FT1" s="184" t="s">
        <v>750</v>
      </c>
      <c r="FU1" s="184" t="s">
        <v>752</v>
      </c>
      <c r="FV1" s="184" t="s">
        <v>754</v>
      </c>
      <c r="FW1" s="193" t="s">
        <v>303</v>
      </c>
      <c r="FX1" s="193" t="s">
        <v>304</v>
      </c>
      <c r="FY1" s="184" t="s">
        <v>310</v>
      </c>
      <c r="FZ1" s="184" t="s">
        <v>756</v>
      </c>
      <c r="GA1" s="184" t="s">
        <v>758</v>
      </c>
      <c r="GB1" s="184" t="s">
        <v>760</v>
      </c>
      <c r="GC1" s="184" t="s">
        <v>762</v>
      </c>
      <c r="GD1" s="184" t="s">
        <v>764</v>
      </c>
      <c r="GE1" s="184" t="s">
        <v>766</v>
      </c>
      <c r="GF1" s="193" t="s">
        <v>305</v>
      </c>
      <c r="GG1" s="184" t="s">
        <v>311</v>
      </c>
      <c r="GH1" s="184" t="s">
        <v>768</v>
      </c>
      <c r="GI1" s="184" t="s">
        <v>770</v>
      </c>
      <c r="GJ1" s="184" t="s">
        <v>771</v>
      </c>
      <c r="GK1" s="184" t="s">
        <v>312</v>
      </c>
      <c r="GL1" s="184" t="s">
        <v>774</v>
      </c>
      <c r="GM1" s="184" t="s">
        <v>775</v>
      </c>
      <c r="GN1" s="193" t="s">
        <v>306</v>
      </c>
      <c r="GO1" s="184" t="s">
        <v>307</v>
      </c>
      <c r="GP1" s="184" t="s">
        <v>777</v>
      </c>
      <c r="GQ1" s="184" t="s">
        <v>779</v>
      </c>
      <c r="GR1" s="184" t="s">
        <v>781</v>
      </c>
      <c r="GS1" s="184" t="s">
        <v>783</v>
      </c>
      <c r="GT1" s="184" t="s">
        <v>785</v>
      </c>
      <c r="GU1" s="193" t="s">
        <v>308</v>
      </c>
      <c r="GV1" s="184" t="s">
        <v>309</v>
      </c>
      <c r="GW1" s="184" t="s">
        <v>787</v>
      </c>
      <c r="GX1" s="184" t="s">
        <v>789</v>
      </c>
      <c r="GY1" s="184" t="s">
        <v>791</v>
      </c>
      <c r="GZ1" s="184" t="s">
        <v>793</v>
      </c>
      <c r="HA1" s="184" t="s">
        <v>795</v>
      </c>
      <c r="HB1" s="184" t="s">
        <v>797</v>
      </c>
      <c r="HC1" s="181" t="s">
        <v>313</v>
      </c>
      <c r="HD1" s="193" t="s">
        <v>314</v>
      </c>
      <c r="HE1" s="184" t="s">
        <v>315</v>
      </c>
      <c r="HF1" s="184" t="s">
        <v>799</v>
      </c>
      <c r="HG1" s="184" t="s">
        <v>801</v>
      </c>
      <c r="HH1" s="184" t="s">
        <v>803</v>
      </c>
      <c r="HI1" s="184" t="s">
        <v>805</v>
      </c>
      <c r="HJ1" s="184" t="s">
        <v>316</v>
      </c>
      <c r="HK1" s="184" t="s">
        <v>808</v>
      </c>
      <c r="HL1" s="184" t="s">
        <v>333</v>
      </c>
      <c r="HM1" s="184" t="s">
        <v>846</v>
      </c>
      <c r="HN1" s="184" t="s">
        <v>848</v>
      </c>
      <c r="HO1" s="184" t="s">
        <v>850</v>
      </c>
      <c r="HP1" s="193" t="s">
        <v>317</v>
      </c>
      <c r="HQ1" s="184" t="s">
        <v>810</v>
      </c>
      <c r="HR1" s="184" t="s">
        <v>812</v>
      </c>
      <c r="HS1" s="184" t="s">
        <v>318</v>
      </c>
      <c r="HT1" s="184" t="s">
        <v>815</v>
      </c>
      <c r="HU1" s="184" t="s">
        <v>817</v>
      </c>
      <c r="HV1" s="184" t="s">
        <v>818</v>
      </c>
      <c r="HW1" s="184" t="s">
        <v>820</v>
      </c>
      <c r="HX1" s="193" t="s">
        <v>319</v>
      </c>
      <c r="HY1" s="184" t="s">
        <v>822</v>
      </c>
      <c r="HZ1" s="184" t="s">
        <v>824</v>
      </c>
      <c r="IA1" s="184" t="s">
        <v>826</v>
      </c>
      <c r="IB1" s="184" t="s">
        <v>320</v>
      </c>
      <c r="IC1" s="184" t="s">
        <v>828</v>
      </c>
      <c r="ID1" s="184" t="s">
        <v>830</v>
      </c>
      <c r="IE1" s="184" t="s">
        <v>321</v>
      </c>
      <c r="IF1" s="184" t="s">
        <v>832</v>
      </c>
      <c r="IG1" s="184" t="s">
        <v>834</v>
      </c>
      <c r="IH1" s="184" t="s">
        <v>322</v>
      </c>
      <c r="II1" s="184" t="s">
        <v>836</v>
      </c>
      <c r="IJ1" s="184" t="s">
        <v>838</v>
      </c>
      <c r="IK1" s="184" t="s">
        <v>840</v>
      </c>
      <c r="IL1" s="184" t="s">
        <v>842</v>
      </c>
      <c r="IM1" s="184" t="s">
        <v>323</v>
      </c>
      <c r="IN1" s="184" t="s">
        <v>844</v>
      </c>
      <c r="IO1" s="193" t="s">
        <v>324</v>
      </c>
      <c r="IP1" s="184" t="s">
        <v>852</v>
      </c>
      <c r="IQ1" s="184" t="s">
        <v>854</v>
      </c>
      <c r="IR1" s="184" t="s">
        <v>325</v>
      </c>
      <c r="IS1" s="184" t="s">
        <v>856</v>
      </c>
      <c r="IT1" s="184" t="s">
        <v>858</v>
      </c>
      <c r="IU1" s="184" t="s">
        <v>860</v>
      </c>
      <c r="IV1" s="193" t="s">
        <v>326</v>
      </c>
      <c r="IW1" s="184" t="s">
        <v>862</v>
      </c>
      <c r="IX1" s="184" t="s">
        <v>327</v>
      </c>
      <c r="IY1" s="184" t="s">
        <v>865</v>
      </c>
      <c r="IZ1" s="184" t="s">
        <v>867</v>
      </c>
      <c r="JA1" s="184" t="s">
        <v>869</v>
      </c>
      <c r="JB1" s="184" t="s">
        <v>871</v>
      </c>
      <c r="JC1" s="184" t="s">
        <v>873</v>
      </c>
      <c r="JD1" s="184" t="s">
        <v>875</v>
      </c>
      <c r="JE1" s="184" t="s">
        <v>328</v>
      </c>
      <c r="JF1" s="184" t="s">
        <v>878</v>
      </c>
      <c r="JG1" s="184" t="s">
        <v>880</v>
      </c>
      <c r="JH1" s="184" t="s">
        <v>882</v>
      </c>
      <c r="JI1" s="184" t="s">
        <v>884</v>
      </c>
      <c r="JJ1" s="184" t="s">
        <v>886</v>
      </c>
      <c r="JK1" s="184" t="s">
        <v>888</v>
      </c>
      <c r="JL1" s="184" t="s">
        <v>890</v>
      </c>
      <c r="JM1" s="184" t="s">
        <v>892</v>
      </c>
      <c r="JN1" s="184" t="s">
        <v>329</v>
      </c>
      <c r="JO1" s="184" t="s">
        <v>895</v>
      </c>
      <c r="JP1" s="184" t="s">
        <v>897</v>
      </c>
      <c r="JQ1" s="184" t="s">
        <v>899</v>
      </c>
      <c r="JR1" s="184" t="s">
        <v>901</v>
      </c>
      <c r="JS1" s="184" t="s">
        <v>902</v>
      </c>
      <c r="JT1" s="184" t="s">
        <v>904</v>
      </c>
      <c r="JU1" s="184" t="s">
        <v>906</v>
      </c>
      <c r="JV1" s="184" t="s">
        <v>908</v>
      </c>
      <c r="JW1" s="184" t="s">
        <v>910</v>
      </c>
      <c r="JX1" s="184" t="s">
        <v>912</v>
      </c>
      <c r="JY1" s="184" t="s">
        <v>914</v>
      </c>
      <c r="JZ1" s="184" t="s">
        <v>916</v>
      </c>
      <c r="KA1" s="184" t="s">
        <v>918</v>
      </c>
      <c r="KB1" s="184" t="s">
        <v>920</v>
      </c>
      <c r="KC1" s="184" t="s">
        <v>922</v>
      </c>
      <c r="KD1" s="184" t="s">
        <v>924</v>
      </c>
      <c r="KE1" s="184" t="s">
        <v>926</v>
      </c>
      <c r="KF1" s="184" t="s">
        <v>928</v>
      </c>
      <c r="KG1" s="184" t="s">
        <v>930</v>
      </c>
      <c r="KH1" s="184" t="s">
        <v>932</v>
      </c>
      <c r="KI1" s="184" t="s">
        <v>934</v>
      </c>
      <c r="KJ1" s="184" t="s">
        <v>936</v>
      </c>
      <c r="KK1" s="184" t="s">
        <v>938</v>
      </c>
      <c r="KL1" s="184" t="s">
        <v>940</v>
      </c>
      <c r="KM1" s="184" t="s">
        <v>942</v>
      </c>
      <c r="KN1" s="184" t="s">
        <v>944</v>
      </c>
      <c r="KO1" s="193" t="s">
        <v>330</v>
      </c>
      <c r="KP1" s="184" t="s">
        <v>946</v>
      </c>
      <c r="KQ1" s="184" t="s">
        <v>331</v>
      </c>
      <c r="KR1" s="184" t="s">
        <v>949</v>
      </c>
      <c r="KS1" s="184" t="s">
        <v>951</v>
      </c>
      <c r="KT1" s="184" t="s">
        <v>953</v>
      </c>
      <c r="KU1" s="184" t="s">
        <v>955</v>
      </c>
      <c r="KV1" s="184" t="s">
        <v>332</v>
      </c>
      <c r="KW1" s="184" t="s">
        <v>958</v>
      </c>
      <c r="KX1" s="184" t="s">
        <v>960</v>
      </c>
      <c r="KY1" s="184" t="s">
        <v>962</v>
      </c>
      <c r="KZ1" s="184" t="s">
        <v>964</v>
      </c>
      <c r="LA1" s="184" t="s">
        <v>966</v>
      </c>
      <c r="LB1" s="184" t="s">
        <v>968</v>
      </c>
      <c r="LC1" s="184" t="s">
        <v>970</v>
      </c>
      <c r="LD1" s="181" t="s">
        <v>334</v>
      </c>
      <c r="LE1" s="193" t="s">
        <v>335</v>
      </c>
      <c r="LF1" s="184" t="s">
        <v>336</v>
      </c>
      <c r="LG1" s="184" t="s">
        <v>350</v>
      </c>
      <c r="LH1" s="184" t="s">
        <v>972</v>
      </c>
      <c r="LI1" s="184" t="s">
        <v>974</v>
      </c>
      <c r="LJ1" s="184" t="s">
        <v>976</v>
      </c>
      <c r="LK1" s="184" t="s">
        <v>978</v>
      </c>
      <c r="LL1" s="184" t="s">
        <v>351</v>
      </c>
      <c r="LM1" s="184" t="s">
        <v>980</v>
      </c>
      <c r="LN1" s="184" t="s">
        <v>352</v>
      </c>
      <c r="LO1" s="184" t="s">
        <v>982</v>
      </c>
      <c r="LP1" s="184" t="s">
        <v>337</v>
      </c>
      <c r="LQ1" s="184" t="s">
        <v>984</v>
      </c>
      <c r="LR1" s="184" t="s">
        <v>353</v>
      </c>
      <c r="LS1" s="184" t="s">
        <v>986</v>
      </c>
      <c r="LT1" s="184" t="s">
        <v>988</v>
      </c>
      <c r="LU1" s="184" t="s">
        <v>354</v>
      </c>
      <c r="LV1" s="193" t="s">
        <v>338</v>
      </c>
      <c r="LW1" s="184" t="s">
        <v>339</v>
      </c>
      <c r="LX1" s="184" t="s">
        <v>990</v>
      </c>
      <c r="LY1" s="184" t="s">
        <v>992</v>
      </c>
      <c r="LZ1" s="184" t="s">
        <v>993</v>
      </c>
      <c r="MA1" s="184" t="s">
        <v>995</v>
      </c>
      <c r="MB1" s="184" t="s">
        <v>996</v>
      </c>
      <c r="MC1" s="184" t="s">
        <v>998</v>
      </c>
      <c r="MD1" s="184" t="s">
        <v>1000</v>
      </c>
      <c r="ME1" s="184" t="s">
        <v>1002</v>
      </c>
      <c r="MF1" s="184" t="s">
        <v>1004</v>
      </c>
      <c r="MG1" s="184" t="s">
        <v>340</v>
      </c>
      <c r="MH1" s="184" t="s">
        <v>1007</v>
      </c>
      <c r="MI1" s="184" t="s">
        <v>1008</v>
      </c>
      <c r="MJ1" s="184" t="s">
        <v>1010</v>
      </c>
      <c r="MK1" s="184" t="s">
        <v>341</v>
      </c>
      <c r="ML1" s="184" t="s">
        <v>1013</v>
      </c>
      <c r="MM1" s="184" t="s">
        <v>1014</v>
      </c>
      <c r="MN1" s="184" t="s">
        <v>1016</v>
      </c>
      <c r="MO1" s="184" t="s">
        <v>1018</v>
      </c>
      <c r="MP1" s="184" t="s">
        <v>342</v>
      </c>
      <c r="MQ1" s="184" t="s">
        <v>1021</v>
      </c>
      <c r="MR1" s="184" t="s">
        <v>1023</v>
      </c>
      <c r="MS1" s="184" t="s">
        <v>1025</v>
      </c>
      <c r="MT1" s="184" t="s">
        <v>1027</v>
      </c>
      <c r="MU1" s="184" t="s">
        <v>343</v>
      </c>
      <c r="MV1" s="184" t="s">
        <v>1030</v>
      </c>
      <c r="MW1" s="184" t="s">
        <v>1032</v>
      </c>
      <c r="MX1" s="184" t="s">
        <v>1034</v>
      </c>
      <c r="MY1" s="184" t="s">
        <v>1036</v>
      </c>
      <c r="MZ1" s="184" t="s">
        <v>1038</v>
      </c>
      <c r="NA1" s="184" t="s">
        <v>1040</v>
      </c>
      <c r="NB1" s="184" t="s">
        <v>1042</v>
      </c>
      <c r="NC1" s="184" t="s">
        <v>1044</v>
      </c>
      <c r="ND1" s="184" t="s">
        <v>1046</v>
      </c>
      <c r="NE1" s="184" t="s">
        <v>1048</v>
      </c>
      <c r="NF1" s="184" t="s">
        <v>1050</v>
      </c>
      <c r="NG1" s="184" t="s">
        <v>1051</v>
      </c>
      <c r="NH1" s="193" t="s">
        <v>344</v>
      </c>
      <c r="NI1" s="184" t="s">
        <v>345</v>
      </c>
      <c r="NJ1" s="184" t="s">
        <v>1053</v>
      </c>
      <c r="NK1" s="184" t="s">
        <v>1055</v>
      </c>
      <c r="NL1" s="184" t="s">
        <v>1057</v>
      </c>
      <c r="NM1" s="184" t="s">
        <v>1059</v>
      </c>
      <c r="NN1" s="193" t="s">
        <v>346</v>
      </c>
      <c r="NO1" s="184" t="s">
        <v>347</v>
      </c>
      <c r="NP1" s="184" t="s">
        <v>1060</v>
      </c>
      <c r="NQ1" s="184" t="s">
        <v>348</v>
      </c>
      <c r="NR1" s="184" t="s">
        <v>1062</v>
      </c>
      <c r="NS1" s="184" t="s">
        <v>1064</v>
      </c>
      <c r="NT1" s="184" t="s">
        <v>349</v>
      </c>
      <c r="NU1" s="184" t="s">
        <v>1066</v>
      </c>
      <c r="NV1" s="181" t="s">
        <v>355</v>
      </c>
      <c r="NW1" s="193" t="s">
        <v>356</v>
      </c>
      <c r="NX1" s="184" t="s">
        <v>357</v>
      </c>
      <c r="NY1" s="184" t="s">
        <v>1069</v>
      </c>
      <c r="NZ1" s="184" t="s">
        <v>1071</v>
      </c>
      <c r="OA1" s="184" t="s">
        <v>358</v>
      </c>
      <c r="OB1" s="184" t="s">
        <v>368</v>
      </c>
      <c r="OC1" s="184" t="s">
        <v>1073</v>
      </c>
      <c r="OD1" s="184" t="s">
        <v>1075</v>
      </c>
      <c r="OE1" s="184" t="s">
        <v>1077</v>
      </c>
      <c r="OF1" s="184" t="s">
        <v>1079</v>
      </c>
      <c r="OG1" s="184" t="s">
        <v>1081</v>
      </c>
      <c r="OH1" s="184" t="s">
        <v>1083</v>
      </c>
      <c r="OI1" s="184" t="s">
        <v>1085</v>
      </c>
      <c r="OJ1" s="184" t="s">
        <v>1087</v>
      </c>
      <c r="OK1" s="184" t="s">
        <v>1089</v>
      </c>
      <c r="OL1" s="184" t="s">
        <v>1091</v>
      </c>
      <c r="OM1" s="184" t="s">
        <v>1093</v>
      </c>
      <c r="ON1" s="184" t="s">
        <v>1095</v>
      </c>
      <c r="OO1" s="184" t="s">
        <v>1097</v>
      </c>
      <c r="OP1" s="184" t="s">
        <v>1099</v>
      </c>
      <c r="OQ1" s="184" t="s">
        <v>1101</v>
      </c>
      <c r="OR1" s="184" t="s">
        <v>1103</v>
      </c>
      <c r="OS1" s="184" t="s">
        <v>1105</v>
      </c>
      <c r="OT1" s="184" t="s">
        <v>1107</v>
      </c>
      <c r="OU1" s="184" t="s">
        <v>1109</v>
      </c>
      <c r="OV1" s="184" t="s">
        <v>1111</v>
      </c>
      <c r="OW1" s="184" t="s">
        <v>1113</v>
      </c>
      <c r="OX1" s="184" t="s">
        <v>1115</v>
      </c>
      <c r="OY1" s="184" t="s">
        <v>369</v>
      </c>
      <c r="OZ1" s="184" t="s">
        <v>1118</v>
      </c>
      <c r="PA1" s="184" t="s">
        <v>1120</v>
      </c>
      <c r="PB1" s="184" t="s">
        <v>1121</v>
      </c>
      <c r="PC1" s="184" t="s">
        <v>1123</v>
      </c>
      <c r="PD1" s="184" t="s">
        <v>1125</v>
      </c>
      <c r="PE1" s="184" t="s">
        <v>1127</v>
      </c>
      <c r="PF1" s="184" t="s">
        <v>1129</v>
      </c>
      <c r="PG1" s="184" t="s">
        <v>1131</v>
      </c>
      <c r="PH1" s="184" t="s">
        <v>1133</v>
      </c>
      <c r="PI1" s="184" t="s">
        <v>1135</v>
      </c>
      <c r="PJ1" s="184" t="s">
        <v>1137</v>
      </c>
      <c r="PK1" s="184" t="s">
        <v>1139</v>
      </c>
      <c r="PL1" s="184" t="s">
        <v>1141</v>
      </c>
      <c r="PM1" s="184" t="s">
        <v>1143</v>
      </c>
      <c r="PN1" s="184" t="s">
        <v>1145</v>
      </c>
      <c r="PO1" s="184" t="s">
        <v>1147</v>
      </c>
      <c r="PP1" s="184" t="s">
        <v>1149</v>
      </c>
      <c r="PQ1" s="184" t="s">
        <v>1151</v>
      </c>
      <c r="PR1" s="184" t="s">
        <v>1153</v>
      </c>
      <c r="PS1" s="184" t="s">
        <v>1155</v>
      </c>
      <c r="PT1" s="184" t="s">
        <v>1157</v>
      </c>
      <c r="PU1" s="184" t="s">
        <v>1159</v>
      </c>
      <c r="PV1" s="184" t="s">
        <v>1161</v>
      </c>
      <c r="PW1" s="184" t="s">
        <v>1163</v>
      </c>
      <c r="PX1" s="184" t="s">
        <v>1165</v>
      </c>
      <c r="PY1" s="184" t="s">
        <v>1167</v>
      </c>
      <c r="PZ1" s="184" t="s">
        <v>359</v>
      </c>
      <c r="QA1" s="184" t="s">
        <v>1169</v>
      </c>
      <c r="QB1" s="184" t="s">
        <v>1171</v>
      </c>
      <c r="QC1" s="184" t="s">
        <v>1173</v>
      </c>
      <c r="QD1" s="184" t="s">
        <v>1175</v>
      </c>
      <c r="QE1" s="184" t="s">
        <v>1177</v>
      </c>
      <c r="QF1" s="193" t="s">
        <v>360</v>
      </c>
      <c r="QG1" s="184" t="s">
        <v>361</v>
      </c>
      <c r="QH1" s="184" t="s">
        <v>1179</v>
      </c>
      <c r="QI1" s="184" t="s">
        <v>1181</v>
      </c>
      <c r="QJ1" s="184" t="s">
        <v>1183</v>
      </c>
      <c r="QK1" s="184" t="s">
        <v>1185</v>
      </c>
      <c r="QL1" s="184" t="s">
        <v>1187</v>
      </c>
      <c r="QM1" s="184" t="s">
        <v>1189</v>
      </c>
      <c r="QN1" s="193" t="s">
        <v>362</v>
      </c>
      <c r="QO1" s="184" t="s">
        <v>1191</v>
      </c>
      <c r="QP1" s="184" t="s">
        <v>363</v>
      </c>
      <c r="QQ1" s="184" t="s">
        <v>370</v>
      </c>
      <c r="QR1" s="184" t="s">
        <v>1193</v>
      </c>
      <c r="QS1" s="184" t="s">
        <v>1195</v>
      </c>
      <c r="QT1" s="184" t="s">
        <v>1197</v>
      </c>
      <c r="QU1" s="184" t="s">
        <v>1199</v>
      </c>
      <c r="QV1" s="184" t="s">
        <v>1201</v>
      </c>
      <c r="QW1" s="184" t="s">
        <v>1203</v>
      </c>
      <c r="QX1" s="184" t="s">
        <v>1205</v>
      </c>
      <c r="QY1" s="184" t="s">
        <v>1207</v>
      </c>
      <c r="QZ1" s="184" t="s">
        <v>1209</v>
      </c>
      <c r="RA1" s="184" t="s">
        <v>1211</v>
      </c>
      <c r="RB1" s="184" t="s">
        <v>1213</v>
      </c>
      <c r="RC1" s="184" t="s">
        <v>1215</v>
      </c>
      <c r="RD1" s="184" t="s">
        <v>1217</v>
      </c>
      <c r="RE1" s="184" t="s">
        <v>1219</v>
      </c>
      <c r="RF1" s="193" t="s">
        <v>364</v>
      </c>
      <c r="RG1" s="184" t="s">
        <v>365</v>
      </c>
      <c r="RH1" s="184" t="s">
        <v>1221</v>
      </c>
      <c r="RI1" s="184" t="s">
        <v>1223</v>
      </c>
      <c r="RJ1" s="193" t="s">
        <v>366</v>
      </c>
      <c r="RK1" s="184" t="s">
        <v>367</v>
      </c>
      <c r="RL1" s="184" t="s">
        <v>1225</v>
      </c>
      <c r="RM1" s="184" t="s">
        <v>1226</v>
      </c>
      <c r="RN1" s="184" t="s">
        <v>1227</v>
      </c>
      <c r="RO1" s="184" t="s">
        <v>1228</v>
      </c>
      <c r="RP1" s="184" t="s">
        <v>1230</v>
      </c>
      <c r="RQ1" s="184" t="s">
        <v>1231</v>
      </c>
      <c r="RR1" s="184" t="s">
        <v>1233</v>
      </c>
      <c r="RS1" s="184" t="s">
        <v>1234</v>
      </c>
      <c r="RT1" s="181" t="s">
        <v>371</v>
      </c>
      <c r="RU1" s="193" t="s">
        <v>372</v>
      </c>
      <c r="RV1" s="184" t="s">
        <v>373</v>
      </c>
      <c r="RW1" s="184" t="s">
        <v>1236</v>
      </c>
      <c r="RX1" s="184" t="s">
        <v>1238</v>
      </c>
      <c r="RY1" s="184" t="s">
        <v>374</v>
      </c>
      <c r="RZ1" s="184" t="s">
        <v>1240</v>
      </c>
      <c r="SA1" s="184" t="s">
        <v>1242</v>
      </c>
      <c r="SB1" s="184" t="s">
        <v>1244</v>
      </c>
      <c r="SC1" s="184" t="s">
        <v>1246</v>
      </c>
      <c r="SD1" s="193" t="s">
        <v>375</v>
      </c>
      <c r="SE1" s="184" t="s">
        <v>376</v>
      </c>
      <c r="SF1" s="184" t="s">
        <v>1248</v>
      </c>
      <c r="SG1" s="184" t="s">
        <v>1250</v>
      </c>
      <c r="SH1" s="184" t="s">
        <v>1252</v>
      </c>
      <c r="SI1" s="184" t="s">
        <v>1254</v>
      </c>
      <c r="SJ1" s="184" t="s">
        <v>1256</v>
      </c>
      <c r="SK1" s="184" t="s">
        <v>1258</v>
      </c>
      <c r="SL1" s="184" t="s">
        <v>1260</v>
      </c>
      <c r="SM1" s="184" t="s">
        <v>1262</v>
      </c>
      <c r="SN1" s="184" t="s">
        <v>1264</v>
      </c>
      <c r="SO1" s="184" t="s">
        <v>1266</v>
      </c>
      <c r="SP1" s="184" t="s">
        <v>1268</v>
      </c>
      <c r="SQ1" s="184" t="s">
        <v>1270</v>
      </c>
      <c r="SR1" s="184" t="s">
        <v>1272</v>
      </c>
      <c r="SS1" s="184" t="s">
        <v>1274</v>
      </c>
      <c r="ST1" s="184" t="s">
        <v>1276</v>
      </c>
      <c r="SU1" s="181" t="s">
        <v>377</v>
      </c>
      <c r="SV1" s="193" t="s">
        <v>378</v>
      </c>
      <c r="SW1" s="184" t="s">
        <v>379</v>
      </c>
      <c r="SX1" s="184" t="s">
        <v>1278</v>
      </c>
      <c r="SY1" s="184" t="s">
        <v>1280</v>
      </c>
      <c r="SZ1" s="184" t="s">
        <v>1282</v>
      </c>
      <c r="TA1" s="184" t="s">
        <v>1284</v>
      </c>
      <c r="TB1" s="184" t="s">
        <v>1286</v>
      </c>
      <c r="TC1" s="184" t="s">
        <v>380</v>
      </c>
      <c r="TD1" s="184" t="s">
        <v>1288</v>
      </c>
      <c r="TE1" s="184" t="s">
        <v>1290</v>
      </c>
      <c r="TF1" s="184" t="s">
        <v>1292</v>
      </c>
      <c r="TG1" s="184" t="s">
        <v>1294</v>
      </c>
      <c r="TH1" s="184" t="s">
        <v>1296</v>
      </c>
      <c r="TI1" s="184" t="s">
        <v>1298</v>
      </c>
      <c r="TJ1" s="193" t="s">
        <v>381</v>
      </c>
      <c r="TK1" s="184" t="s">
        <v>382</v>
      </c>
      <c r="TL1" s="184" t="s">
        <v>383</v>
      </c>
      <c r="TM1" s="184" t="s">
        <v>1300</v>
      </c>
      <c r="TN1" s="184" t="s">
        <v>1302</v>
      </c>
      <c r="TO1" s="184" t="s">
        <v>1303</v>
      </c>
      <c r="TP1" s="184" t="s">
        <v>1305</v>
      </c>
      <c r="TQ1" s="184" t="s">
        <v>1307</v>
      </c>
      <c r="TR1" s="184" t="s">
        <v>1309</v>
      </c>
      <c r="TS1" s="184" t="s">
        <v>1311</v>
      </c>
      <c r="TT1" s="184" t="s">
        <v>1313</v>
      </c>
      <c r="TU1" s="184" t="s">
        <v>1315</v>
      </c>
      <c r="TV1" s="184" t="s">
        <v>1317</v>
      </c>
      <c r="TW1" s="184" t="s">
        <v>1319</v>
      </c>
      <c r="TX1" s="184" t="s">
        <v>1321</v>
      </c>
      <c r="TY1" s="184" t="s">
        <v>1323</v>
      </c>
      <c r="TZ1" s="184" t="s">
        <v>1325</v>
      </c>
      <c r="UA1" s="184" t="s">
        <v>1327</v>
      </c>
      <c r="UB1" s="184" t="s">
        <v>1329</v>
      </c>
      <c r="UC1" s="181" t="s">
        <v>1331</v>
      </c>
      <c r="UD1" s="184" t="s">
        <v>1333</v>
      </c>
      <c r="UE1" s="184" t="s">
        <v>1335</v>
      </c>
      <c r="UF1" s="184" t="s">
        <v>1337</v>
      </c>
      <c r="UG1" s="184" t="s">
        <v>1339</v>
      </c>
      <c r="UH1" s="184" t="s">
        <v>1341</v>
      </c>
      <c r="UI1" s="187"/>
    </row>
    <row r="2" spans="1:555" s="124" customFormat="1" hidden="1" x14ac:dyDescent="0.25">
      <c r="A2" s="124" t="s">
        <v>1364</v>
      </c>
      <c r="B2" s="124" t="s">
        <v>1366</v>
      </c>
      <c r="C2" s="124" t="s">
        <v>477</v>
      </c>
      <c r="D2" s="162" t="s">
        <v>1365</v>
      </c>
      <c r="E2" s="124" t="s">
        <v>1367</v>
      </c>
      <c r="F2" s="124" t="s">
        <v>478</v>
      </c>
      <c r="G2" s="124" t="s">
        <v>1368</v>
      </c>
      <c r="H2" s="162" t="s">
        <v>1369</v>
      </c>
      <c r="I2" s="124" t="s">
        <v>1370</v>
      </c>
      <c r="J2" s="124" t="s">
        <v>1466</v>
      </c>
      <c r="K2" s="124" t="s">
        <v>1371</v>
      </c>
      <c r="L2" s="124" t="s">
        <v>1372</v>
      </c>
      <c r="M2" s="124" t="s">
        <v>1373</v>
      </c>
      <c r="N2" s="124" t="s">
        <v>1374</v>
      </c>
      <c r="O2" s="124" t="s">
        <v>1375</v>
      </c>
      <c r="R2" s="124" t="s">
        <v>132</v>
      </c>
      <c r="S2" s="124" t="s">
        <v>1454</v>
      </c>
      <c r="U2" s="124" t="s">
        <v>398</v>
      </c>
      <c r="V2" s="124" t="s">
        <v>416</v>
      </c>
      <c r="W2" s="124" t="s">
        <v>399</v>
      </c>
      <c r="X2" s="124" t="s">
        <v>400</v>
      </c>
      <c r="Y2" s="124" t="s">
        <v>401</v>
      </c>
      <c r="Z2" s="124" t="s">
        <v>402</v>
      </c>
      <c r="AA2" s="124" t="s">
        <v>403</v>
      </c>
      <c r="AB2" s="124" t="s">
        <v>404</v>
      </c>
      <c r="AC2" s="124" t="s">
        <v>405</v>
      </c>
      <c r="AD2" s="124" t="s">
        <v>406</v>
      </c>
      <c r="AE2" s="124" t="s">
        <v>407</v>
      </c>
      <c r="AF2" s="124" t="s">
        <v>408</v>
      </c>
      <c r="AH2" s="124" t="s">
        <v>426</v>
      </c>
      <c r="AI2" s="124" t="s">
        <v>427</v>
      </c>
      <c r="AJ2" s="124" t="s">
        <v>428</v>
      </c>
      <c r="AK2" s="124" t="s">
        <v>429</v>
      </c>
      <c r="AL2" s="124" t="s">
        <v>430</v>
      </c>
      <c r="AM2" s="124" t="s">
        <v>433</v>
      </c>
      <c r="AN2" s="124" t="s">
        <v>431</v>
      </c>
      <c r="AO2" s="124" t="s">
        <v>432</v>
      </c>
      <c r="AP2" s="124" t="s">
        <v>434</v>
      </c>
      <c r="AQ2" s="124" t="s">
        <v>435</v>
      </c>
      <c r="AR2" s="124" t="s">
        <v>436</v>
      </c>
      <c r="AS2" s="124" t="s">
        <v>437</v>
      </c>
      <c r="AT2" s="124" t="s">
        <v>438</v>
      </c>
      <c r="AU2" s="124" t="s">
        <v>439</v>
      </c>
      <c r="AV2" s="124" t="s">
        <v>440</v>
      </c>
      <c r="AW2" s="124" t="s">
        <v>441</v>
      </c>
      <c r="AX2" s="124" t="s">
        <v>442</v>
      </c>
      <c r="AY2" s="124" t="s">
        <v>443</v>
      </c>
      <c r="AZ2" s="124" t="s">
        <v>444</v>
      </c>
      <c r="BA2" s="124" t="s">
        <v>445</v>
      </c>
      <c r="BB2" s="124" t="s">
        <v>446</v>
      </c>
      <c r="BC2" s="124" t="s">
        <v>447</v>
      </c>
      <c r="BD2" s="124" t="s">
        <v>448</v>
      </c>
      <c r="BE2" s="124" t="s">
        <v>449</v>
      </c>
      <c r="BF2" s="124" t="s">
        <v>450</v>
      </c>
      <c r="BG2" s="124" t="s">
        <v>451</v>
      </c>
      <c r="BH2" s="124" t="s">
        <v>452</v>
      </c>
      <c r="BI2" s="124" t="s">
        <v>453</v>
      </c>
      <c r="BJ2" s="124" t="s">
        <v>454</v>
      </c>
      <c r="BK2" s="124" t="s">
        <v>455</v>
      </c>
      <c r="BL2" s="124" t="s">
        <v>456</v>
      </c>
      <c r="BM2" s="124" t="s">
        <v>457</v>
      </c>
      <c r="BN2" s="124" t="s">
        <v>458</v>
      </c>
      <c r="BO2" s="124" t="s">
        <v>459</v>
      </c>
      <c r="BP2" s="124" t="s">
        <v>460</v>
      </c>
      <c r="BQ2" s="124" t="s">
        <v>461</v>
      </c>
      <c r="BR2" s="124" t="s">
        <v>462</v>
      </c>
      <c r="BS2" s="124" t="s">
        <v>463</v>
      </c>
      <c r="BT2" s="124" t="s">
        <v>464</v>
      </c>
      <c r="BU2" s="124" t="s">
        <v>465</v>
      </c>
      <c r="BZ2" s="87" t="s">
        <v>489</v>
      </c>
      <c r="CA2" s="87" t="s">
        <v>490</v>
      </c>
      <c r="CB2" s="87" t="s">
        <v>491</v>
      </c>
      <c r="CC2" s="87" t="s">
        <v>492</v>
      </c>
      <c r="CD2" s="87" t="s">
        <v>493</v>
      </c>
      <c r="CE2" s="87" t="s">
        <v>494</v>
      </c>
      <c r="CF2" s="87" t="s">
        <v>495</v>
      </c>
      <c r="CG2" s="87" t="s">
        <v>496</v>
      </c>
      <c r="CH2" s="87" t="s">
        <v>497</v>
      </c>
      <c r="CI2" s="87" t="s">
        <v>498</v>
      </c>
      <c r="CJ2" s="87" t="s">
        <v>499</v>
      </c>
      <c r="CK2" s="87" t="s">
        <v>500</v>
      </c>
      <c r="CL2" s="87" t="s">
        <v>501</v>
      </c>
      <c r="CM2" s="87" t="s">
        <v>502</v>
      </c>
    </row>
    <row r="3" spans="1:555" hidden="1" x14ac:dyDescent="0.25">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c r="BZ3" s="316">
        <v>41436.800000000003</v>
      </c>
      <c r="CA3" s="316">
        <v>37669.82</v>
      </c>
      <c r="CB3" s="316">
        <v>33902.839999999997</v>
      </c>
      <c r="CC3" s="316">
        <v>30135.85</v>
      </c>
      <c r="CD3" s="316">
        <v>28252.36</v>
      </c>
      <c r="CE3" s="316">
        <v>26368.87</v>
      </c>
      <c r="CF3" s="316">
        <v>17893.16</v>
      </c>
      <c r="CG3" s="316">
        <v>16951.419999999998</v>
      </c>
      <c r="CH3" s="316">
        <v>13184.44</v>
      </c>
      <c r="CI3" s="316">
        <v>15032.56</v>
      </c>
      <c r="CJ3" s="316">
        <v>13264.02</v>
      </c>
      <c r="CK3" s="316">
        <v>12379.75</v>
      </c>
      <c r="CL3" s="316">
        <v>439.49</v>
      </c>
      <c r="CM3" s="316">
        <v>1904.46</v>
      </c>
    </row>
    <row r="5" spans="1:555" ht="52.5" x14ac:dyDescent="0.25">
      <c r="C5" s="198" t="s">
        <v>131</v>
      </c>
      <c r="D5" s="171">
        <f>SUMIF(C:C,$C$10,D:D)</f>
        <v>4271756.9399999995</v>
      </c>
      <c r="CA5" s="316"/>
    </row>
    <row r="6" spans="1:555" x14ac:dyDescent="0.25">
      <c r="CA6" s="316"/>
    </row>
    <row r="7" spans="1:555" x14ac:dyDescent="0.25">
      <c r="CA7" s="316"/>
    </row>
    <row r="8" spans="1:555" x14ac:dyDescent="0.25">
      <c r="C8" s="70" t="s">
        <v>54</v>
      </c>
      <c r="D8" s="79"/>
      <c r="E8" s="70"/>
      <c r="F8" s="70"/>
      <c r="G8" s="70"/>
      <c r="H8" s="79"/>
      <c r="I8" s="70"/>
      <c r="J8" s="70"/>
      <c r="CA8" s="316"/>
    </row>
    <row r="9" spans="1:555" ht="15.75" thickBot="1" x14ac:dyDescent="0.3">
      <c r="C9" s="96"/>
      <c r="D9" s="79"/>
      <c r="E9" s="96"/>
      <c r="F9" s="96"/>
      <c r="G9" s="96"/>
      <c r="H9" s="79"/>
      <c r="I9" s="96"/>
      <c r="J9" s="123"/>
      <c r="CA9" s="316"/>
    </row>
    <row r="10" spans="1:555" ht="15.75" thickBot="1" x14ac:dyDescent="0.3">
      <c r="C10" s="69" t="s">
        <v>43</v>
      </c>
      <c r="D10" s="30">
        <f>SUM(G17:G67)</f>
        <v>355979.745</v>
      </c>
      <c r="E10" s="95"/>
      <c r="F10" s="95"/>
      <c r="G10" s="95"/>
      <c r="H10" s="76"/>
      <c r="I10" s="76"/>
      <c r="J10" s="76"/>
      <c r="CA10" s="316"/>
    </row>
    <row r="11" spans="1:555" x14ac:dyDescent="0.25">
      <c r="B11" s="180"/>
      <c r="D11" s="31"/>
      <c r="E11" s="95"/>
      <c r="F11" s="95"/>
      <c r="G11" s="95"/>
      <c r="H11" s="76"/>
      <c r="I11" s="76"/>
      <c r="J11" s="76"/>
      <c r="CA11" s="316"/>
    </row>
    <row r="12" spans="1:555" x14ac:dyDescent="0.25">
      <c r="B12" s="180"/>
      <c r="D12" s="31"/>
      <c r="E12" s="95"/>
      <c r="F12" s="95"/>
      <c r="G12" s="95"/>
      <c r="H12" s="76"/>
      <c r="I12" s="76"/>
      <c r="J12" s="76"/>
      <c r="CA12" s="316"/>
    </row>
    <row r="13" spans="1:555" ht="15.75" x14ac:dyDescent="0.25">
      <c r="C13" s="206" t="s">
        <v>396</v>
      </c>
      <c r="D13" s="207" t="str">
        <f>+'Gestión del Talento Humano'!E7</f>
        <v>CI.1.1.1.1</v>
      </c>
      <c r="E13" s="95"/>
      <c r="F13" s="95"/>
      <c r="G13" s="95"/>
      <c r="H13" s="76"/>
      <c r="I13" s="76"/>
      <c r="J13" s="76"/>
      <c r="CA13" s="316"/>
    </row>
    <row r="14" spans="1:555" ht="18.75" x14ac:dyDescent="0.25">
      <c r="C14" s="215" t="str">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Contratación de una plaza docente para la carrera de Comercio Internacional</v>
      </c>
      <c r="D14" s="31"/>
      <c r="E14" s="95"/>
      <c r="F14" s="95"/>
      <c r="G14" s="95"/>
      <c r="H14" s="76"/>
      <c r="I14" s="76"/>
      <c r="J14" s="76"/>
      <c r="CA14" s="316"/>
    </row>
    <row r="15" spans="1:555" ht="15.75" thickBot="1" x14ac:dyDescent="0.3">
      <c r="C15" s="96"/>
      <c r="D15" s="31"/>
      <c r="E15" s="95"/>
      <c r="F15" s="95"/>
      <c r="G15" s="95"/>
      <c r="H15" s="76"/>
      <c r="I15" s="76"/>
      <c r="J15" s="76"/>
      <c r="CA15" s="316"/>
    </row>
    <row r="16" spans="1:555" ht="30.75" thickBot="1" x14ac:dyDescent="0.3">
      <c r="C16" s="136" t="s">
        <v>44</v>
      </c>
      <c r="D16" s="140" t="s">
        <v>55</v>
      </c>
      <c r="E16" s="173" t="s">
        <v>56</v>
      </c>
      <c r="F16" s="140" t="s">
        <v>57</v>
      </c>
      <c r="G16" s="137" t="s">
        <v>27</v>
      </c>
      <c r="H16" s="135" t="s">
        <v>134</v>
      </c>
      <c r="I16" s="138" t="s">
        <v>46</v>
      </c>
      <c r="J16" s="138" t="s">
        <v>135</v>
      </c>
      <c r="K16" s="138" t="s">
        <v>414</v>
      </c>
      <c r="L16" s="138" t="s">
        <v>415</v>
      </c>
      <c r="CA16" s="316"/>
    </row>
    <row r="17" spans="3:79" ht="15.75" thickBot="1" x14ac:dyDescent="0.3">
      <c r="C17" s="139" t="s">
        <v>489</v>
      </c>
      <c r="D17" s="201"/>
      <c r="E17" s="154">
        <v>12</v>
      </c>
      <c r="F17" s="317">
        <f>HLOOKUP($C17,$BZ$2:$CM$3,2,0)</f>
        <v>41436.800000000003</v>
      </c>
      <c r="G17" s="115">
        <f>D17*E17*F17</f>
        <v>0</v>
      </c>
      <c r="H17" s="168"/>
      <c r="I17" s="116" t="s">
        <v>503</v>
      </c>
      <c r="J17" s="116" t="str">
        <f>VLOOKUP(I17,Presupuesto!$B$11:$C$565,2,0)</f>
        <v>SUELDOS Y SALARIOS PERMANENTES</v>
      </c>
      <c r="K17" s="225" t="s">
        <v>1372</v>
      </c>
      <c r="L17" s="100" t="s">
        <v>405</v>
      </c>
      <c r="CA17" s="316"/>
    </row>
    <row r="18" spans="3:79" x14ac:dyDescent="0.25">
      <c r="C18" s="174" t="s">
        <v>58</v>
      </c>
      <c r="D18" s="165"/>
      <c r="E18" s="156">
        <v>0</v>
      </c>
      <c r="F18" s="102">
        <f>IF(E17=0,"",(G17/E17)/12*E17)</f>
        <v>0</v>
      </c>
      <c r="G18" s="99">
        <f>F18</f>
        <v>0</v>
      </c>
      <c r="H18" s="166"/>
      <c r="I18" s="118" t="s">
        <v>523</v>
      </c>
      <c r="J18" s="118" t="str">
        <f>VLOOKUP(I18,Presupuesto!$B$11:$C$565,2,0)</f>
        <v>AGUINALDO Y DECIMO CUARTO MES</v>
      </c>
      <c r="K18" s="100" t="str">
        <f>$K$17</f>
        <v>Gestión del Talento Humano, Administrativo y Docente</v>
      </c>
      <c r="L18" s="100" t="s">
        <v>405</v>
      </c>
      <c r="CA18" s="316"/>
    </row>
    <row r="19" spans="3:79" ht="15.75" thickBot="1" x14ac:dyDescent="0.3">
      <c r="C19" s="175" t="s">
        <v>59</v>
      </c>
      <c r="D19" s="165"/>
      <c r="E19" s="156">
        <v>0</v>
      </c>
      <c r="F19" s="119">
        <f>IF(E17&lt;6,"",((E17-6)/12)*(G17/E17))</f>
        <v>0</v>
      </c>
      <c r="G19" s="99">
        <f>F19</f>
        <v>0</v>
      </c>
      <c r="H19" s="166"/>
      <c r="I19" s="103" t="s">
        <v>526</v>
      </c>
      <c r="J19" s="103" t="str">
        <f>VLOOKUP(I19,Presupuesto!$B$11:$C$565,2,0)</f>
        <v>DECIMOCUARTO MES</v>
      </c>
      <c r="K19" s="100" t="str">
        <f t="shared" ref="K19:K66" si="0">$K$17</f>
        <v>Gestión del Talento Humano, Administrativo y Docente</v>
      </c>
      <c r="L19" s="100" t="s">
        <v>405</v>
      </c>
      <c r="CA19" s="316"/>
    </row>
    <row r="20" spans="3:79" ht="15.75" thickBot="1" x14ac:dyDescent="0.3">
      <c r="C20" s="139" t="s">
        <v>490</v>
      </c>
      <c r="D20" s="201"/>
      <c r="E20" s="154">
        <v>12</v>
      </c>
      <c r="F20" s="317">
        <f>HLOOKUP($C20,$BZ$2:$CM$3,2,0)</f>
        <v>37669.82</v>
      </c>
      <c r="G20" s="115">
        <f>D20*E20*F20</f>
        <v>0</v>
      </c>
      <c r="H20" s="168"/>
      <c r="I20" s="116" t="s">
        <v>503</v>
      </c>
      <c r="J20" s="116" t="str">
        <f>VLOOKUP(I20,Presupuesto!$B$11:$C$565,2,0)</f>
        <v>SUELDOS Y SALARIOS PERMANENTES</v>
      </c>
      <c r="K20" s="100" t="str">
        <f t="shared" si="0"/>
        <v>Gestión del Talento Humano, Administrativo y Docente</v>
      </c>
      <c r="L20" s="100" t="s">
        <v>405</v>
      </c>
    </row>
    <row r="21" spans="3:79" x14ac:dyDescent="0.25">
      <c r="C21" s="174" t="s">
        <v>58</v>
      </c>
      <c r="D21" s="165"/>
      <c r="E21" s="156">
        <v>0</v>
      </c>
      <c r="F21" s="102">
        <f>IF(E20=0,"",(G20/E20)/12*E20)</f>
        <v>0</v>
      </c>
      <c r="G21" s="99">
        <f>F21</f>
        <v>0</v>
      </c>
      <c r="H21" s="166"/>
      <c r="I21" s="118" t="s">
        <v>523</v>
      </c>
      <c r="J21" s="118" t="str">
        <f>VLOOKUP(I21,Presupuesto!$B$11:$C$565,2,0)</f>
        <v>AGUINALDO Y DECIMO CUARTO MES</v>
      </c>
      <c r="K21" s="100" t="str">
        <f t="shared" si="0"/>
        <v>Gestión del Talento Humano, Administrativo y Docente</v>
      </c>
      <c r="L21" s="100" t="s">
        <v>405</v>
      </c>
    </row>
    <row r="22" spans="3:79" ht="15.75" thickBot="1" x14ac:dyDescent="0.3">
      <c r="C22" s="175" t="s">
        <v>59</v>
      </c>
      <c r="D22" s="165"/>
      <c r="E22" s="156">
        <v>0</v>
      </c>
      <c r="F22" s="119">
        <f>IF(E20&lt;6,"",((E20-6)/12)*(G20/E20))</f>
        <v>0</v>
      </c>
      <c r="G22" s="99">
        <f>F22</f>
        <v>0</v>
      </c>
      <c r="H22" s="166"/>
      <c r="I22" s="103" t="s">
        <v>526</v>
      </c>
      <c r="J22" s="103" t="str">
        <f>VLOOKUP(I22,Presupuesto!$B$11:$C$565,2,0)</f>
        <v>DECIMOCUARTO MES</v>
      </c>
      <c r="K22" s="100" t="str">
        <f t="shared" si="0"/>
        <v>Gestión del Talento Humano, Administrativo y Docente</v>
      </c>
      <c r="L22" s="100" t="s">
        <v>405</v>
      </c>
    </row>
    <row r="23" spans="3:79" ht="15.75" thickBot="1" x14ac:dyDescent="0.3">
      <c r="C23" s="139" t="s">
        <v>491</v>
      </c>
      <c r="D23" s="201"/>
      <c r="E23" s="154">
        <v>12</v>
      </c>
      <c r="F23" s="317">
        <f>HLOOKUP($C23,$BZ$2:$CM$3,2,0)</f>
        <v>33902.839999999997</v>
      </c>
      <c r="G23" s="115">
        <f>D23*E23*F23</f>
        <v>0</v>
      </c>
      <c r="H23" s="168"/>
      <c r="I23" s="116" t="s">
        <v>503</v>
      </c>
      <c r="J23" s="116" t="str">
        <f>VLOOKUP(I23,Presupuesto!$B$11:$C$565,2,0)</f>
        <v>SUELDOS Y SALARIOS PERMANENTES</v>
      </c>
      <c r="K23" s="100" t="str">
        <f t="shared" si="0"/>
        <v>Gestión del Talento Humano, Administrativo y Docente</v>
      </c>
      <c r="L23" s="100" t="s">
        <v>405</v>
      </c>
    </row>
    <row r="24" spans="3:79" x14ac:dyDescent="0.25">
      <c r="C24" s="174" t="s">
        <v>58</v>
      </c>
      <c r="D24" s="165"/>
      <c r="E24" s="156">
        <v>0</v>
      </c>
      <c r="F24" s="102">
        <f>IF(E23=0,"",(G23/E23)/12*E23)</f>
        <v>0</v>
      </c>
      <c r="G24" s="99">
        <f>F24</f>
        <v>0</v>
      </c>
      <c r="H24" s="166"/>
      <c r="I24" s="118" t="s">
        <v>523</v>
      </c>
      <c r="J24" s="118" t="str">
        <f>VLOOKUP(I24,Presupuesto!$B$11:$C$565,2,0)</f>
        <v>AGUINALDO Y DECIMO CUARTO MES</v>
      </c>
      <c r="K24" s="100" t="str">
        <f t="shared" si="0"/>
        <v>Gestión del Talento Humano, Administrativo y Docente</v>
      </c>
      <c r="L24" s="100" t="s">
        <v>405</v>
      </c>
    </row>
    <row r="25" spans="3:79" ht="15.75" thickBot="1" x14ac:dyDescent="0.3">
      <c r="C25" s="175" t="s">
        <v>59</v>
      </c>
      <c r="D25" s="165"/>
      <c r="E25" s="156">
        <v>0</v>
      </c>
      <c r="F25" s="119">
        <f>IF(E23&lt;6,"",((E23-6)/12)*(G23/E23))</f>
        <v>0</v>
      </c>
      <c r="G25" s="99">
        <f>F25</f>
        <v>0</v>
      </c>
      <c r="H25" s="166"/>
      <c r="I25" s="103" t="s">
        <v>526</v>
      </c>
      <c r="J25" s="103" t="str">
        <f>VLOOKUP(I25,Presupuesto!$B$11:$C$565,2,0)</f>
        <v>DECIMOCUARTO MES</v>
      </c>
      <c r="K25" s="100" t="str">
        <f t="shared" si="0"/>
        <v>Gestión del Talento Humano, Administrativo y Docente</v>
      </c>
      <c r="L25" s="100" t="s">
        <v>405</v>
      </c>
    </row>
    <row r="26" spans="3:79" ht="15.75" thickBot="1" x14ac:dyDescent="0.3">
      <c r="C26" s="139" t="s">
        <v>492</v>
      </c>
      <c r="D26" s="201"/>
      <c r="E26" s="154">
        <v>12</v>
      </c>
      <c r="F26" s="317">
        <f>HLOOKUP($C26,$BZ$2:$CM$3,2,0)</f>
        <v>30135.85</v>
      </c>
      <c r="G26" s="115">
        <f>D26*E26*F26</f>
        <v>0</v>
      </c>
      <c r="H26" s="168"/>
      <c r="I26" s="116" t="s">
        <v>503</v>
      </c>
      <c r="J26" s="116" t="str">
        <f>VLOOKUP(I26,Presupuesto!$B$11:$C$565,2,0)</f>
        <v>SUELDOS Y SALARIOS PERMANENTES</v>
      </c>
      <c r="K26" s="100" t="str">
        <f t="shared" si="0"/>
        <v>Gestión del Talento Humano, Administrativo y Docente</v>
      </c>
      <c r="L26" s="100" t="s">
        <v>405</v>
      </c>
    </row>
    <row r="27" spans="3:79" x14ac:dyDescent="0.25">
      <c r="C27" s="174" t="s">
        <v>58</v>
      </c>
      <c r="D27" s="165"/>
      <c r="E27" s="156">
        <v>0</v>
      </c>
      <c r="F27" s="102">
        <f>IF(E26=0,"",(G26/E26)/12*E26)</f>
        <v>0</v>
      </c>
      <c r="G27" s="99">
        <f>F27</f>
        <v>0</v>
      </c>
      <c r="H27" s="166"/>
      <c r="I27" s="118" t="s">
        <v>523</v>
      </c>
      <c r="J27" s="118" t="str">
        <f>VLOOKUP(I27,Presupuesto!$B$11:$C$565,2,0)</f>
        <v>AGUINALDO Y DECIMO CUARTO MES</v>
      </c>
      <c r="K27" s="100" t="str">
        <f t="shared" si="0"/>
        <v>Gestión del Talento Humano, Administrativo y Docente</v>
      </c>
      <c r="L27" s="100" t="s">
        <v>405</v>
      </c>
    </row>
    <row r="28" spans="3:79" ht="15.75" thickBot="1" x14ac:dyDescent="0.3">
      <c r="C28" s="175" t="s">
        <v>59</v>
      </c>
      <c r="D28" s="165"/>
      <c r="E28" s="156">
        <v>0</v>
      </c>
      <c r="F28" s="119">
        <f>IF(E26&lt;6,"",((E26-6)/12)*(G26/E26))</f>
        <v>0</v>
      </c>
      <c r="G28" s="99">
        <f>F28</f>
        <v>0</v>
      </c>
      <c r="H28" s="166"/>
      <c r="I28" s="103" t="s">
        <v>526</v>
      </c>
      <c r="J28" s="103" t="str">
        <f>VLOOKUP(I28,Presupuesto!$B$11:$C$565,2,0)</f>
        <v>DECIMOCUARTO MES</v>
      </c>
      <c r="K28" s="100" t="str">
        <f t="shared" si="0"/>
        <v>Gestión del Talento Humano, Administrativo y Docente</v>
      </c>
      <c r="L28" s="100" t="s">
        <v>405</v>
      </c>
    </row>
    <row r="29" spans="3:79" ht="15.75" thickBot="1" x14ac:dyDescent="0.3">
      <c r="C29" s="139" t="s">
        <v>493</v>
      </c>
      <c r="D29" s="201"/>
      <c r="E29" s="154">
        <v>12</v>
      </c>
      <c r="F29" s="317">
        <f>HLOOKUP($C29,$BZ$2:$CM$3,2,0)</f>
        <v>28252.36</v>
      </c>
      <c r="G29" s="115">
        <f>D29*E29*F29</f>
        <v>0</v>
      </c>
      <c r="H29" s="168"/>
      <c r="I29" s="116" t="s">
        <v>503</v>
      </c>
      <c r="J29" s="116" t="str">
        <f>VLOOKUP(I29,Presupuesto!$B$11:$C$565,2,0)</f>
        <v>SUELDOS Y SALARIOS PERMANENTES</v>
      </c>
      <c r="K29" s="100" t="str">
        <f t="shared" si="0"/>
        <v>Gestión del Talento Humano, Administrativo y Docente</v>
      </c>
      <c r="L29" s="100" t="s">
        <v>405</v>
      </c>
    </row>
    <row r="30" spans="3:79" x14ac:dyDescent="0.25">
      <c r="C30" s="174" t="s">
        <v>58</v>
      </c>
      <c r="D30" s="165"/>
      <c r="E30" s="156">
        <v>0</v>
      </c>
      <c r="F30" s="102">
        <f>IF(E29=0,"",(G29/E29)/12*E29)</f>
        <v>0</v>
      </c>
      <c r="G30" s="99">
        <f>F30</f>
        <v>0</v>
      </c>
      <c r="H30" s="166"/>
      <c r="I30" s="118" t="s">
        <v>523</v>
      </c>
      <c r="J30" s="118" t="str">
        <f>VLOOKUP(I30,Presupuesto!$B$11:$C$565,2,0)</f>
        <v>AGUINALDO Y DECIMO CUARTO MES</v>
      </c>
      <c r="K30" s="100" t="str">
        <f t="shared" si="0"/>
        <v>Gestión del Talento Humano, Administrativo y Docente</v>
      </c>
      <c r="L30" s="100" t="s">
        <v>405</v>
      </c>
    </row>
    <row r="31" spans="3:79" ht="15.75" thickBot="1" x14ac:dyDescent="0.3">
      <c r="C31" s="175" t="s">
        <v>59</v>
      </c>
      <c r="D31" s="165"/>
      <c r="E31" s="156">
        <v>0</v>
      </c>
      <c r="F31" s="119">
        <f>IF(E29&lt;6,"",((E29-6)/12)*(G29/E29))</f>
        <v>0</v>
      </c>
      <c r="G31" s="99">
        <f>F31</f>
        <v>0</v>
      </c>
      <c r="H31" s="166"/>
      <c r="I31" s="103" t="s">
        <v>526</v>
      </c>
      <c r="J31" s="103" t="str">
        <f>VLOOKUP(I31,Presupuesto!$B$11:$C$565,2,0)</f>
        <v>DECIMOCUARTO MES</v>
      </c>
      <c r="K31" s="100" t="str">
        <f t="shared" si="0"/>
        <v>Gestión del Talento Humano, Administrativo y Docente</v>
      </c>
      <c r="L31" s="100" t="s">
        <v>405</v>
      </c>
    </row>
    <row r="32" spans="3:79" ht="15.75" thickBot="1" x14ac:dyDescent="0.3">
      <c r="C32" s="139" t="s">
        <v>494</v>
      </c>
      <c r="D32" s="201">
        <v>1</v>
      </c>
      <c r="E32" s="154">
        <v>12</v>
      </c>
      <c r="F32" s="317">
        <f>HLOOKUP($C32,$BZ$2:$CM$3,2,0)</f>
        <v>26368.87</v>
      </c>
      <c r="G32" s="115">
        <f>D32*E32*F32</f>
        <v>316426.44</v>
      </c>
      <c r="H32" s="168" t="s">
        <v>132</v>
      </c>
      <c r="I32" s="116" t="s">
        <v>503</v>
      </c>
      <c r="J32" s="116" t="str">
        <f>VLOOKUP(I32,Presupuesto!$B$11:$C$565,2,0)</f>
        <v>SUELDOS Y SALARIOS PERMANENTES</v>
      </c>
      <c r="K32" s="100" t="str">
        <f t="shared" si="0"/>
        <v>Gestión del Talento Humano, Administrativo y Docente</v>
      </c>
      <c r="L32" s="100" t="s">
        <v>405</v>
      </c>
    </row>
    <row r="33" spans="3:12" x14ac:dyDescent="0.25">
      <c r="C33" s="174" t="s">
        <v>58</v>
      </c>
      <c r="D33" s="165"/>
      <c r="E33" s="156">
        <v>0</v>
      </c>
      <c r="F33" s="102">
        <f>IF(E32=0,"",(G32/E32)/12*E32)</f>
        <v>26368.87</v>
      </c>
      <c r="G33" s="99">
        <f>F33</f>
        <v>26368.87</v>
      </c>
      <c r="H33" s="166" t="s">
        <v>132</v>
      </c>
      <c r="I33" s="118" t="s">
        <v>523</v>
      </c>
      <c r="J33" s="118" t="str">
        <f>VLOOKUP(I33,Presupuesto!$B$11:$C$565,2,0)</f>
        <v>AGUINALDO Y DECIMO CUARTO MES</v>
      </c>
      <c r="K33" s="100" t="str">
        <f t="shared" si="0"/>
        <v>Gestión del Talento Humano, Administrativo y Docente</v>
      </c>
      <c r="L33" s="100" t="s">
        <v>405</v>
      </c>
    </row>
    <row r="34" spans="3:12" ht="15.75" thickBot="1" x14ac:dyDescent="0.3">
      <c r="C34" s="175" t="s">
        <v>59</v>
      </c>
      <c r="D34" s="165"/>
      <c r="E34" s="156">
        <v>0</v>
      </c>
      <c r="F34" s="119">
        <f>IF(E32&lt;6,"",((E32-6)/12)*(G32/E32))</f>
        <v>13184.434999999999</v>
      </c>
      <c r="G34" s="99">
        <f>F34</f>
        <v>13184.434999999999</v>
      </c>
      <c r="H34" s="166" t="s">
        <v>132</v>
      </c>
      <c r="I34" s="103" t="s">
        <v>526</v>
      </c>
      <c r="J34" s="103" t="str">
        <f>VLOOKUP(I34,Presupuesto!$B$11:$C$565,2,0)</f>
        <v>DECIMOCUARTO MES</v>
      </c>
      <c r="K34" s="100" t="str">
        <f t="shared" si="0"/>
        <v>Gestión del Talento Humano, Administrativo y Docente</v>
      </c>
      <c r="L34" s="100" t="s">
        <v>405</v>
      </c>
    </row>
    <row r="35" spans="3:12" ht="15.75" thickBot="1" x14ac:dyDescent="0.3">
      <c r="C35" s="139" t="s">
        <v>495</v>
      </c>
      <c r="D35" s="201"/>
      <c r="E35" s="154">
        <v>12</v>
      </c>
      <c r="F35" s="317">
        <f>HLOOKUP($C35,$BZ$2:$CM$3,2,0)</f>
        <v>17893.16</v>
      </c>
      <c r="G35" s="115">
        <f>D35*E35*F35</f>
        <v>0</v>
      </c>
      <c r="H35" s="168"/>
      <c r="I35" s="116" t="s">
        <v>503</v>
      </c>
      <c r="J35" s="116" t="str">
        <f>VLOOKUP(I35,Presupuesto!$B$11:$C$565,2,0)</f>
        <v>SUELDOS Y SALARIOS PERMANENTES</v>
      </c>
      <c r="K35" s="100" t="str">
        <f t="shared" si="0"/>
        <v>Gestión del Talento Humano, Administrativo y Docente</v>
      </c>
      <c r="L35" s="100" t="s">
        <v>405</v>
      </c>
    </row>
    <row r="36" spans="3:12" x14ac:dyDescent="0.25">
      <c r="C36" s="174" t="s">
        <v>58</v>
      </c>
      <c r="D36" s="165"/>
      <c r="E36" s="156">
        <v>0</v>
      </c>
      <c r="F36" s="102">
        <f>IF(E35=0,"",(G35/E35)/12*E35)</f>
        <v>0</v>
      </c>
      <c r="G36" s="99">
        <f>F36</f>
        <v>0</v>
      </c>
      <c r="H36" s="166"/>
      <c r="I36" s="118" t="s">
        <v>523</v>
      </c>
      <c r="J36" s="118" t="str">
        <f>VLOOKUP(I36,Presupuesto!$B$11:$C$565,2,0)</f>
        <v>AGUINALDO Y DECIMO CUARTO MES</v>
      </c>
      <c r="K36" s="100" t="str">
        <f t="shared" si="0"/>
        <v>Gestión del Talento Humano, Administrativo y Docente</v>
      </c>
      <c r="L36" s="100" t="s">
        <v>405</v>
      </c>
    </row>
    <row r="37" spans="3:12" ht="15.75" thickBot="1" x14ac:dyDescent="0.3">
      <c r="C37" s="175" t="s">
        <v>59</v>
      </c>
      <c r="D37" s="165"/>
      <c r="E37" s="156">
        <v>0</v>
      </c>
      <c r="F37" s="119">
        <f>IF(E35&lt;6,"",((E35-6)/12)*(G35/E35))</f>
        <v>0</v>
      </c>
      <c r="G37" s="99">
        <f>F37</f>
        <v>0</v>
      </c>
      <c r="H37" s="166"/>
      <c r="I37" s="103" t="s">
        <v>526</v>
      </c>
      <c r="J37" s="103" t="str">
        <f>VLOOKUP(I37,Presupuesto!$B$11:$C$565,2,0)</f>
        <v>DECIMOCUARTO MES</v>
      </c>
      <c r="K37" s="100" t="str">
        <f t="shared" si="0"/>
        <v>Gestión del Talento Humano, Administrativo y Docente</v>
      </c>
      <c r="L37" s="100" t="s">
        <v>405</v>
      </c>
    </row>
    <row r="38" spans="3:12" ht="15.75" thickBot="1" x14ac:dyDescent="0.3">
      <c r="C38" s="139" t="s">
        <v>496</v>
      </c>
      <c r="D38" s="201"/>
      <c r="E38" s="154">
        <v>12</v>
      </c>
      <c r="F38" s="317">
        <f>HLOOKUP($C38,$BZ$2:$CM$3,2,0)</f>
        <v>16951.419999999998</v>
      </c>
      <c r="G38" s="115">
        <f>D38*E38*F38</f>
        <v>0</v>
      </c>
      <c r="H38" s="168"/>
      <c r="I38" s="116" t="s">
        <v>503</v>
      </c>
      <c r="J38" s="116" t="str">
        <f>VLOOKUP(I38,Presupuesto!$B$11:$C$565,2,0)</f>
        <v>SUELDOS Y SALARIOS PERMANENTES</v>
      </c>
      <c r="K38" s="100" t="s">
        <v>1372</v>
      </c>
      <c r="L38" s="100" t="s">
        <v>405</v>
      </c>
    </row>
    <row r="39" spans="3:12" x14ac:dyDescent="0.25">
      <c r="C39" s="174" t="s">
        <v>58</v>
      </c>
      <c r="D39" s="165"/>
      <c r="E39" s="156">
        <v>0</v>
      </c>
      <c r="F39" s="102">
        <f>IF(E38=0,"",(G38/E38)/12*E38)</f>
        <v>0</v>
      </c>
      <c r="G39" s="99">
        <f>F39</f>
        <v>0</v>
      </c>
      <c r="H39" s="166"/>
      <c r="I39" s="118" t="s">
        <v>523</v>
      </c>
      <c r="J39" s="118" t="str">
        <f>VLOOKUP(I39,Presupuesto!$B$11:$C$565,2,0)</f>
        <v>AGUINALDO Y DECIMO CUARTO MES</v>
      </c>
      <c r="K39" s="100" t="str">
        <f t="shared" si="0"/>
        <v>Gestión del Talento Humano, Administrativo y Docente</v>
      </c>
      <c r="L39" s="100" t="s">
        <v>405</v>
      </c>
    </row>
    <row r="40" spans="3:12" ht="15.75" thickBot="1" x14ac:dyDescent="0.3">
      <c r="C40" s="175" t="s">
        <v>59</v>
      </c>
      <c r="D40" s="165"/>
      <c r="E40" s="156">
        <v>0</v>
      </c>
      <c r="F40" s="119">
        <f>IF(E38&lt;6,"",((E38-6)/12)*(G38/E38))</f>
        <v>0</v>
      </c>
      <c r="G40" s="99">
        <f>F40</f>
        <v>0</v>
      </c>
      <c r="H40" s="166"/>
      <c r="I40" s="103" t="s">
        <v>526</v>
      </c>
      <c r="J40" s="103" t="str">
        <f>VLOOKUP(I40,Presupuesto!$B$11:$C$565,2,0)</f>
        <v>DECIMOCUARTO MES</v>
      </c>
      <c r="K40" s="100" t="str">
        <f t="shared" si="0"/>
        <v>Gestión del Talento Humano, Administrativo y Docente</v>
      </c>
      <c r="L40" s="100" t="s">
        <v>405</v>
      </c>
    </row>
    <row r="41" spans="3:12" ht="15.75" thickBot="1" x14ac:dyDescent="0.3">
      <c r="C41" s="139" t="s">
        <v>497</v>
      </c>
      <c r="D41" s="201"/>
      <c r="E41" s="154">
        <v>12</v>
      </c>
      <c r="F41" s="317">
        <f>HLOOKUP($C41,$BZ$2:$CM$3,2,0)</f>
        <v>13184.44</v>
      </c>
      <c r="G41" s="115">
        <f>D41*E41*F41</f>
        <v>0</v>
      </c>
      <c r="H41" s="168"/>
      <c r="I41" s="116" t="s">
        <v>503</v>
      </c>
      <c r="J41" s="116" t="str">
        <f>VLOOKUP(I41,Presupuesto!$B$11:$C$565,2,0)</f>
        <v>SUELDOS Y SALARIOS PERMANENTES</v>
      </c>
      <c r="K41" s="100" t="str">
        <f t="shared" si="0"/>
        <v>Gestión del Talento Humano, Administrativo y Docente</v>
      </c>
      <c r="L41" s="100" t="s">
        <v>405</v>
      </c>
    </row>
    <row r="42" spans="3:12" x14ac:dyDescent="0.25">
      <c r="C42" s="174" t="s">
        <v>58</v>
      </c>
      <c r="D42" s="165"/>
      <c r="E42" s="156">
        <v>0</v>
      </c>
      <c r="F42" s="102">
        <f>IF(E41=0,"",(G41/E41)/12*E41)</f>
        <v>0</v>
      </c>
      <c r="G42" s="99">
        <f>F42</f>
        <v>0</v>
      </c>
      <c r="H42" s="166"/>
      <c r="I42" s="118" t="s">
        <v>523</v>
      </c>
      <c r="J42" s="118" t="str">
        <f>VLOOKUP(I42,Presupuesto!$B$11:$C$565,2,0)</f>
        <v>AGUINALDO Y DECIMO CUARTO MES</v>
      </c>
      <c r="K42" s="100" t="str">
        <f t="shared" si="0"/>
        <v>Gestión del Talento Humano, Administrativo y Docente</v>
      </c>
      <c r="L42" s="100" t="s">
        <v>405</v>
      </c>
    </row>
    <row r="43" spans="3:12" ht="15.75" thickBot="1" x14ac:dyDescent="0.3">
      <c r="C43" s="175" t="s">
        <v>59</v>
      </c>
      <c r="D43" s="165"/>
      <c r="E43" s="156">
        <v>0</v>
      </c>
      <c r="F43" s="119">
        <f>IF(E41&lt;6,"",((E41-6)/12)*(G41/E41))</f>
        <v>0</v>
      </c>
      <c r="G43" s="99">
        <f>F43</f>
        <v>0</v>
      </c>
      <c r="H43" s="166"/>
      <c r="I43" s="103" t="s">
        <v>526</v>
      </c>
      <c r="J43" s="103" t="str">
        <f>VLOOKUP(I43,Presupuesto!$B$11:$C$565,2,0)</f>
        <v>DECIMOCUARTO MES</v>
      </c>
      <c r="K43" s="100" t="str">
        <f t="shared" si="0"/>
        <v>Gestión del Talento Humano, Administrativo y Docente</v>
      </c>
      <c r="L43" s="100" t="s">
        <v>405</v>
      </c>
    </row>
    <row r="44" spans="3:12" ht="15.75" thickBot="1" x14ac:dyDescent="0.3">
      <c r="C44" s="139" t="s">
        <v>498</v>
      </c>
      <c r="D44" s="201"/>
      <c r="E44" s="154">
        <v>12</v>
      </c>
      <c r="F44" s="317">
        <f>HLOOKUP($C44,$BZ$2:$CM$3,2,0)</f>
        <v>15032.56</v>
      </c>
      <c r="G44" s="115">
        <f>D44*E44*F44</f>
        <v>0</v>
      </c>
      <c r="H44" s="168"/>
      <c r="I44" s="116" t="s">
        <v>503</v>
      </c>
      <c r="J44" s="116" t="str">
        <f>VLOOKUP(I44,Presupuesto!$B$11:$C$565,2,0)</f>
        <v>SUELDOS Y SALARIOS PERMANENTES</v>
      </c>
      <c r="K44" s="100" t="str">
        <f t="shared" si="0"/>
        <v>Gestión del Talento Humano, Administrativo y Docente</v>
      </c>
      <c r="L44" s="100" t="s">
        <v>405</v>
      </c>
    </row>
    <row r="45" spans="3:12" x14ac:dyDescent="0.25">
      <c r="C45" s="174" t="s">
        <v>58</v>
      </c>
      <c r="D45" s="165"/>
      <c r="E45" s="156">
        <v>0</v>
      </c>
      <c r="F45" s="102">
        <f>IF(E44=0,"",(G44/E44)/12*E44)</f>
        <v>0</v>
      </c>
      <c r="G45" s="99">
        <f>F45</f>
        <v>0</v>
      </c>
      <c r="H45" s="166"/>
      <c r="I45" s="118" t="s">
        <v>523</v>
      </c>
      <c r="J45" s="118" t="str">
        <f>VLOOKUP(I45,Presupuesto!$B$11:$C$565,2,0)</f>
        <v>AGUINALDO Y DECIMO CUARTO MES</v>
      </c>
      <c r="K45" s="100" t="str">
        <f t="shared" si="0"/>
        <v>Gestión del Talento Humano, Administrativo y Docente</v>
      </c>
      <c r="L45" s="100" t="s">
        <v>405</v>
      </c>
    </row>
    <row r="46" spans="3:12" ht="15.75" thickBot="1" x14ac:dyDescent="0.3">
      <c r="C46" s="175" t="s">
        <v>59</v>
      </c>
      <c r="D46" s="165"/>
      <c r="E46" s="156">
        <v>0</v>
      </c>
      <c r="F46" s="119">
        <f>IF(E44&lt;6,"",((E44-6)/12)*(G44/E44))</f>
        <v>0</v>
      </c>
      <c r="G46" s="99">
        <f>F46</f>
        <v>0</v>
      </c>
      <c r="H46" s="166"/>
      <c r="I46" s="103" t="s">
        <v>526</v>
      </c>
      <c r="J46" s="103" t="str">
        <f>VLOOKUP(I46,Presupuesto!$B$11:$C$565,2,0)</f>
        <v>DECIMOCUARTO MES</v>
      </c>
      <c r="K46" s="100" t="str">
        <f t="shared" si="0"/>
        <v>Gestión del Talento Humano, Administrativo y Docente</v>
      </c>
      <c r="L46" s="100" t="s">
        <v>405</v>
      </c>
    </row>
    <row r="47" spans="3:12" ht="15.75" thickBot="1" x14ac:dyDescent="0.3">
      <c r="C47" s="139" t="s">
        <v>499</v>
      </c>
      <c r="D47" s="201"/>
      <c r="E47" s="154">
        <v>12</v>
      </c>
      <c r="F47" s="317">
        <f>HLOOKUP($C47,$BZ$2:$CM$3,2,0)</f>
        <v>13264.02</v>
      </c>
      <c r="G47" s="115">
        <f>D47*E47*F47</f>
        <v>0</v>
      </c>
      <c r="H47" s="168"/>
      <c r="I47" s="116" t="s">
        <v>503</v>
      </c>
      <c r="J47" s="116" t="str">
        <f>VLOOKUP(I47,Presupuesto!$B$11:$C$565,2,0)</f>
        <v>SUELDOS Y SALARIOS PERMANENTES</v>
      </c>
      <c r="K47" s="100" t="str">
        <f t="shared" si="0"/>
        <v>Gestión del Talento Humano, Administrativo y Docente</v>
      </c>
      <c r="L47" s="100" t="s">
        <v>405</v>
      </c>
    </row>
    <row r="48" spans="3:12" x14ac:dyDescent="0.25">
      <c r="C48" s="174" t="s">
        <v>58</v>
      </c>
      <c r="D48" s="165"/>
      <c r="E48" s="156">
        <v>0</v>
      </c>
      <c r="F48" s="102">
        <f>IF(E47=0,"",(G47/E47)/12*E47)</f>
        <v>0</v>
      </c>
      <c r="G48" s="99">
        <f>F48</f>
        <v>0</v>
      </c>
      <c r="H48" s="166"/>
      <c r="I48" s="118" t="s">
        <v>523</v>
      </c>
      <c r="J48" s="118" t="str">
        <f>VLOOKUP(I48,Presupuesto!$B$11:$C$565,2,0)</f>
        <v>AGUINALDO Y DECIMO CUARTO MES</v>
      </c>
      <c r="K48" s="100" t="str">
        <f t="shared" si="0"/>
        <v>Gestión del Talento Humano, Administrativo y Docente</v>
      </c>
      <c r="L48" s="100" t="s">
        <v>405</v>
      </c>
    </row>
    <row r="49" spans="3:12" ht="15.75" thickBot="1" x14ac:dyDescent="0.3">
      <c r="C49" s="175" t="s">
        <v>59</v>
      </c>
      <c r="D49" s="165"/>
      <c r="E49" s="156">
        <v>0</v>
      </c>
      <c r="F49" s="119">
        <f>IF(E47&lt;6,"",((E47-6)/12)*(G47/E47))</f>
        <v>0</v>
      </c>
      <c r="G49" s="99">
        <f>F49</f>
        <v>0</v>
      </c>
      <c r="H49" s="166"/>
      <c r="I49" s="103" t="s">
        <v>526</v>
      </c>
      <c r="J49" s="103" t="str">
        <f>VLOOKUP(I49,Presupuesto!$B$11:$C$565,2,0)</f>
        <v>DECIMOCUARTO MES</v>
      </c>
      <c r="K49" s="100" t="str">
        <f t="shared" si="0"/>
        <v>Gestión del Talento Humano, Administrativo y Docente</v>
      </c>
      <c r="L49" s="100" t="s">
        <v>405</v>
      </c>
    </row>
    <row r="50" spans="3:12" ht="15.75" thickBot="1" x14ac:dyDescent="0.3">
      <c r="C50" s="139" t="s">
        <v>500</v>
      </c>
      <c r="D50" s="201"/>
      <c r="E50" s="154">
        <v>12</v>
      </c>
      <c r="F50" s="317">
        <f>HLOOKUP($C50,$BZ$2:$CM$3,2,0)</f>
        <v>12379.75</v>
      </c>
      <c r="G50" s="115">
        <f>D50*E50*F50</f>
        <v>0</v>
      </c>
      <c r="H50" s="168"/>
      <c r="I50" s="116" t="s">
        <v>503</v>
      </c>
      <c r="J50" s="116" t="str">
        <f>VLOOKUP(I50,Presupuesto!$B$11:$C$565,2,0)</f>
        <v>SUELDOS Y SALARIOS PERMANENTES</v>
      </c>
      <c r="K50" s="100" t="str">
        <f t="shared" si="0"/>
        <v>Gestión del Talento Humano, Administrativo y Docente</v>
      </c>
      <c r="L50" s="100" t="s">
        <v>405</v>
      </c>
    </row>
    <row r="51" spans="3:12" x14ac:dyDescent="0.25">
      <c r="C51" s="174" t="s">
        <v>58</v>
      </c>
      <c r="D51" s="165"/>
      <c r="E51" s="156">
        <v>0</v>
      </c>
      <c r="F51" s="102">
        <f>IF(E50=0,"",(G50/E50)/12*E50)</f>
        <v>0</v>
      </c>
      <c r="G51" s="99">
        <f>F51</f>
        <v>0</v>
      </c>
      <c r="H51" s="166"/>
      <c r="I51" s="118" t="s">
        <v>523</v>
      </c>
      <c r="J51" s="118" t="str">
        <f>VLOOKUP(I51,Presupuesto!$B$11:$C$565,2,0)</f>
        <v>AGUINALDO Y DECIMO CUARTO MES</v>
      </c>
      <c r="K51" s="100" t="str">
        <f t="shared" si="0"/>
        <v>Gestión del Talento Humano, Administrativo y Docente</v>
      </c>
      <c r="L51" s="100" t="s">
        <v>405</v>
      </c>
    </row>
    <row r="52" spans="3:12" ht="15.75" thickBot="1" x14ac:dyDescent="0.3">
      <c r="C52" s="175" t="s">
        <v>59</v>
      </c>
      <c r="D52" s="165"/>
      <c r="E52" s="156">
        <v>0</v>
      </c>
      <c r="F52" s="119">
        <f>IF(E50&lt;6,"",((E50-6)/12)*(G50/E50))</f>
        <v>0</v>
      </c>
      <c r="G52" s="99">
        <f>F52</f>
        <v>0</v>
      </c>
      <c r="H52" s="166"/>
      <c r="I52" s="103" t="s">
        <v>526</v>
      </c>
      <c r="J52" s="103" t="str">
        <f>VLOOKUP(I52,Presupuesto!$B$11:$C$565,2,0)</f>
        <v>DECIMOCUARTO MES</v>
      </c>
      <c r="K52" s="100" t="str">
        <f t="shared" si="0"/>
        <v>Gestión del Talento Humano, Administrativo y Docente</v>
      </c>
      <c r="L52" s="100" t="s">
        <v>405</v>
      </c>
    </row>
    <row r="53" spans="3:12" ht="15.75" thickBot="1" x14ac:dyDescent="0.3">
      <c r="C53" s="139" t="s">
        <v>501</v>
      </c>
      <c r="D53" s="201"/>
      <c r="E53" s="154">
        <v>12</v>
      </c>
      <c r="F53" s="317">
        <f>HLOOKUP($C53,$BZ$2:$CM$3,2,0)</f>
        <v>439.49</v>
      </c>
      <c r="G53" s="115">
        <f>D53*E53*F53</f>
        <v>0</v>
      </c>
      <c r="H53" s="168"/>
      <c r="I53" s="116" t="s">
        <v>503</v>
      </c>
      <c r="J53" s="116" t="str">
        <f>VLOOKUP(I53,Presupuesto!$B$11:$C$565,2,0)</f>
        <v>SUELDOS Y SALARIOS PERMANENTES</v>
      </c>
      <c r="K53" s="100" t="str">
        <f t="shared" si="0"/>
        <v>Gestión del Talento Humano, Administrativo y Docente</v>
      </c>
      <c r="L53" s="100" t="s">
        <v>405</v>
      </c>
    </row>
    <row r="54" spans="3:12" x14ac:dyDescent="0.25">
      <c r="C54" s="174" t="s">
        <v>58</v>
      </c>
      <c r="D54" s="165"/>
      <c r="E54" s="156">
        <v>0</v>
      </c>
      <c r="F54" s="102">
        <f>IF(E53=0,"",(G53/E53)/12*E53)</f>
        <v>0</v>
      </c>
      <c r="G54" s="99">
        <f>F54</f>
        <v>0</v>
      </c>
      <c r="H54" s="166"/>
      <c r="I54" s="118" t="s">
        <v>523</v>
      </c>
      <c r="J54" s="118" t="str">
        <f>VLOOKUP(I54,Presupuesto!$B$11:$C$565,2,0)</f>
        <v>AGUINALDO Y DECIMO CUARTO MES</v>
      </c>
      <c r="K54" s="100" t="str">
        <f t="shared" si="0"/>
        <v>Gestión del Talento Humano, Administrativo y Docente</v>
      </c>
      <c r="L54" s="100" t="s">
        <v>405</v>
      </c>
    </row>
    <row r="55" spans="3:12" ht="15.75" thickBot="1" x14ac:dyDescent="0.3">
      <c r="C55" s="175" t="s">
        <v>59</v>
      </c>
      <c r="D55" s="165"/>
      <c r="E55" s="156">
        <v>0</v>
      </c>
      <c r="F55" s="119">
        <f>IF(E53&lt;6,"",((E53-6)/12)*(G53/E53))</f>
        <v>0</v>
      </c>
      <c r="G55" s="99">
        <f>F55</f>
        <v>0</v>
      </c>
      <c r="H55" s="166"/>
      <c r="I55" s="103" t="s">
        <v>526</v>
      </c>
      <c r="J55" s="103" t="str">
        <f>VLOOKUP(I55,Presupuesto!$B$11:$C$565,2,0)</f>
        <v>DECIMOCUARTO MES</v>
      </c>
      <c r="K55" s="100" t="str">
        <f t="shared" si="0"/>
        <v>Gestión del Talento Humano, Administrativo y Docente</v>
      </c>
      <c r="L55" s="100" t="s">
        <v>405</v>
      </c>
    </row>
    <row r="56" spans="3:12" ht="15.75" thickBot="1" x14ac:dyDescent="0.3">
      <c r="C56" s="139" t="s">
        <v>502</v>
      </c>
      <c r="D56" s="201"/>
      <c r="E56" s="154">
        <v>12</v>
      </c>
      <c r="F56" s="317">
        <f>HLOOKUP($C56,$BZ$2:$CM$3,2,0)</f>
        <v>1904.46</v>
      </c>
      <c r="G56" s="115">
        <f>D56*E56*F56</f>
        <v>0</v>
      </c>
      <c r="H56" s="168"/>
      <c r="I56" s="116" t="s">
        <v>503</v>
      </c>
      <c r="J56" s="116" t="str">
        <f>VLOOKUP(I56,Presupuesto!$B$11:$C$565,2,0)</f>
        <v>SUELDOS Y SALARIOS PERMANENTES</v>
      </c>
      <c r="K56" s="100" t="str">
        <f t="shared" si="0"/>
        <v>Gestión del Talento Humano, Administrativo y Docente</v>
      </c>
      <c r="L56" s="100" t="s">
        <v>405</v>
      </c>
    </row>
    <row r="57" spans="3:12" x14ac:dyDescent="0.25">
      <c r="C57" s="174" t="s">
        <v>58</v>
      </c>
      <c r="D57" s="165"/>
      <c r="E57" s="156">
        <v>0</v>
      </c>
      <c r="F57" s="102">
        <f>IF(E56=0,"",(G56/E56)/12*E56)</f>
        <v>0</v>
      </c>
      <c r="G57" s="99">
        <f>F57</f>
        <v>0</v>
      </c>
      <c r="H57" s="166"/>
      <c r="I57" s="118" t="s">
        <v>523</v>
      </c>
      <c r="J57" s="118" t="str">
        <f>VLOOKUP(I57,Presupuesto!$B$11:$C$565,2,0)</f>
        <v>AGUINALDO Y DECIMO CUARTO MES</v>
      </c>
      <c r="K57" s="100" t="str">
        <f t="shared" si="0"/>
        <v>Gestión del Talento Humano, Administrativo y Docente</v>
      </c>
      <c r="L57" s="100" t="s">
        <v>405</v>
      </c>
    </row>
    <row r="58" spans="3:12" ht="15.75" thickBot="1" x14ac:dyDescent="0.3">
      <c r="C58" s="175" t="s">
        <v>59</v>
      </c>
      <c r="D58" s="165"/>
      <c r="E58" s="156">
        <v>0</v>
      </c>
      <c r="F58" s="119">
        <f>IF(E56&lt;6,"",((E56-6)/12)*(G56/E56))</f>
        <v>0</v>
      </c>
      <c r="G58" s="99">
        <f>F58</f>
        <v>0</v>
      </c>
      <c r="H58" s="166"/>
      <c r="I58" s="103" t="s">
        <v>526</v>
      </c>
      <c r="J58" s="103" t="str">
        <f>VLOOKUP(I58,Presupuesto!$B$11:$C$565,2,0)</f>
        <v>DECIMOCUARTO MES</v>
      </c>
      <c r="K58" s="100" t="str">
        <f t="shared" si="0"/>
        <v>Gestión del Talento Humano, Administrativo y Docente</v>
      </c>
      <c r="L58" s="100" t="s">
        <v>405</v>
      </c>
    </row>
    <row r="59" spans="3:12" ht="15.75" thickBot="1" x14ac:dyDescent="0.3">
      <c r="C59" s="142" t="s">
        <v>84</v>
      </c>
      <c r="D59" s="201"/>
      <c r="E59" s="154">
        <v>12</v>
      </c>
      <c r="F59" s="141">
        <v>30000</v>
      </c>
      <c r="G59" s="115">
        <f>D59*E59*F59</f>
        <v>0</v>
      </c>
      <c r="H59" s="168"/>
      <c r="I59" s="116" t="s">
        <v>571</v>
      </c>
      <c r="J59" s="116" t="str">
        <f>VLOOKUP(I59,Presupuesto!$B$11:$C$565,2,0)</f>
        <v>CONTRATOS ESPECIALES</v>
      </c>
      <c r="K59" s="100" t="str">
        <f t="shared" si="0"/>
        <v>Gestión del Talento Humano, Administrativo y Docente</v>
      </c>
      <c r="L59" s="100" t="s">
        <v>405</v>
      </c>
    </row>
    <row r="60" spans="3:12" x14ac:dyDescent="0.25">
      <c r="C60" s="174" t="s">
        <v>58</v>
      </c>
      <c r="D60" s="165"/>
      <c r="E60" s="156">
        <v>0</v>
      </c>
      <c r="F60" s="119">
        <f>IF(E59=0,"",(G59/E59)/12*E59)</f>
        <v>0</v>
      </c>
      <c r="G60" s="99">
        <f>F60</f>
        <v>0</v>
      </c>
      <c r="H60" s="166"/>
      <c r="I60" s="103" t="s">
        <v>571</v>
      </c>
      <c r="J60" s="103" t="str">
        <f>VLOOKUP(I60,Presupuesto!$B$11:$C$565,2,0)</f>
        <v>CONTRATOS ESPECIALES</v>
      </c>
      <c r="K60" s="100" t="str">
        <f t="shared" si="0"/>
        <v>Gestión del Talento Humano, Administrativo y Docente</v>
      </c>
      <c r="L60" s="100" t="s">
        <v>405</v>
      </c>
    </row>
    <row r="61" spans="3:12" ht="15.75" thickBot="1" x14ac:dyDescent="0.3">
      <c r="C61" s="175" t="s">
        <v>59</v>
      </c>
      <c r="D61" s="165"/>
      <c r="E61" s="156">
        <v>0</v>
      </c>
      <c r="F61" s="102">
        <f>IF(E59&lt;6,"",((E59-6)/12)*(G59/E59))</f>
        <v>0</v>
      </c>
      <c r="G61" s="99">
        <f>F61</f>
        <v>0</v>
      </c>
      <c r="H61" s="166"/>
      <c r="I61" s="103" t="s">
        <v>571</v>
      </c>
      <c r="J61" s="103" t="str">
        <f>VLOOKUP(I61,Presupuesto!$B$11:$C$565,2,0)</f>
        <v>CONTRATOS ESPECIALES</v>
      </c>
      <c r="K61" s="100" t="str">
        <f t="shared" si="0"/>
        <v>Gestión del Talento Humano, Administrativo y Docente</v>
      </c>
      <c r="L61" s="100" t="s">
        <v>405</v>
      </c>
    </row>
    <row r="62" spans="3:12" ht="15.75" thickBot="1" x14ac:dyDescent="0.3">
      <c r="C62" s="142" t="s">
        <v>60</v>
      </c>
      <c r="D62" s="201"/>
      <c r="E62" s="154">
        <v>12</v>
      </c>
      <c r="F62" s="120">
        <v>30000</v>
      </c>
      <c r="G62" s="115">
        <f>D62*E62*F62</f>
        <v>0</v>
      </c>
      <c r="H62" s="168"/>
      <c r="I62" s="116" t="s">
        <v>712</v>
      </c>
      <c r="J62" s="116" t="str">
        <f>VLOOKUP(I62,Presupuesto!$B$11:$C$565,2,0)</f>
        <v>OTROS SERVICIOS TECNICOS Y PROFESIONALES</v>
      </c>
      <c r="K62" s="100" t="str">
        <f t="shared" si="0"/>
        <v>Gestión del Talento Humano, Administrativo y Docente</v>
      </c>
      <c r="L62" s="100" t="s">
        <v>405</v>
      </c>
    </row>
    <row r="63" spans="3:12" x14ac:dyDescent="0.25">
      <c r="C63" s="174" t="s">
        <v>58</v>
      </c>
      <c r="D63" s="165"/>
      <c r="E63" s="156">
        <v>0</v>
      </c>
      <c r="F63" s="102">
        <v>0</v>
      </c>
      <c r="G63" s="99">
        <f>F63</f>
        <v>0</v>
      </c>
      <c r="H63" s="166"/>
      <c r="I63" s="103" t="s">
        <v>712</v>
      </c>
      <c r="J63" s="103" t="str">
        <f>VLOOKUP(I63,Presupuesto!$B$11:$C$565,2,0)</f>
        <v>OTROS SERVICIOS TECNICOS Y PROFESIONALES</v>
      </c>
      <c r="K63" s="100" t="str">
        <f t="shared" si="0"/>
        <v>Gestión del Talento Humano, Administrativo y Docente</v>
      </c>
      <c r="L63" s="100" t="s">
        <v>405</v>
      </c>
    </row>
    <row r="64" spans="3:12" ht="15.75" thickBot="1" x14ac:dyDescent="0.3">
      <c r="C64" s="175" t="s">
        <v>59</v>
      </c>
      <c r="D64" s="165"/>
      <c r="E64" s="156">
        <v>0</v>
      </c>
      <c r="F64" s="102">
        <v>0</v>
      </c>
      <c r="G64" s="99">
        <f>F64</f>
        <v>0</v>
      </c>
      <c r="H64" s="166"/>
      <c r="I64" s="103" t="s">
        <v>712</v>
      </c>
      <c r="J64" s="103" t="str">
        <f>VLOOKUP(I64,Presupuesto!$B$11:$C$565,2,0)</f>
        <v>OTROS SERVICIOS TECNICOS Y PROFESIONALES</v>
      </c>
      <c r="K64" s="100" t="str">
        <f t="shared" si="0"/>
        <v>Gestión del Talento Humano, Administrativo y Docente</v>
      </c>
      <c r="L64" s="100" t="s">
        <v>405</v>
      </c>
    </row>
    <row r="65" spans="2:79" ht="15.75" thickBot="1" x14ac:dyDescent="0.3">
      <c r="C65" s="142" t="s">
        <v>61</v>
      </c>
      <c r="D65" s="201"/>
      <c r="E65" s="154">
        <v>12</v>
      </c>
      <c r="F65" s="120">
        <v>30000</v>
      </c>
      <c r="G65" s="115">
        <f>D65*E65*F65</f>
        <v>0</v>
      </c>
      <c r="H65" s="168"/>
      <c r="I65" s="116" t="s">
        <v>503</v>
      </c>
      <c r="J65" s="116" t="str">
        <f>VLOOKUP(I65,Presupuesto!$B$11:$C$565,2,0)</f>
        <v>SUELDOS Y SALARIOS PERMANENTES</v>
      </c>
      <c r="K65" s="100" t="str">
        <f t="shared" si="0"/>
        <v>Gestión del Talento Humano, Administrativo y Docente</v>
      </c>
      <c r="L65" s="100" t="s">
        <v>405</v>
      </c>
    </row>
    <row r="66" spans="2:79" x14ac:dyDescent="0.25">
      <c r="C66" s="174" t="s">
        <v>58</v>
      </c>
      <c r="D66" s="172"/>
      <c r="E66" s="133">
        <v>0</v>
      </c>
      <c r="F66" s="121">
        <f>IF(E65=0,"",(G65/E65)/12*E65)</f>
        <v>0</v>
      </c>
      <c r="G66" s="122">
        <f>F66</f>
        <v>0</v>
      </c>
      <c r="H66" s="166"/>
      <c r="I66" s="103" t="s">
        <v>523</v>
      </c>
      <c r="J66" s="103" t="str">
        <f>VLOOKUP(I66,Presupuesto!$B$11:$C$565,2,0)</f>
        <v>AGUINALDO Y DECIMO CUARTO MES</v>
      </c>
      <c r="K66" s="100" t="str">
        <f t="shared" si="0"/>
        <v>Gestión del Talento Humano, Administrativo y Docente</v>
      </c>
      <c r="L66" s="100" t="s">
        <v>405</v>
      </c>
    </row>
    <row r="67" spans="2:79" ht="15.75" thickBot="1" x14ac:dyDescent="0.3">
      <c r="C67" s="176" t="s">
        <v>59</v>
      </c>
      <c r="D67" s="164"/>
      <c r="E67" s="134">
        <v>0</v>
      </c>
      <c r="F67" s="107">
        <f>IF(E65&lt;6,"",((E65-6)/12)*(G65/E65))</f>
        <v>0</v>
      </c>
      <c r="G67" s="107">
        <f>F67</f>
        <v>0</v>
      </c>
      <c r="H67" s="164"/>
      <c r="I67" s="108" t="s">
        <v>526</v>
      </c>
      <c r="J67" s="126" t="str">
        <f>VLOOKUP(I67,Presupuesto!$B$11:$C$565,2,0)</f>
        <v>DECIMOCUARTO MES</v>
      </c>
      <c r="K67" s="108" t="str">
        <f t="shared" ref="K67" si="1">$K$17</f>
        <v>Gestión del Talento Humano, Administrativo y Docente</v>
      </c>
      <c r="L67" s="126" t="s">
        <v>405</v>
      </c>
    </row>
    <row r="70" spans="2:79" x14ac:dyDescent="0.25">
      <c r="C70" s="70" t="s">
        <v>54</v>
      </c>
      <c r="D70" s="79"/>
      <c r="E70" s="70"/>
      <c r="F70" s="70"/>
      <c r="G70" s="70"/>
      <c r="H70" s="79"/>
      <c r="I70" s="70"/>
      <c r="J70" s="70"/>
      <c r="CA70" s="316"/>
    </row>
    <row r="71" spans="2:79" ht="15.75" thickBot="1" x14ac:dyDescent="0.3">
      <c r="C71" s="180"/>
      <c r="D71" s="79"/>
      <c r="E71" s="180"/>
      <c r="F71" s="180"/>
      <c r="G71" s="180"/>
      <c r="H71" s="79"/>
      <c r="I71" s="180"/>
      <c r="J71" s="180"/>
      <c r="CA71" s="316"/>
    </row>
    <row r="72" spans="2:79" ht="15.75" thickBot="1" x14ac:dyDescent="0.3">
      <c r="C72" s="69" t="s">
        <v>43</v>
      </c>
      <c r="D72" s="30">
        <f>SUM(G79:G129)</f>
        <v>355979.745</v>
      </c>
      <c r="E72" s="95"/>
      <c r="F72" s="95"/>
      <c r="G72" s="95"/>
      <c r="H72" s="76"/>
      <c r="I72" s="76"/>
      <c r="J72" s="76"/>
      <c r="CA72" s="316"/>
    </row>
    <row r="73" spans="2:79" x14ac:dyDescent="0.25">
      <c r="B73" s="180"/>
      <c r="D73" s="31"/>
      <c r="E73" s="95"/>
      <c r="F73" s="95"/>
      <c r="G73" s="95"/>
      <c r="H73" s="76"/>
      <c r="I73" s="76"/>
      <c r="J73" s="76"/>
      <c r="CA73" s="316"/>
    </row>
    <row r="74" spans="2:79" x14ac:dyDescent="0.25">
      <c r="B74" s="180"/>
      <c r="D74" s="31"/>
      <c r="E74" s="95"/>
      <c r="F74" s="95"/>
      <c r="G74" s="95"/>
      <c r="H74" s="76"/>
      <c r="I74" s="76"/>
      <c r="J74" s="76"/>
      <c r="CA74" s="316"/>
    </row>
    <row r="75" spans="2:79" ht="15.75" x14ac:dyDescent="0.25">
      <c r="C75" s="206" t="s">
        <v>396</v>
      </c>
      <c r="D75" s="207" t="str">
        <f>+'Gestión del Talento Humano'!E8</f>
        <v>ING.1.1.2.1</v>
      </c>
      <c r="E75" s="95"/>
      <c r="F75" s="95"/>
      <c r="G75" s="95"/>
      <c r="H75" s="76"/>
      <c r="I75" s="76"/>
      <c r="J75" s="76"/>
      <c r="CA75" s="316"/>
    </row>
    <row r="76" spans="2:79" ht="18.75" x14ac:dyDescent="0.25">
      <c r="C76" s="215" t="str">
        <f>IFERROR(VLOOKUP(D75,'Desarrollo e Innov. Curricular'!$E:$F,2,FALSE),IFERROR(VLOOKUP(D75,'Investigación Científica'!$E:$F,2,FALSE),IFERROR(VLOOKUP(D75,'Vinculación Univ. Sociedad'!$E:$F,2,FALSE),IFERROR(VLOOKUP(D75,'Docencia y Profesorado Universi'!$E:$F,2,FALSE),IFERROR(VLOOKUP(D75,'Estudiantes y Graduados'!$E:$F,2,FALSE),IFERROR(VLOOKUP(D75,'Gestion Administrativa'!$E:$F,2,FALSE),IFERROR(VLOOKUP(D75,'Gestión Académica'!$E:$F,2,FALSE),IFERROR(VLOOKUP(D75,'Aseguramiento de la Calidad'!$E:$F,2,FALSE),IFERROR(VLOOKUP(D75,'Gestión del Conocimiento'!$E:$F,2,FALSE),IFERROR(VLOOKUP(D75,'Gobernabilidad y Procesos...'!$E:$F,2,FALSE),IFERROR(VLOOKUP(D75,'Gestión del Talento Humano'!$E:$F,2,FALSE),IFERROR(VLOOKUP(D75,'Internacionalización de la E.S.'!$E:$F,2,FALSE),IFERROR(VLOOKUP(D75,Posgrado!$E:$F,2,FALSE),IFERROR(VLOOKUP(D75,'Cultura de Innovación Insti...'!$E:$F,2,FALSE),VLOOKUP(D75,'Lo Esencial de la Reforma Univ.'!$E:$F,2,0)))))))))))))))</f>
        <v xml:space="preserve">1. Contratación de una (1) plaza docente  para el manejo y administración del Laboratorio de Lenguas Extranjeras. Presentar el plan de ejecución para implementar el laboratorio.  </v>
      </c>
      <c r="D76" s="31"/>
      <c r="E76" s="95"/>
      <c r="F76" s="95"/>
      <c r="G76" s="95"/>
      <c r="H76" s="76"/>
      <c r="I76" s="76"/>
      <c r="J76" s="76"/>
      <c r="CA76" s="316"/>
    </row>
    <row r="77" spans="2:79" ht="15.75" thickBot="1" x14ac:dyDescent="0.3">
      <c r="C77" s="180"/>
      <c r="D77" s="31"/>
      <c r="E77" s="95"/>
      <c r="F77" s="95"/>
      <c r="G77" s="95"/>
      <c r="H77" s="76"/>
      <c r="I77" s="76"/>
      <c r="J77" s="76"/>
      <c r="CA77" s="316"/>
    </row>
    <row r="78" spans="2:79" ht="30.75" thickBot="1" x14ac:dyDescent="0.3">
      <c r="C78" s="136" t="s">
        <v>44</v>
      </c>
      <c r="D78" s="140" t="s">
        <v>55</v>
      </c>
      <c r="E78" s="173" t="s">
        <v>56</v>
      </c>
      <c r="F78" s="140" t="s">
        <v>57</v>
      </c>
      <c r="G78" s="137" t="s">
        <v>27</v>
      </c>
      <c r="H78" s="135" t="s">
        <v>134</v>
      </c>
      <c r="I78" s="138" t="s">
        <v>46</v>
      </c>
      <c r="J78" s="138" t="s">
        <v>135</v>
      </c>
      <c r="K78" s="138" t="s">
        <v>414</v>
      </c>
      <c r="L78" s="138" t="s">
        <v>415</v>
      </c>
      <c r="CA78" s="316"/>
    </row>
    <row r="79" spans="2:79" ht="15.75" thickBot="1" x14ac:dyDescent="0.3">
      <c r="C79" s="139" t="s">
        <v>489</v>
      </c>
      <c r="D79" s="201"/>
      <c r="E79" s="154">
        <v>12</v>
      </c>
      <c r="F79" s="317">
        <f>HLOOKUP($C79,$BZ$2:$CM$3,2,0)</f>
        <v>41436.800000000003</v>
      </c>
      <c r="G79" s="115">
        <f>D79*E79*F79</f>
        <v>0</v>
      </c>
      <c r="H79" s="168"/>
      <c r="I79" s="116" t="s">
        <v>503</v>
      </c>
      <c r="J79" s="116" t="str">
        <f>VLOOKUP(I79,Presupuesto!$B$11:$C$565,2,0)</f>
        <v>SUELDOS Y SALARIOS PERMANENTES</v>
      </c>
      <c r="K79" s="225" t="s">
        <v>1466</v>
      </c>
      <c r="L79" s="100" t="s">
        <v>405</v>
      </c>
      <c r="CA79" s="316"/>
    </row>
    <row r="80" spans="2:79" x14ac:dyDescent="0.25">
      <c r="C80" s="174" t="s">
        <v>58</v>
      </c>
      <c r="D80" s="165"/>
      <c r="E80" s="156">
        <v>0</v>
      </c>
      <c r="F80" s="102">
        <f>IF(E79=0,"",(G79/E79)/12*E79)</f>
        <v>0</v>
      </c>
      <c r="G80" s="99">
        <f>F80</f>
        <v>0</v>
      </c>
      <c r="H80" s="166"/>
      <c r="I80" s="118" t="s">
        <v>523</v>
      </c>
      <c r="J80" s="118" t="str">
        <f>VLOOKUP(I80,Presupuesto!$B$11:$C$565,2,0)</f>
        <v>AGUINALDO Y DECIMO CUARTO MES</v>
      </c>
      <c r="K80" s="100" t="str">
        <f>$K$17</f>
        <v>Gestión del Talento Humano, Administrativo y Docente</v>
      </c>
      <c r="L80" s="100" t="s">
        <v>405</v>
      </c>
      <c r="CA80" s="316"/>
    </row>
    <row r="81" spans="3:79" ht="15.75" thickBot="1" x14ac:dyDescent="0.3">
      <c r="C81" s="175" t="s">
        <v>59</v>
      </c>
      <c r="D81" s="165"/>
      <c r="E81" s="156">
        <v>0</v>
      </c>
      <c r="F81" s="119">
        <f>IF(E79&lt;6,"",((E79-6)/12)*(G79/E79))</f>
        <v>0</v>
      </c>
      <c r="G81" s="99">
        <f>F81</f>
        <v>0</v>
      </c>
      <c r="H81" s="166"/>
      <c r="I81" s="103" t="s">
        <v>526</v>
      </c>
      <c r="J81" s="103" t="str">
        <f>VLOOKUP(I81,Presupuesto!$B$11:$C$565,2,0)</f>
        <v>DECIMOCUARTO MES</v>
      </c>
      <c r="K81" s="100" t="str">
        <f t="shared" ref="K81:K129" si="2">$K$17</f>
        <v>Gestión del Talento Humano, Administrativo y Docente</v>
      </c>
      <c r="L81" s="100" t="s">
        <v>405</v>
      </c>
      <c r="CA81" s="316"/>
    </row>
    <row r="82" spans="3:79" ht="15.75" thickBot="1" x14ac:dyDescent="0.3">
      <c r="C82" s="139" t="s">
        <v>490</v>
      </c>
      <c r="D82" s="201"/>
      <c r="E82" s="154">
        <v>12</v>
      </c>
      <c r="F82" s="317">
        <f>HLOOKUP($C82,$BZ$2:$CM$3,2,0)</f>
        <v>37669.82</v>
      </c>
      <c r="G82" s="115">
        <f>D82*E82*F82</f>
        <v>0</v>
      </c>
      <c r="H82" s="168"/>
      <c r="I82" s="116" t="s">
        <v>503</v>
      </c>
      <c r="J82" s="116" t="str">
        <f>VLOOKUP(I82,Presupuesto!$B$11:$C$565,2,0)</f>
        <v>SUELDOS Y SALARIOS PERMANENTES</v>
      </c>
      <c r="K82" s="100" t="str">
        <f t="shared" si="2"/>
        <v>Gestión del Talento Humano, Administrativo y Docente</v>
      </c>
      <c r="L82" s="100" t="s">
        <v>405</v>
      </c>
    </row>
    <row r="83" spans="3:79" x14ac:dyDescent="0.25">
      <c r="C83" s="174" t="s">
        <v>58</v>
      </c>
      <c r="D83" s="165"/>
      <c r="E83" s="156">
        <v>0</v>
      </c>
      <c r="F83" s="102">
        <f>IF(E82=0,"",(G82/E82)/12*E82)</f>
        <v>0</v>
      </c>
      <c r="G83" s="99">
        <f>F83</f>
        <v>0</v>
      </c>
      <c r="H83" s="166"/>
      <c r="I83" s="118" t="s">
        <v>523</v>
      </c>
      <c r="J83" s="118" t="str">
        <f>VLOOKUP(I83,Presupuesto!$B$11:$C$565,2,0)</f>
        <v>AGUINALDO Y DECIMO CUARTO MES</v>
      </c>
      <c r="K83" s="100" t="str">
        <f t="shared" si="2"/>
        <v>Gestión del Talento Humano, Administrativo y Docente</v>
      </c>
      <c r="L83" s="100" t="s">
        <v>405</v>
      </c>
    </row>
    <row r="84" spans="3:79" ht="15.75" thickBot="1" x14ac:dyDescent="0.3">
      <c r="C84" s="175" t="s">
        <v>59</v>
      </c>
      <c r="D84" s="165"/>
      <c r="E84" s="156">
        <v>0</v>
      </c>
      <c r="F84" s="119">
        <f>IF(E82&lt;6,"",((E82-6)/12)*(G82/E82))</f>
        <v>0</v>
      </c>
      <c r="G84" s="99">
        <f>F84</f>
        <v>0</v>
      </c>
      <c r="H84" s="166"/>
      <c r="I84" s="103" t="s">
        <v>526</v>
      </c>
      <c r="J84" s="103" t="str">
        <f>VLOOKUP(I84,Presupuesto!$B$11:$C$565,2,0)</f>
        <v>DECIMOCUARTO MES</v>
      </c>
      <c r="K84" s="100" t="str">
        <f t="shared" si="2"/>
        <v>Gestión del Talento Humano, Administrativo y Docente</v>
      </c>
      <c r="L84" s="100" t="s">
        <v>405</v>
      </c>
    </row>
    <row r="85" spans="3:79" ht="15.75" thickBot="1" x14ac:dyDescent="0.3">
      <c r="C85" s="139" t="s">
        <v>491</v>
      </c>
      <c r="D85" s="201"/>
      <c r="E85" s="154">
        <v>12</v>
      </c>
      <c r="F85" s="317">
        <f>HLOOKUP($C85,$BZ$2:$CM$3,2,0)</f>
        <v>33902.839999999997</v>
      </c>
      <c r="G85" s="115">
        <f>D85*E85*F85</f>
        <v>0</v>
      </c>
      <c r="H85" s="168"/>
      <c r="I85" s="116" t="s">
        <v>503</v>
      </c>
      <c r="J85" s="116" t="str">
        <f>VLOOKUP(I85,Presupuesto!$B$11:$C$565,2,0)</f>
        <v>SUELDOS Y SALARIOS PERMANENTES</v>
      </c>
      <c r="K85" s="100" t="str">
        <f t="shared" si="2"/>
        <v>Gestión del Talento Humano, Administrativo y Docente</v>
      </c>
      <c r="L85" s="100" t="s">
        <v>405</v>
      </c>
    </row>
    <row r="86" spans="3:79" x14ac:dyDescent="0.25">
      <c r="C86" s="174" t="s">
        <v>58</v>
      </c>
      <c r="D86" s="165"/>
      <c r="E86" s="156">
        <v>0</v>
      </c>
      <c r="F86" s="102">
        <f>IF(E85=0,"",(G85/E85)/12*E85)</f>
        <v>0</v>
      </c>
      <c r="G86" s="99">
        <f>F86</f>
        <v>0</v>
      </c>
      <c r="H86" s="166"/>
      <c r="I86" s="118" t="s">
        <v>523</v>
      </c>
      <c r="J86" s="118" t="str">
        <f>VLOOKUP(I86,Presupuesto!$B$11:$C$565,2,0)</f>
        <v>AGUINALDO Y DECIMO CUARTO MES</v>
      </c>
      <c r="K86" s="100" t="str">
        <f t="shared" si="2"/>
        <v>Gestión del Talento Humano, Administrativo y Docente</v>
      </c>
      <c r="L86" s="100" t="s">
        <v>405</v>
      </c>
    </row>
    <row r="87" spans="3:79" ht="15.75" thickBot="1" x14ac:dyDescent="0.3">
      <c r="C87" s="175" t="s">
        <v>59</v>
      </c>
      <c r="D87" s="165"/>
      <c r="E87" s="156">
        <v>0</v>
      </c>
      <c r="F87" s="119">
        <f>IF(E85&lt;6,"",((E85-6)/12)*(G85/E85))</f>
        <v>0</v>
      </c>
      <c r="G87" s="99">
        <f>F87</f>
        <v>0</v>
      </c>
      <c r="H87" s="166"/>
      <c r="I87" s="103" t="s">
        <v>526</v>
      </c>
      <c r="J87" s="103" t="str">
        <f>VLOOKUP(I87,Presupuesto!$B$11:$C$565,2,0)</f>
        <v>DECIMOCUARTO MES</v>
      </c>
      <c r="K87" s="100" t="str">
        <f t="shared" si="2"/>
        <v>Gestión del Talento Humano, Administrativo y Docente</v>
      </c>
      <c r="L87" s="100" t="s">
        <v>405</v>
      </c>
    </row>
    <row r="88" spans="3:79" ht="15.75" thickBot="1" x14ac:dyDescent="0.3">
      <c r="C88" s="139" t="s">
        <v>492</v>
      </c>
      <c r="D88" s="201"/>
      <c r="E88" s="154">
        <v>12</v>
      </c>
      <c r="F88" s="317">
        <f>HLOOKUP($C88,$BZ$2:$CM$3,2,0)</f>
        <v>30135.85</v>
      </c>
      <c r="G88" s="115">
        <f>D88*E88*F88</f>
        <v>0</v>
      </c>
      <c r="H88" s="168"/>
      <c r="I88" s="116" t="s">
        <v>503</v>
      </c>
      <c r="J88" s="116" t="str">
        <f>VLOOKUP(I88,Presupuesto!$B$11:$C$565,2,0)</f>
        <v>SUELDOS Y SALARIOS PERMANENTES</v>
      </c>
      <c r="K88" s="100" t="str">
        <f t="shared" si="2"/>
        <v>Gestión del Talento Humano, Administrativo y Docente</v>
      </c>
      <c r="L88" s="100" t="s">
        <v>405</v>
      </c>
    </row>
    <row r="89" spans="3:79" x14ac:dyDescent="0.25">
      <c r="C89" s="174" t="s">
        <v>58</v>
      </c>
      <c r="D89" s="165"/>
      <c r="E89" s="156">
        <v>0</v>
      </c>
      <c r="F89" s="102">
        <f>IF(E88=0,"",(G88/E88)/12*E88)</f>
        <v>0</v>
      </c>
      <c r="G89" s="99">
        <f>F89</f>
        <v>0</v>
      </c>
      <c r="H89" s="166"/>
      <c r="I89" s="118" t="s">
        <v>523</v>
      </c>
      <c r="J89" s="118" t="str">
        <f>VLOOKUP(I89,Presupuesto!$B$11:$C$565,2,0)</f>
        <v>AGUINALDO Y DECIMO CUARTO MES</v>
      </c>
      <c r="K89" s="100" t="str">
        <f t="shared" si="2"/>
        <v>Gestión del Talento Humano, Administrativo y Docente</v>
      </c>
      <c r="L89" s="100" t="s">
        <v>405</v>
      </c>
    </row>
    <row r="90" spans="3:79" ht="15.75" thickBot="1" x14ac:dyDescent="0.3">
      <c r="C90" s="175" t="s">
        <v>59</v>
      </c>
      <c r="D90" s="165"/>
      <c r="E90" s="156">
        <v>0</v>
      </c>
      <c r="F90" s="119">
        <f>IF(E88&lt;6,"",((E88-6)/12)*(G88/E88))</f>
        <v>0</v>
      </c>
      <c r="G90" s="99">
        <f>F90</f>
        <v>0</v>
      </c>
      <c r="H90" s="166"/>
      <c r="I90" s="103" t="s">
        <v>526</v>
      </c>
      <c r="J90" s="103" t="str">
        <f>VLOOKUP(I90,Presupuesto!$B$11:$C$565,2,0)</f>
        <v>DECIMOCUARTO MES</v>
      </c>
      <c r="K90" s="100" t="str">
        <f t="shared" si="2"/>
        <v>Gestión del Talento Humano, Administrativo y Docente</v>
      </c>
      <c r="L90" s="100" t="s">
        <v>405</v>
      </c>
    </row>
    <row r="91" spans="3:79" ht="15.75" thickBot="1" x14ac:dyDescent="0.3">
      <c r="C91" s="139" t="s">
        <v>493</v>
      </c>
      <c r="D91" s="201"/>
      <c r="E91" s="154">
        <v>12</v>
      </c>
      <c r="F91" s="317">
        <f>HLOOKUP($C91,$BZ$2:$CM$3,2,0)</f>
        <v>28252.36</v>
      </c>
      <c r="G91" s="115">
        <f>D91*E91*F91</f>
        <v>0</v>
      </c>
      <c r="H91" s="168"/>
      <c r="I91" s="116" t="s">
        <v>503</v>
      </c>
      <c r="J91" s="116" t="str">
        <f>VLOOKUP(I91,Presupuesto!$B$11:$C$565,2,0)</f>
        <v>SUELDOS Y SALARIOS PERMANENTES</v>
      </c>
      <c r="K91" s="100" t="str">
        <f t="shared" si="2"/>
        <v>Gestión del Talento Humano, Administrativo y Docente</v>
      </c>
      <c r="L91" s="100" t="s">
        <v>405</v>
      </c>
    </row>
    <row r="92" spans="3:79" x14ac:dyDescent="0.25">
      <c r="C92" s="174" t="s">
        <v>58</v>
      </c>
      <c r="D92" s="165"/>
      <c r="E92" s="156">
        <v>0</v>
      </c>
      <c r="F92" s="102">
        <f>IF(E91=0,"",(G91/E91)/12*E91)</f>
        <v>0</v>
      </c>
      <c r="G92" s="99">
        <f>F92</f>
        <v>0</v>
      </c>
      <c r="H92" s="166"/>
      <c r="I92" s="118" t="s">
        <v>523</v>
      </c>
      <c r="J92" s="118" t="str">
        <f>VLOOKUP(I92,Presupuesto!$B$11:$C$565,2,0)</f>
        <v>AGUINALDO Y DECIMO CUARTO MES</v>
      </c>
      <c r="K92" s="100" t="str">
        <f t="shared" si="2"/>
        <v>Gestión del Talento Humano, Administrativo y Docente</v>
      </c>
      <c r="L92" s="100" t="s">
        <v>405</v>
      </c>
    </row>
    <row r="93" spans="3:79" ht="15.75" thickBot="1" x14ac:dyDescent="0.3">
      <c r="C93" s="175" t="s">
        <v>59</v>
      </c>
      <c r="D93" s="165"/>
      <c r="E93" s="156">
        <v>0</v>
      </c>
      <c r="F93" s="119">
        <f>IF(E91&lt;6,"",((E91-6)/12)*(G91/E91))</f>
        <v>0</v>
      </c>
      <c r="G93" s="99">
        <f>F93</f>
        <v>0</v>
      </c>
      <c r="H93" s="166"/>
      <c r="I93" s="103" t="s">
        <v>526</v>
      </c>
      <c r="J93" s="103" t="str">
        <f>VLOOKUP(I93,Presupuesto!$B$11:$C$565,2,0)</f>
        <v>DECIMOCUARTO MES</v>
      </c>
      <c r="K93" s="100" t="str">
        <f t="shared" si="2"/>
        <v>Gestión del Talento Humano, Administrativo y Docente</v>
      </c>
      <c r="L93" s="100" t="s">
        <v>405</v>
      </c>
    </row>
    <row r="94" spans="3:79" ht="15.75" thickBot="1" x14ac:dyDescent="0.3">
      <c r="C94" s="139" t="s">
        <v>494</v>
      </c>
      <c r="D94" s="201">
        <v>1</v>
      </c>
      <c r="E94" s="154">
        <v>12</v>
      </c>
      <c r="F94" s="317">
        <f>HLOOKUP($C94,$BZ$2:$CM$3,2,0)</f>
        <v>26368.87</v>
      </c>
      <c r="G94" s="115">
        <f>D94*E94*F94</f>
        <v>316426.44</v>
      </c>
      <c r="H94" s="168" t="s">
        <v>132</v>
      </c>
      <c r="I94" s="116" t="s">
        <v>503</v>
      </c>
      <c r="J94" s="116" t="str">
        <f>VLOOKUP(I94,Presupuesto!$B$11:$C$565,2,0)</f>
        <v>SUELDOS Y SALARIOS PERMANENTES</v>
      </c>
      <c r="K94" s="100" t="str">
        <f t="shared" si="2"/>
        <v>Gestión del Talento Humano, Administrativo y Docente</v>
      </c>
      <c r="L94" s="100" t="s">
        <v>405</v>
      </c>
    </row>
    <row r="95" spans="3:79" x14ac:dyDescent="0.25">
      <c r="C95" s="174" t="s">
        <v>58</v>
      </c>
      <c r="D95" s="165"/>
      <c r="E95" s="156">
        <v>0</v>
      </c>
      <c r="F95" s="102">
        <f>IF(E94=0,"",(G94/E94)/12*E94)</f>
        <v>26368.87</v>
      </c>
      <c r="G95" s="99">
        <f>F95</f>
        <v>26368.87</v>
      </c>
      <c r="H95" s="166" t="s">
        <v>132</v>
      </c>
      <c r="I95" s="118" t="s">
        <v>523</v>
      </c>
      <c r="J95" s="118" t="str">
        <f>VLOOKUP(I95,Presupuesto!$B$11:$C$565,2,0)</f>
        <v>AGUINALDO Y DECIMO CUARTO MES</v>
      </c>
      <c r="K95" s="100" t="str">
        <f t="shared" si="2"/>
        <v>Gestión del Talento Humano, Administrativo y Docente</v>
      </c>
      <c r="L95" s="100" t="s">
        <v>405</v>
      </c>
    </row>
    <row r="96" spans="3:79" ht="15.75" thickBot="1" x14ac:dyDescent="0.3">
      <c r="C96" s="175" t="s">
        <v>59</v>
      </c>
      <c r="D96" s="165"/>
      <c r="E96" s="156">
        <v>0</v>
      </c>
      <c r="F96" s="119">
        <f>IF(E94&lt;6,"",((E94-6)/12)*(G94/E94))</f>
        <v>13184.434999999999</v>
      </c>
      <c r="G96" s="99">
        <f>F96</f>
        <v>13184.434999999999</v>
      </c>
      <c r="H96" s="166" t="s">
        <v>132</v>
      </c>
      <c r="I96" s="103" t="s">
        <v>526</v>
      </c>
      <c r="J96" s="103" t="str">
        <f>VLOOKUP(I96,Presupuesto!$B$11:$C$565,2,0)</f>
        <v>DECIMOCUARTO MES</v>
      </c>
      <c r="K96" s="100" t="str">
        <f t="shared" si="2"/>
        <v>Gestión del Talento Humano, Administrativo y Docente</v>
      </c>
      <c r="L96" s="100" t="s">
        <v>405</v>
      </c>
    </row>
    <row r="97" spans="3:12" ht="15.75" thickBot="1" x14ac:dyDescent="0.3">
      <c r="C97" s="139" t="s">
        <v>495</v>
      </c>
      <c r="D97" s="201"/>
      <c r="E97" s="154">
        <v>12</v>
      </c>
      <c r="F97" s="317">
        <f>HLOOKUP($C97,$BZ$2:$CM$3,2,0)</f>
        <v>17893.16</v>
      </c>
      <c r="G97" s="115">
        <f>D97*E97*F97</f>
        <v>0</v>
      </c>
      <c r="H97" s="168"/>
      <c r="I97" s="116" t="s">
        <v>503</v>
      </c>
      <c r="J97" s="116" t="str">
        <f>VLOOKUP(I97,Presupuesto!$B$11:$C$565,2,0)</f>
        <v>SUELDOS Y SALARIOS PERMANENTES</v>
      </c>
      <c r="K97" s="100" t="str">
        <f t="shared" si="2"/>
        <v>Gestión del Talento Humano, Administrativo y Docente</v>
      </c>
      <c r="L97" s="100" t="s">
        <v>405</v>
      </c>
    </row>
    <row r="98" spans="3:12" x14ac:dyDescent="0.25">
      <c r="C98" s="174" t="s">
        <v>58</v>
      </c>
      <c r="D98" s="165"/>
      <c r="E98" s="156">
        <v>0</v>
      </c>
      <c r="F98" s="102">
        <f>IF(E97=0,"",(G97/E97)/12*E97)</f>
        <v>0</v>
      </c>
      <c r="G98" s="99">
        <f>F98</f>
        <v>0</v>
      </c>
      <c r="H98" s="166"/>
      <c r="I98" s="118" t="s">
        <v>523</v>
      </c>
      <c r="J98" s="118" t="str">
        <f>VLOOKUP(I98,Presupuesto!$B$11:$C$565,2,0)</f>
        <v>AGUINALDO Y DECIMO CUARTO MES</v>
      </c>
      <c r="K98" s="100" t="str">
        <f t="shared" si="2"/>
        <v>Gestión del Talento Humano, Administrativo y Docente</v>
      </c>
      <c r="L98" s="100" t="s">
        <v>405</v>
      </c>
    </row>
    <row r="99" spans="3:12" ht="15.75" thickBot="1" x14ac:dyDescent="0.3">
      <c r="C99" s="175" t="s">
        <v>59</v>
      </c>
      <c r="D99" s="165"/>
      <c r="E99" s="156">
        <v>0</v>
      </c>
      <c r="F99" s="119">
        <f>IF(E97&lt;6,"",((E97-6)/12)*(G97/E97))</f>
        <v>0</v>
      </c>
      <c r="G99" s="99">
        <f>F99</f>
        <v>0</v>
      </c>
      <c r="H99" s="166"/>
      <c r="I99" s="103" t="s">
        <v>526</v>
      </c>
      <c r="J99" s="103" t="str">
        <f>VLOOKUP(I99,Presupuesto!$B$11:$C$565,2,0)</f>
        <v>DECIMOCUARTO MES</v>
      </c>
      <c r="K99" s="100" t="str">
        <f t="shared" si="2"/>
        <v>Gestión del Talento Humano, Administrativo y Docente</v>
      </c>
      <c r="L99" s="100" t="s">
        <v>405</v>
      </c>
    </row>
    <row r="100" spans="3:12" ht="15.75" thickBot="1" x14ac:dyDescent="0.3">
      <c r="C100" s="139" t="s">
        <v>496</v>
      </c>
      <c r="D100" s="201"/>
      <c r="E100" s="154">
        <v>12</v>
      </c>
      <c r="F100" s="317">
        <f>HLOOKUP($C100,$BZ$2:$CM$3,2,0)</f>
        <v>16951.419999999998</v>
      </c>
      <c r="G100" s="115">
        <f>D100*E100*F100</f>
        <v>0</v>
      </c>
      <c r="H100" s="168"/>
      <c r="I100" s="116" t="s">
        <v>503</v>
      </c>
      <c r="J100" s="116" t="str">
        <f>VLOOKUP(I100,Presupuesto!$B$11:$C$565,2,0)</f>
        <v>SUELDOS Y SALARIOS PERMANENTES</v>
      </c>
      <c r="K100" s="100" t="s">
        <v>1372</v>
      </c>
      <c r="L100" s="100" t="s">
        <v>405</v>
      </c>
    </row>
    <row r="101" spans="3:12" x14ac:dyDescent="0.25">
      <c r="C101" s="174" t="s">
        <v>58</v>
      </c>
      <c r="D101" s="165"/>
      <c r="E101" s="156">
        <v>0</v>
      </c>
      <c r="F101" s="102">
        <f>IF(E100=0,"",(G100/E100)/12*E100)</f>
        <v>0</v>
      </c>
      <c r="G101" s="99">
        <f>F101</f>
        <v>0</v>
      </c>
      <c r="H101" s="166"/>
      <c r="I101" s="118" t="s">
        <v>523</v>
      </c>
      <c r="J101" s="118" t="str">
        <f>VLOOKUP(I101,Presupuesto!$B$11:$C$565,2,0)</f>
        <v>AGUINALDO Y DECIMO CUARTO MES</v>
      </c>
      <c r="K101" s="100" t="str">
        <f t="shared" si="2"/>
        <v>Gestión del Talento Humano, Administrativo y Docente</v>
      </c>
      <c r="L101" s="100" t="s">
        <v>405</v>
      </c>
    </row>
    <row r="102" spans="3:12" ht="15.75" thickBot="1" x14ac:dyDescent="0.3">
      <c r="C102" s="175" t="s">
        <v>59</v>
      </c>
      <c r="D102" s="165"/>
      <c r="E102" s="156">
        <v>0</v>
      </c>
      <c r="F102" s="119">
        <f>IF(E100&lt;6,"",((E100-6)/12)*(G100/E100))</f>
        <v>0</v>
      </c>
      <c r="G102" s="99">
        <f>F102</f>
        <v>0</v>
      </c>
      <c r="H102" s="166"/>
      <c r="I102" s="103" t="s">
        <v>526</v>
      </c>
      <c r="J102" s="103" t="str">
        <f>VLOOKUP(I102,Presupuesto!$B$11:$C$565,2,0)</f>
        <v>DECIMOCUARTO MES</v>
      </c>
      <c r="K102" s="100" t="str">
        <f t="shared" si="2"/>
        <v>Gestión del Talento Humano, Administrativo y Docente</v>
      </c>
      <c r="L102" s="100" t="s">
        <v>405</v>
      </c>
    </row>
    <row r="103" spans="3:12" ht="15.75" thickBot="1" x14ac:dyDescent="0.3">
      <c r="C103" s="139" t="s">
        <v>497</v>
      </c>
      <c r="D103" s="201"/>
      <c r="E103" s="154">
        <v>12</v>
      </c>
      <c r="F103" s="317">
        <f>HLOOKUP($C103,$BZ$2:$CM$3,2,0)</f>
        <v>13184.44</v>
      </c>
      <c r="G103" s="115">
        <f>D103*E103*F103</f>
        <v>0</v>
      </c>
      <c r="H103" s="168"/>
      <c r="I103" s="116" t="s">
        <v>503</v>
      </c>
      <c r="J103" s="116" t="str">
        <f>VLOOKUP(I103,Presupuesto!$B$11:$C$565,2,0)</f>
        <v>SUELDOS Y SALARIOS PERMANENTES</v>
      </c>
      <c r="K103" s="100" t="str">
        <f t="shared" si="2"/>
        <v>Gestión del Talento Humano, Administrativo y Docente</v>
      </c>
      <c r="L103" s="100" t="s">
        <v>405</v>
      </c>
    </row>
    <row r="104" spans="3:12" x14ac:dyDescent="0.25">
      <c r="C104" s="174" t="s">
        <v>58</v>
      </c>
      <c r="D104" s="165"/>
      <c r="E104" s="156">
        <v>0</v>
      </c>
      <c r="F104" s="102">
        <f>IF(E103=0,"",(G103/E103)/12*E103)</f>
        <v>0</v>
      </c>
      <c r="G104" s="99">
        <f>F104</f>
        <v>0</v>
      </c>
      <c r="H104" s="166"/>
      <c r="I104" s="118" t="s">
        <v>523</v>
      </c>
      <c r="J104" s="118" t="str">
        <f>VLOOKUP(I104,Presupuesto!$B$11:$C$565,2,0)</f>
        <v>AGUINALDO Y DECIMO CUARTO MES</v>
      </c>
      <c r="K104" s="100" t="str">
        <f t="shared" si="2"/>
        <v>Gestión del Talento Humano, Administrativo y Docente</v>
      </c>
      <c r="L104" s="100" t="s">
        <v>405</v>
      </c>
    </row>
    <row r="105" spans="3:12" ht="15.75" thickBot="1" x14ac:dyDescent="0.3">
      <c r="C105" s="175" t="s">
        <v>59</v>
      </c>
      <c r="D105" s="165"/>
      <c r="E105" s="156">
        <v>0</v>
      </c>
      <c r="F105" s="119">
        <f>IF(E103&lt;6,"",((E103-6)/12)*(G103/E103))</f>
        <v>0</v>
      </c>
      <c r="G105" s="99">
        <f>F105</f>
        <v>0</v>
      </c>
      <c r="H105" s="166"/>
      <c r="I105" s="103" t="s">
        <v>526</v>
      </c>
      <c r="J105" s="103" t="str">
        <f>VLOOKUP(I105,Presupuesto!$B$11:$C$565,2,0)</f>
        <v>DECIMOCUARTO MES</v>
      </c>
      <c r="K105" s="100" t="str">
        <f t="shared" si="2"/>
        <v>Gestión del Talento Humano, Administrativo y Docente</v>
      </c>
      <c r="L105" s="100" t="s">
        <v>405</v>
      </c>
    </row>
    <row r="106" spans="3:12" ht="15.75" thickBot="1" x14ac:dyDescent="0.3">
      <c r="C106" s="139" t="s">
        <v>498</v>
      </c>
      <c r="D106" s="201"/>
      <c r="E106" s="154">
        <v>12</v>
      </c>
      <c r="F106" s="317">
        <f>HLOOKUP($C106,$BZ$2:$CM$3,2,0)</f>
        <v>15032.56</v>
      </c>
      <c r="G106" s="115">
        <f>D106*E106*F106</f>
        <v>0</v>
      </c>
      <c r="H106" s="168"/>
      <c r="I106" s="116" t="s">
        <v>503</v>
      </c>
      <c r="J106" s="116" t="str">
        <f>VLOOKUP(I106,Presupuesto!$B$11:$C$565,2,0)</f>
        <v>SUELDOS Y SALARIOS PERMANENTES</v>
      </c>
      <c r="K106" s="100" t="str">
        <f t="shared" si="2"/>
        <v>Gestión del Talento Humano, Administrativo y Docente</v>
      </c>
      <c r="L106" s="100" t="s">
        <v>405</v>
      </c>
    </row>
    <row r="107" spans="3:12" x14ac:dyDescent="0.25">
      <c r="C107" s="174" t="s">
        <v>58</v>
      </c>
      <c r="D107" s="165"/>
      <c r="E107" s="156">
        <v>0</v>
      </c>
      <c r="F107" s="102">
        <f>IF(E106=0,"",(G106/E106)/12*E106)</f>
        <v>0</v>
      </c>
      <c r="G107" s="99">
        <f>F107</f>
        <v>0</v>
      </c>
      <c r="H107" s="166"/>
      <c r="I107" s="118" t="s">
        <v>523</v>
      </c>
      <c r="J107" s="118" t="str">
        <f>VLOOKUP(I107,Presupuesto!$B$11:$C$565,2,0)</f>
        <v>AGUINALDO Y DECIMO CUARTO MES</v>
      </c>
      <c r="K107" s="100" t="str">
        <f t="shared" si="2"/>
        <v>Gestión del Talento Humano, Administrativo y Docente</v>
      </c>
      <c r="L107" s="100" t="s">
        <v>405</v>
      </c>
    </row>
    <row r="108" spans="3:12" ht="15.75" thickBot="1" x14ac:dyDescent="0.3">
      <c r="C108" s="175" t="s">
        <v>59</v>
      </c>
      <c r="D108" s="165"/>
      <c r="E108" s="156">
        <v>0</v>
      </c>
      <c r="F108" s="119">
        <f>IF(E106&lt;6,"",((E106-6)/12)*(G106/E106))</f>
        <v>0</v>
      </c>
      <c r="G108" s="99">
        <f>F108</f>
        <v>0</v>
      </c>
      <c r="H108" s="166"/>
      <c r="I108" s="103" t="s">
        <v>526</v>
      </c>
      <c r="J108" s="103" t="str">
        <f>VLOOKUP(I108,Presupuesto!$B$11:$C$565,2,0)</f>
        <v>DECIMOCUARTO MES</v>
      </c>
      <c r="K108" s="100" t="str">
        <f t="shared" si="2"/>
        <v>Gestión del Talento Humano, Administrativo y Docente</v>
      </c>
      <c r="L108" s="100" t="s">
        <v>405</v>
      </c>
    </row>
    <row r="109" spans="3:12" ht="15.75" thickBot="1" x14ac:dyDescent="0.3">
      <c r="C109" s="139" t="s">
        <v>499</v>
      </c>
      <c r="D109" s="201"/>
      <c r="E109" s="154">
        <v>12</v>
      </c>
      <c r="F109" s="317">
        <f>HLOOKUP($C109,$BZ$2:$CM$3,2,0)</f>
        <v>13264.02</v>
      </c>
      <c r="G109" s="115">
        <f>D109*E109*F109</f>
        <v>0</v>
      </c>
      <c r="H109" s="168"/>
      <c r="I109" s="116" t="s">
        <v>503</v>
      </c>
      <c r="J109" s="116" t="str">
        <f>VLOOKUP(I109,Presupuesto!$B$11:$C$565,2,0)</f>
        <v>SUELDOS Y SALARIOS PERMANENTES</v>
      </c>
      <c r="K109" s="100" t="str">
        <f t="shared" si="2"/>
        <v>Gestión del Talento Humano, Administrativo y Docente</v>
      </c>
      <c r="L109" s="100" t="s">
        <v>405</v>
      </c>
    </row>
    <row r="110" spans="3:12" x14ac:dyDescent="0.25">
      <c r="C110" s="174" t="s">
        <v>58</v>
      </c>
      <c r="D110" s="165"/>
      <c r="E110" s="156">
        <v>0</v>
      </c>
      <c r="F110" s="102">
        <f>IF(E109=0,"",(G109/E109)/12*E109)</f>
        <v>0</v>
      </c>
      <c r="G110" s="99">
        <f>F110</f>
        <v>0</v>
      </c>
      <c r="H110" s="166"/>
      <c r="I110" s="118" t="s">
        <v>523</v>
      </c>
      <c r="J110" s="118" t="str">
        <f>VLOOKUP(I110,Presupuesto!$B$11:$C$565,2,0)</f>
        <v>AGUINALDO Y DECIMO CUARTO MES</v>
      </c>
      <c r="K110" s="100" t="str">
        <f t="shared" si="2"/>
        <v>Gestión del Talento Humano, Administrativo y Docente</v>
      </c>
      <c r="L110" s="100" t="s">
        <v>405</v>
      </c>
    </row>
    <row r="111" spans="3:12" ht="15.75" thickBot="1" x14ac:dyDescent="0.3">
      <c r="C111" s="175" t="s">
        <v>59</v>
      </c>
      <c r="D111" s="165"/>
      <c r="E111" s="156">
        <v>0</v>
      </c>
      <c r="F111" s="119">
        <f>IF(E109&lt;6,"",((E109-6)/12)*(G109/E109))</f>
        <v>0</v>
      </c>
      <c r="G111" s="99">
        <f>F111</f>
        <v>0</v>
      </c>
      <c r="H111" s="166"/>
      <c r="I111" s="103" t="s">
        <v>526</v>
      </c>
      <c r="J111" s="103" t="str">
        <f>VLOOKUP(I111,Presupuesto!$B$11:$C$565,2,0)</f>
        <v>DECIMOCUARTO MES</v>
      </c>
      <c r="K111" s="100" t="str">
        <f t="shared" si="2"/>
        <v>Gestión del Talento Humano, Administrativo y Docente</v>
      </c>
      <c r="L111" s="100" t="s">
        <v>405</v>
      </c>
    </row>
    <row r="112" spans="3:12" ht="15.75" thickBot="1" x14ac:dyDescent="0.3">
      <c r="C112" s="139" t="s">
        <v>500</v>
      </c>
      <c r="D112" s="201"/>
      <c r="E112" s="154">
        <v>12</v>
      </c>
      <c r="F112" s="317">
        <f>HLOOKUP($C112,$BZ$2:$CM$3,2,0)</f>
        <v>12379.75</v>
      </c>
      <c r="G112" s="115">
        <f>D112*E112*F112</f>
        <v>0</v>
      </c>
      <c r="H112" s="168"/>
      <c r="I112" s="116" t="s">
        <v>503</v>
      </c>
      <c r="J112" s="116" t="str">
        <f>VLOOKUP(I112,Presupuesto!$B$11:$C$565,2,0)</f>
        <v>SUELDOS Y SALARIOS PERMANENTES</v>
      </c>
      <c r="K112" s="100" t="str">
        <f t="shared" si="2"/>
        <v>Gestión del Talento Humano, Administrativo y Docente</v>
      </c>
      <c r="L112" s="100" t="s">
        <v>405</v>
      </c>
    </row>
    <row r="113" spans="3:12" x14ac:dyDescent="0.25">
      <c r="C113" s="174" t="s">
        <v>58</v>
      </c>
      <c r="D113" s="165"/>
      <c r="E113" s="156">
        <v>0</v>
      </c>
      <c r="F113" s="102">
        <f>IF(E112=0,"",(G112/E112)/12*E112)</f>
        <v>0</v>
      </c>
      <c r="G113" s="99">
        <f>F113</f>
        <v>0</v>
      </c>
      <c r="H113" s="166"/>
      <c r="I113" s="118" t="s">
        <v>523</v>
      </c>
      <c r="J113" s="118" t="str">
        <f>VLOOKUP(I113,Presupuesto!$B$11:$C$565,2,0)</f>
        <v>AGUINALDO Y DECIMO CUARTO MES</v>
      </c>
      <c r="K113" s="100" t="str">
        <f t="shared" si="2"/>
        <v>Gestión del Talento Humano, Administrativo y Docente</v>
      </c>
      <c r="L113" s="100" t="s">
        <v>405</v>
      </c>
    </row>
    <row r="114" spans="3:12" ht="15.75" thickBot="1" x14ac:dyDescent="0.3">
      <c r="C114" s="175" t="s">
        <v>59</v>
      </c>
      <c r="D114" s="165"/>
      <c r="E114" s="156">
        <v>0</v>
      </c>
      <c r="F114" s="119">
        <f>IF(E112&lt;6,"",((E112-6)/12)*(G112/E112))</f>
        <v>0</v>
      </c>
      <c r="G114" s="99">
        <f>F114</f>
        <v>0</v>
      </c>
      <c r="H114" s="166"/>
      <c r="I114" s="103" t="s">
        <v>526</v>
      </c>
      <c r="J114" s="103" t="str">
        <f>VLOOKUP(I114,Presupuesto!$B$11:$C$565,2,0)</f>
        <v>DECIMOCUARTO MES</v>
      </c>
      <c r="K114" s="100" t="str">
        <f t="shared" si="2"/>
        <v>Gestión del Talento Humano, Administrativo y Docente</v>
      </c>
      <c r="L114" s="100" t="s">
        <v>405</v>
      </c>
    </row>
    <row r="115" spans="3:12" ht="15.75" thickBot="1" x14ac:dyDescent="0.3">
      <c r="C115" s="139" t="s">
        <v>501</v>
      </c>
      <c r="D115" s="201"/>
      <c r="E115" s="154">
        <v>12</v>
      </c>
      <c r="F115" s="317">
        <f>HLOOKUP($C115,$BZ$2:$CM$3,2,0)</f>
        <v>439.49</v>
      </c>
      <c r="G115" s="115">
        <f>D115*E115*F115</f>
        <v>0</v>
      </c>
      <c r="H115" s="168"/>
      <c r="I115" s="116" t="s">
        <v>503</v>
      </c>
      <c r="J115" s="116" t="str">
        <f>VLOOKUP(I115,Presupuesto!$B$11:$C$565,2,0)</f>
        <v>SUELDOS Y SALARIOS PERMANENTES</v>
      </c>
      <c r="K115" s="100" t="str">
        <f t="shared" si="2"/>
        <v>Gestión del Talento Humano, Administrativo y Docente</v>
      </c>
      <c r="L115" s="100" t="s">
        <v>405</v>
      </c>
    </row>
    <row r="116" spans="3:12" x14ac:dyDescent="0.25">
      <c r="C116" s="174" t="s">
        <v>58</v>
      </c>
      <c r="D116" s="165"/>
      <c r="E116" s="156">
        <v>0</v>
      </c>
      <c r="F116" s="102">
        <f>IF(E115=0,"",(G115/E115)/12*E115)</f>
        <v>0</v>
      </c>
      <c r="G116" s="99">
        <f>F116</f>
        <v>0</v>
      </c>
      <c r="H116" s="166"/>
      <c r="I116" s="118" t="s">
        <v>523</v>
      </c>
      <c r="J116" s="118" t="str">
        <f>VLOOKUP(I116,Presupuesto!$B$11:$C$565,2,0)</f>
        <v>AGUINALDO Y DECIMO CUARTO MES</v>
      </c>
      <c r="K116" s="100" t="str">
        <f t="shared" si="2"/>
        <v>Gestión del Talento Humano, Administrativo y Docente</v>
      </c>
      <c r="L116" s="100" t="s">
        <v>405</v>
      </c>
    </row>
    <row r="117" spans="3:12" ht="15.75" thickBot="1" x14ac:dyDescent="0.3">
      <c r="C117" s="175" t="s">
        <v>59</v>
      </c>
      <c r="D117" s="165"/>
      <c r="E117" s="156">
        <v>0</v>
      </c>
      <c r="F117" s="119">
        <f>IF(E115&lt;6,"",((E115-6)/12)*(G115/E115))</f>
        <v>0</v>
      </c>
      <c r="G117" s="99">
        <f>F117</f>
        <v>0</v>
      </c>
      <c r="H117" s="166"/>
      <c r="I117" s="103" t="s">
        <v>526</v>
      </c>
      <c r="J117" s="103" t="str">
        <f>VLOOKUP(I117,Presupuesto!$B$11:$C$565,2,0)</f>
        <v>DECIMOCUARTO MES</v>
      </c>
      <c r="K117" s="100" t="str">
        <f t="shared" si="2"/>
        <v>Gestión del Talento Humano, Administrativo y Docente</v>
      </c>
      <c r="L117" s="100" t="s">
        <v>405</v>
      </c>
    </row>
    <row r="118" spans="3:12" ht="15.75" thickBot="1" x14ac:dyDescent="0.3">
      <c r="C118" s="139" t="s">
        <v>502</v>
      </c>
      <c r="D118" s="201"/>
      <c r="E118" s="154">
        <v>12</v>
      </c>
      <c r="F118" s="317">
        <f>HLOOKUP($C118,$BZ$2:$CM$3,2,0)</f>
        <v>1904.46</v>
      </c>
      <c r="G118" s="115">
        <f>D118*E118*F118</f>
        <v>0</v>
      </c>
      <c r="H118" s="168"/>
      <c r="I118" s="116" t="s">
        <v>503</v>
      </c>
      <c r="J118" s="116" t="str">
        <f>VLOOKUP(I118,Presupuesto!$B$11:$C$565,2,0)</f>
        <v>SUELDOS Y SALARIOS PERMANENTES</v>
      </c>
      <c r="K118" s="100" t="str">
        <f t="shared" si="2"/>
        <v>Gestión del Talento Humano, Administrativo y Docente</v>
      </c>
      <c r="L118" s="100" t="s">
        <v>405</v>
      </c>
    </row>
    <row r="119" spans="3:12" x14ac:dyDescent="0.25">
      <c r="C119" s="174" t="s">
        <v>58</v>
      </c>
      <c r="D119" s="165"/>
      <c r="E119" s="156">
        <v>0</v>
      </c>
      <c r="F119" s="102">
        <f>IF(E118=0,"",(G118/E118)/12*E118)</f>
        <v>0</v>
      </c>
      <c r="G119" s="99">
        <f>F119</f>
        <v>0</v>
      </c>
      <c r="H119" s="166"/>
      <c r="I119" s="118" t="s">
        <v>523</v>
      </c>
      <c r="J119" s="118" t="str">
        <f>VLOOKUP(I119,Presupuesto!$B$11:$C$565,2,0)</f>
        <v>AGUINALDO Y DECIMO CUARTO MES</v>
      </c>
      <c r="K119" s="100" t="str">
        <f t="shared" si="2"/>
        <v>Gestión del Talento Humano, Administrativo y Docente</v>
      </c>
      <c r="L119" s="100" t="s">
        <v>405</v>
      </c>
    </row>
    <row r="120" spans="3:12" ht="15.75" thickBot="1" x14ac:dyDescent="0.3">
      <c r="C120" s="175" t="s">
        <v>59</v>
      </c>
      <c r="D120" s="165"/>
      <c r="E120" s="156">
        <v>0</v>
      </c>
      <c r="F120" s="119">
        <f>IF(E118&lt;6,"",((E118-6)/12)*(G118/E118))</f>
        <v>0</v>
      </c>
      <c r="G120" s="99">
        <f>F120</f>
        <v>0</v>
      </c>
      <c r="H120" s="166"/>
      <c r="I120" s="103" t="s">
        <v>526</v>
      </c>
      <c r="J120" s="103" t="str">
        <f>VLOOKUP(I120,Presupuesto!$B$11:$C$565,2,0)</f>
        <v>DECIMOCUARTO MES</v>
      </c>
      <c r="K120" s="100" t="str">
        <f t="shared" si="2"/>
        <v>Gestión del Talento Humano, Administrativo y Docente</v>
      </c>
      <c r="L120" s="100" t="s">
        <v>405</v>
      </c>
    </row>
    <row r="121" spans="3:12" ht="15.75" thickBot="1" x14ac:dyDescent="0.3">
      <c r="C121" s="142" t="s">
        <v>84</v>
      </c>
      <c r="D121" s="201"/>
      <c r="E121" s="154">
        <v>12</v>
      </c>
      <c r="F121" s="141">
        <v>30000</v>
      </c>
      <c r="G121" s="115">
        <f>D121*E121*F121</f>
        <v>0</v>
      </c>
      <c r="H121" s="168"/>
      <c r="I121" s="116" t="s">
        <v>571</v>
      </c>
      <c r="J121" s="116" t="str">
        <f>VLOOKUP(I121,Presupuesto!$B$11:$C$565,2,0)</f>
        <v>CONTRATOS ESPECIALES</v>
      </c>
      <c r="K121" s="100" t="str">
        <f t="shared" si="2"/>
        <v>Gestión del Talento Humano, Administrativo y Docente</v>
      </c>
      <c r="L121" s="100" t="s">
        <v>405</v>
      </c>
    </row>
    <row r="122" spans="3:12" x14ac:dyDescent="0.25">
      <c r="C122" s="174" t="s">
        <v>58</v>
      </c>
      <c r="D122" s="165"/>
      <c r="E122" s="156">
        <v>0</v>
      </c>
      <c r="F122" s="119">
        <f>IF(E121=0,"",(G121/E121)/12*E121)</f>
        <v>0</v>
      </c>
      <c r="G122" s="99">
        <f>F122</f>
        <v>0</v>
      </c>
      <c r="H122" s="166"/>
      <c r="I122" s="103" t="s">
        <v>571</v>
      </c>
      <c r="J122" s="103" t="str">
        <f>VLOOKUP(I122,Presupuesto!$B$11:$C$565,2,0)</f>
        <v>CONTRATOS ESPECIALES</v>
      </c>
      <c r="K122" s="100" t="str">
        <f t="shared" si="2"/>
        <v>Gestión del Talento Humano, Administrativo y Docente</v>
      </c>
      <c r="L122" s="100" t="s">
        <v>405</v>
      </c>
    </row>
    <row r="123" spans="3:12" ht="15.75" thickBot="1" x14ac:dyDescent="0.3">
      <c r="C123" s="175" t="s">
        <v>59</v>
      </c>
      <c r="D123" s="165"/>
      <c r="E123" s="156">
        <v>0</v>
      </c>
      <c r="F123" s="102">
        <f>IF(E121&lt;6,"",((E121-6)/12)*(G121/E121))</f>
        <v>0</v>
      </c>
      <c r="G123" s="99">
        <f>F123</f>
        <v>0</v>
      </c>
      <c r="H123" s="166"/>
      <c r="I123" s="103" t="s">
        <v>571</v>
      </c>
      <c r="J123" s="103" t="str">
        <f>VLOOKUP(I123,Presupuesto!$B$11:$C$565,2,0)</f>
        <v>CONTRATOS ESPECIALES</v>
      </c>
      <c r="K123" s="100" t="str">
        <f t="shared" si="2"/>
        <v>Gestión del Talento Humano, Administrativo y Docente</v>
      </c>
      <c r="L123" s="100" t="s">
        <v>405</v>
      </c>
    </row>
    <row r="124" spans="3:12" ht="15.75" thickBot="1" x14ac:dyDescent="0.3">
      <c r="C124" s="142" t="s">
        <v>60</v>
      </c>
      <c r="D124" s="201"/>
      <c r="E124" s="154">
        <v>12</v>
      </c>
      <c r="F124" s="120">
        <v>30000</v>
      </c>
      <c r="G124" s="115">
        <f>D124*E124*F124</f>
        <v>0</v>
      </c>
      <c r="H124" s="168"/>
      <c r="I124" s="116" t="s">
        <v>712</v>
      </c>
      <c r="J124" s="116" t="str">
        <f>VLOOKUP(I124,Presupuesto!$B$11:$C$565,2,0)</f>
        <v>OTROS SERVICIOS TECNICOS Y PROFESIONALES</v>
      </c>
      <c r="K124" s="100" t="str">
        <f t="shared" si="2"/>
        <v>Gestión del Talento Humano, Administrativo y Docente</v>
      </c>
      <c r="L124" s="100" t="s">
        <v>405</v>
      </c>
    </row>
    <row r="125" spans="3:12" x14ac:dyDescent="0.25">
      <c r="C125" s="174" t="s">
        <v>58</v>
      </c>
      <c r="D125" s="165"/>
      <c r="E125" s="156">
        <v>0</v>
      </c>
      <c r="F125" s="102">
        <v>0</v>
      </c>
      <c r="G125" s="99">
        <f>F125</f>
        <v>0</v>
      </c>
      <c r="H125" s="166"/>
      <c r="I125" s="103" t="s">
        <v>712</v>
      </c>
      <c r="J125" s="103" t="str">
        <f>VLOOKUP(I125,Presupuesto!$B$11:$C$565,2,0)</f>
        <v>OTROS SERVICIOS TECNICOS Y PROFESIONALES</v>
      </c>
      <c r="K125" s="100" t="str">
        <f t="shared" si="2"/>
        <v>Gestión del Talento Humano, Administrativo y Docente</v>
      </c>
      <c r="L125" s="100" t="s">
        <v>405</v>
      </c>
    </row>
    <row r="126" spans="3:12" ht="15.75" thickBot="1" x14ac:dyDescent="0.3">
      <c r="C126" s="175" t="s">
        <v>59</v>
      </c>
      <c r="D126" s="165"/>
      <c r="E126" s="156">
        <v>0</v>
      </c>
      <c r="F126" s="102">
        <v>0</v>
      </c>
      <c r="G126" s="99">
        <f>F126</f>
        <v>0</v>
      </c>
      <c r="H126" s="166"/>
      <c r="I126" s="103" t="s">
        <v>712</v>
      </c>
      <c r="J126" s="103" t="str">
        <f>VLOOKUP(I126,Presupuesto!$B$11:$C$565,2,0)</f>
        <v>OTROS SERVICIOS TECNICOS Y PROFESIONALES</v>
      </c>
      <c r="K126" s="100" t="str">
        <f t="shared" si="2"/>
        <v>Gestión del Talento Humano, Administrativo y Docente</v>
      </c>
      <c r="L126" s="100" t="s">
        <v>405</v>
      </c>
    </row>
    <row r="127" spans="3:12" ht="15.75" thickBot="1" x14ac:dyDescent="0.3">
      <c r="C127" s="142" t="s">
        <v>61</v>
      </c>
      <c r="D127" s="201"/>
      <c r="E127" s="154">
        <v>12</v>
      </c>
      <c r="F127" s="120">
        <v>30000</v>
      </c>
      <c r="G127" s="115">
        <f>D127*E127*F127</f>
        <v>0</v>
      </c>
      <c r="H127" s="168"/>
      <c r="I127" s="116" t="s">
        <v>503</v>
      </c>
      <c r="J127" s="116" t="str">
        <f>VLOOKUP(I127,Presupuesto!$B$11:$C$565,2,0)</f>
        <v>SUELDOS Y SALARIOS PERMANENTES</v>
      </c>
      <c r="K127" s="100" t="str">
        <f t="shared" si="2"/>
        <v>Gestión del Talento Humano, Administrativo y Docente</v>
      </c>
      <c r="L127" s="100" t="s">
        <v>405</v>
      </c>
    </row>
    <row r="128" spans="3:12" x14ac:dyDescent="0.25">
      <c r="C128" s="174" t="s">
        <v>58</v>
      </c>
      <c r="D128" s="172"/>
      <c r="E128" s="133">
        <v>0</v>
      </c>
      <c r="F128" s="121">
        <f>IF(E127=0,"",(G127/E127)/12*E127)</f>
        <v>0</v>
      </c>
      <c r="G128" s="122">
        <f>F128</f>
        <v>0</v>
      </c>
      <c r="H128" s="166"/>
      <c r="I128" s="103" t="s">
        <v>523</v>
      </c>
      <c r="J128" s="103" t="str">
        <f>VLOOKUP(I128,Presupuesto!$B$11:$C$565,2,0)</f>
        <v>AGUINALDO Y DECIMO CUARTO MES</v>
      </c>
      <c r="K128" s="100" t="str">
        <f t="shared" si="2"/>
        <v>Gestión del Talento Humano, Administrativo y Docente</v>
      </c>
      <c r="L128" s="100" t="s">
        <v>405</v>
      </c>
    </row>
    <row r="129" spans="2:79" ht="15.75" thickBot="1" x14ac:dyDescent="0.3">
      <c r="C129" s="176" t="s">
        <v>59</v>
      </c>
      <c r="D129" s="164"/>
      <c r="E129" s="134">
        <v>0</v>
      </c>
      <c r="F129" s="107">
        <f>IF(E127&lt;6,"",((E127-6)/12)*(G127/E127))</f>
        <v>0</v>
      </c>
      <c r="G129" s="107">
        <f>F129</f>
        <v>0</v>
      </c>
      <c r="H129" s="164"/>
      <c r="I129" s="108" t="s">
        <v>526</v>
      </c>
      <c r="J129" s="126" t="str">
        <f>VLOOKUP(I129,Presupuesto!$B$11:$C$565,2,0)</f>
        <v>DECIMOCUARTO MES</v>
      </c>
      <c r="K129" s="108" t="str">
        <f t="shared" si="2"/>
        <v>Gestión del Talento Humano, Administrativo y Docente</v>
      </c>
      <c r="L129" s="126" t="s">
        <v>405</v>
      </c>
    </row>
    <row r="131" spans="2:79" ht="15.75" thickBot="1" x14ac:dyDescent="0.3"/>
    <row r="132" spans="2:79" ht="15.75" thickBot="1" x14ac:dyDescent="0.3">
      <c r="C132" s="69" t="s">
        <v>43</v>
      </c>
      <c r="D132" s="30">
        <f>SUM(G139:G189)</f>
        <v>355979.745</v>
      </c>
      <c r="E132" s="95"/>
      <c r="F132" s="95"/>
      <c r="G132" s="95"/>
      <c r="H132" s="76"/>
      <c r="I132" s="76"/>
      <c r="J132" s="76"/>
      <c r="CA132" s="316"/>
    </row>
    <row r="133" spans="2:79" x14ac:dyDescent="0.25">
      <c r="B133" s="180"/>
      <c r="D133" s="31"/>
      <c r="E133" s="95"/>
      <c r="F133" s="95"/>
      <c r="G133" s="95"/>
      <c r="H133" s="76"/>
      <c r="I133" s="76"/>
      <c r="J133" s="76"/>
      <c r="CA133" s="316"/>
    </row>
    <row r="134" spans="2:79" x14ac:dyDescent="0.25">
      <c r="B134" s="180"/>
      <c r="D134" s="31"/>
      <c r="E134" s="95"/>
      <c r="F134" s="95"/>
      <c r="G134" s="95"/>
      <c r="H134" s="76"/>
      <c r="I134" s="76"/>
      <c r="J134" s="76"/>
      <c r="CA134" s="316"/>
    </row>
    <row r="135" spans="2:79" ht="15.75" x14ac:dyDescent="0.25">
      <c r="C135" s="206" t="s">
        <v>396</v>
      </c>
      <c r="D135" s="207" t="str">
        <f>+'Gestión del Talento Humano'!E9</f>
        <v>QBI.1.1.3.1</v>
      </c>
      <c r="E135" s="95"/>
      <c r="F135" s="95"/>
      <c r="G135" s="95"/>
      <c r="H135" s="76"/>
      <c r="I135" s="76"/>
      <c r="J135" s="76"/>
      <c r="CA135" s="316"/>
    </row>
    <row r="136" spans="2:79" ht="18.75" x14ac:dyDescent="0.25">
      <c r="C136" s="215" t="str">
        <f>IFERROR(VLOOKUP(D135,'Desarrollo e Innov. Curricular'!$E:$F,2,FALSE),IFERROR(VLOOKUP(D135,'Investigación Científica'!$E:$F,2,FALSE),IFERROR(VLOOKUP(D135,'Vinculación Univ. Sociedad'!$E:$F,2,FALSE),IFERROR(VLOOKUP(D135,'Docencia y Profesorado Universi'!$E:$F,2,FALSE),IFERROR(VLOOKUP(D135,'Estudiantes y Graduados'!$E:$F,2,FALSE),IFERROR(VLOOKUP(D135,'Gestion Administrativa'!$E:$F,2,FALSE),IFERROR(VLOOKUP(D135,'Gestión Académica'!$E:$F,2,FALSE),IFERROR(VLOOKUP(D135,'Aseguramiento de la Calidad'!$E:$F,2,FALSE),IFERROR(VLOOKUP(D135,'Gestión del Conocimiento'!$E:$F,2,FALSE),IFERROR(VLOOKUP(D135,'Gobernabilidad y Procesos...'!$E:$F,2,FALSE),IFERROR(VLOOKUP(D135,'Gestión del Talento Humano'!$E:$F,2,FALSE),IFERROR(VLOOKUP(D135,'Internacionalización de la E.S.'!$E:$F,2,FALSE),IFERROR(VLOOKUP(D135,Posgrado!$E:$F,2,FALSE),IFERROR(VLOOKUP(D135,'Cultura de Innovación Insti...'!$E:$F,2,FALSE),VLOOKUP(D135,'Lo Esencial de la Reforma Univ.'!$E:$F,2,0)))))))))))))))</f>
        <v>Contratacion de un docente del área para cumplir con las demandas estudiantiles</v>
      </c>
      <c r="D136" s="31"/>
      <c r="E136" s="95"/>
      <c r="F136" s="95"/>
      <c r="G136" s="95"/>
      <c r="H136" s="76"/>
      <c r="I136" s="76"/>
      <c r="J136" s="76"/>
      <c r="CA136" s="316"/>
    </row>
    <row r="137" spans="2:79" ht="15.75" thickBot="1" x14ac:dyDescent="0.3">
      <c r="C137" s="180"/>
      <c r="D137" s="31"/>
      <c r="E137" s="95"/>
      <c r="F137" s="95"/>
      <c r="G137" s="95"/>
      <c r="H137" s="76"/>
      <c r="I137" s="76"/>
      <c r="J137" s="76"/>
      <c r="CA137" s="316"/>
    </row>
    <row r="138" spans="2:79" ht="30.75" thickBot="1" x14ac:dyDescent="0.3">
      <c r="C138" s="136" t="s">
        <v>44</v>
      </c>
      <c r="D138" s="140" t="s">
        <v>55</v>
      </c>
      <c r="E138" s="173" t="s">
        <v>56</v>
      </c>
      <c r="F138" s="140" t="s">
        <v>57</v>
      </c>
      <c r="G138" s="137" t="s">
        <v>27</v>
      </c>
      <c r="H138" s="135" t="s">
        <v>134</v>
      </c>
      <c r="I138" s="138" t="s">
        <v>46</v>
      </c>
      <c r="J138" s="138" t="s">
        <v>135</v>
      </c>
      <c r="K138" s="138" t="s">
        <v>414</v>
      </c>
      <c r="L138" s="131" t="s">
        <v>415</v>
      </c>
      <c r="CA138" s="316"/>
    </row>
    <row r="139" spans="2:79" ht="15.75" thickBot="1" x14ac:dyDescent="0.3">
      <c r="C139" s="139" t="s">
        <v>489</v>
      </c>
      <c r="D139" s="201"/>
      <c r="E139" s="154">
        <v>12</v>
      </c>
      <c r="F139" s="317">
        <f>HLOOKUP($C139,$BZ$2:$CM$3,2,0)</f>
        <v>41436.800000000003</v>
      </c>
      <c r="G139" s="115">
        <f>D139*E139*F139</f>
        <v>0</v>
      </c>
      <c r="H139" s="168"/>
      <c r="I139" s="116" t="s">
        <v>503</v>
      </c>
      <c r="J139" s="116" t="str">
        <f>VLOOKUP(I139,Presupuesto!$B$11:$C$565,2,0)</f>
        <v>SUELDOS Y SALARIOS PERMANENTES</v>
      </c>
      <c r="K139" s="225" t="s">
        <v>1466</v>
      </c>
      <c r="L139" s="453" t="s">
        <v>405</v>
      </c>
      <c r="CA139" s="316"/>
    </row>
    <row r="140" spans="2:79" x14ac:dyDescent="0.25">
      <c r="C140" s="174" t="s">
        <v>58</v>
      </c>
      <c r="D140" s="165"/>
      <c r="E140" s="156">
        <v>0</v>
      </c>
      <c r="F140" s="102">
        <f>IF(E139=0,"",(G139/E139)/12*E139)</f>
        <v>0</v>
      </c>
      <c r="G140" s="99">
        <f>F140</f>
        <v>0</v>
      </c>
      <c r="H140" s="166"/>
      <c r="I140" s="118" t="s">
        <v>523</v>
      </c>
      <c r="J140" s="118" t="str">
        <f>VLOOKUP(I140,Presupuesto!$B$11:$C$565,2,0)</f>
        <v>AGUINALDO Y DECIMO CUARTO MES</v>
      </c>
      <c r="K140" s="100" t="str">
        <f>$K$17</f>
        <v>Gestión del Talento Humano, Administrativo y Docente</v>
      </c>
      <c r="L140" s="453" t="s">
        <v>405</v>
      </c>
      <c r="CA140" s="316"/>
    </row>
    <row r="141" spans="2:79" ht="15.75" thickBot="1" x14ac:dyDescent="0.3">
      <c r="C141" s="175" t="s">
        <v>59</v>
      </c>
      <c r="D141" s="165"/>
      <c r="E141" s="156">
        <v>0</v>
      </c>
      <c r="F141" s="119">
        <f>IF(E139&lt;6,"",((E139-6)/12)*(G139/E139))</f>
        <v>0</v>
      </c>
      <c r="G141" s="99">
        <f>F141</f>
        <v>0</v>
      </c>
      <c r="H141" s="166"/>
      <c r="I141" s="103" t="s">
        <v>526</v>
      </c>
      <c r="J141" s="103" t="str">
        <f>VLOOKUP(I141,Presupuesto!$B$11:$C$565,2,0)</f>
        <v>DECIMOCUARTO MES</v>
      </c>
      <c r="K141" s="100" t="str">
        <f t="shared" ref="K141:K189" si="3">$K$17</f>
        <v>Gestión del Talento Humano, Administrativo y Docente</v>
      </c>
      <c r="L141" s="453" t="s">
        <v>405</v>
      </c>
      <c r="CA141" s="316"/>
    </row>
    <row r="142" spans="2:79" ht="15.75" thickBot="1" x14ac:dyDescent="0.3">
      <c r="C142" s="139" t="s">
        <v>490</v>
      </c>
      <c r="D142" s="201"/>
      <c r="E142" s="154">
        <v>12</v>
      </c>
      <c r="F142" s="317">
        <f>HLOOKUP($C142,$BZ$2:$CM$3,2,0)</f>
        <v>37669.82</v>
      </c>
      <c r="G142" s="115">
        <f>D142*E142*F142</f>
        <v>0</v>
      </c>
      <c r="H142" s="168"/>
      <c r="I142" s="116" t="s">
        <v>503</v>
      </c>
      <c r="J142" s="116" t="str">
        <f>VLOOKUP(I142,Presupuesto!$B$11:$C$565,2,0)</f>
        <v>SUELDOS Y SALARIOS PERMANENTES</v>
      </c>
      <c r="K142" s="100" t="str">
        <f t="shared" si="3"/>
        <v>Gestión del Talento Humano, Administrativo y Docente</v>
      </c>
      <c r="L142" s="453" t="s">
        <v>405</v>
      </c>
    </row>
    <row r="143" spans="2:79" x14ac:dyDescent="0.25">
      <c r="C143" s="174" t="s">
        <v>58</v>
      </c>
      <c r="D143" s="165"/>
      <c r="E143" s="156">
        <v>0</v>
      </c>
      <c r="F143" s="102">
        <f>IF(E142=0,"",(G142/E142)/12*E142)</f>
        <v>0</v>
      </c>
      <c r="G143" s="99">
        <f>F143</f>
        <v>0</v>
      </c>
      <c r="H143" s="166"/>
      <c r="I143" s="118" t="s">
        <v>523</v>
      </c>
      <c r="J143" s="118" t="str">
        <f>VLOOKUP(I143,Presupuesto!$B$11:$C$565,2,0)</f>
        <v>AGUINALDO Y DECIMO CUARTO MES</v>
      </c>
      <c r="K143" s="100" t="str">
        <f t="shared" si="3"/>
        <v>Gestión del Talento Humano, Administrativo y Docente</v>
      </c>
      <c r="L143" s="453" t="s">
        <v>405</v>
      </c>
    </row>
    <row r="144" spans="2:79" ht="15.75" thickBot="1" x14ac:dyDescent="0.3">
      <c r="C144" s="175" t="s">
        <v>59</v>
      </c>
      <c r="D144" s="165"/>
      <c r="E144" s="156">
        <v>0</v>
      </c>
      <c r="F144" s="119">
        <f>IF(E142&lt;6,"",((E142-6)/12)*(G142/E142))</f>
        <v>0</v>
      </c>
      <c r="G144" s="99">
        <f>F144</f>
        <v>0</v>
      </c>
      <c r="H144" s="166"/>
      <c r="I144" s="103" t="s">
        <v>526</v>
      </c>
      <c r="J144" s="103" t="str">
        <f>VLOOKUP(I144,Presupuesto!$B$11:$C$565,2,0)</f>
        <v>DECIMOCUARTO MES</v>
      </c>
      <c r="K144" s="100" t="str">
        <f t="shared" si="3"/>
        <v>Gestión del Talento Humano, Administrativo y Docente</v>
      </c>
      <c r="L144" s="453" t="s">
        <v>405</v>
      </c>
    </row>
    <row r="145" spans="3:12" ht="15.75" thickBot="1" x14ac:dyDescent="0.3">
      <c r="C145" s="139" t="s">
        <v>491</v>
      </c>
      <c r="D145" s="201"/>
      <c r="E145" s="154">
        <v>12</v>
      </c>
      <c r="F145" s="317">
        <f>HLOOKUP($C145,$BZ$2:$CM$3,2,0)</f>
        <v>33902.839999999997</v>
      </c>
      <c r="G145" s="115">
        <f>D145*E145*F145</f>
        <v>0</v>
      </c>
      <c r="H145" s="168"/>
      <c r="I145" s="116" t="s">
        <v>503</v>
      </c>
      <c r="J145" s="116" t="str">
        <f>VLOOKUP(I145,Presupuesto!$B$11:$C$565,2,0)</f>
        <v>SUELDOS Y SALARIOS PERMANENTES</v>
      </c>
      <c r="K145" s="100" t="str">
        <f t="shared" si="3"/>
        <v>Gestión del Talento Humano, Administrativo y Docente</v>
      </c>
      <c r="L145" s="453" t="s">
        <v>405</v>
      </c>
    </row>
    <row r="146" spans="3:12" x14ac:dyDescent="0.25">
      <c r="C146" s="174" t="s">
        <v>58</v>
      </c>
      <c r="D146" s="165"/>
      <c r="E146" s="156">
        <v>0</v>
      </c>
      <c r="F146" s="102">
        <f>IF(E145=0,"",(G145/E145)/12*E145)</f>
        <v>0</v>
      </c>
      <c r="G146" s="99">
        <f>F146</f>
        <v>0</v>
      </c>
      <c r="H146" s="166"/>
      <c r="I146" s="118" t="s">
        <v>523</v>
      </c>
      <c r="J146" s="118" t="str">
        <f>VLOOKUP(I146,Presupuesto!$B$11:$C$565,2,0)</f>
        <v>AGUINALDO Y DECIMO CUARTO MES</v>
      </c>
      <c r="K146" s="100" t="str">
        <f t="shared" si="3"/>
        <v>Gestión del Talento Humano, Administrativo y Docente</v>
      </c>
      <c r="L146" s="453" t="s">
        <v>405</v>
      </c>
    </row>
    <row r="147" spans="3:12" ht="15.75" thickBot="1" x14ac:dyDescent="0.3">
      <c r="C147" s="175" t="s">
        <v>59</v>
      </c>
      <c r="D147" s="165"/>
      <c r="E147" s="156">
        <v>0</v>
      </c>
      <c r="F147" s="119">
        <f>IF(E145&lt;6,"",((E145-6)/12)*(G145/E145))</f>
        <v>0</v>
      </c>
      <c r="G147" s="99">
        <f>F147</f>
        <v>0</v>
      </c>
      <c r="H147" s="166"/>
      <c r="I147" s="103" t="s">
        <v>526</v>
      </c>
      <c r="J147" s="103" t="str">
        <f>VLOOKUP(I147,Presupuesto!$B$11:$C$565,2,0)</f>
        <v>DECIMOCUARTO MES</v>
      </c>
      <c r="K147" s="100" t="str">
        <f t="shared" si="3"/>
        <v>Gestión del Talento Humano, Administrativo y Docente</v>
      </c>
      <c r="L147" s="453" t="s">
        <v>405</v>
      </c>
    </row>
    <row r="148" spans="3:12" ht="15.75" thickBot="1" x14ac:dyDescent="0.3">
      <c r="C148" s="139" t="s">
        <v>492</v>
      </c>
      <c r="D148" s="201"/>
      <c r="E148" s="154">
        <v>12</v>
      </c>
      <c r="F148" s="317">
        <f>HLOOKUP($C148,$BZ$2:$CM$3,2,0)</f>
        <v>30135.85</v>
      </c>
      <c r="G148" s="115">
        <f>D148*E148*F148</f>
        <v>0</v>
      </c>
      <c r="H148" s="168"/>
      <c r="I148" s="116" t="s">
        <v>503</v>
      </c>
      <c r="J148" s="116" t="str">
        <f>VLOOKUP(I148,Presupuesto!$B$11:$C$565,2,0)</f>
        <v>SUELDOS Y SALARIOS PERMANENTES</v>
      </c>
      <c r="K148" s="100" t="str">
        <f t="shared" si="3"/>
        <v>Gestión del Talento Humano, Administrativo y Docente</v>
      </c>
      <c r="L148" s="453" t="s">
        <v>405</v>
      </c>
    </row>
    <row r="149" spans="3:12" x14ac:dyDescent="0.25">
      <c r="C149" s="174" t="s">
        <v>58</v>
      </c>
      <c r="D149" s="165"/>
      <c r="E149" s="156">
        <v>0</v>
      </c>
      <c r="F149" s="102">
        <f>IF(E148=0,"",(G148/E148)/12*E148)</f>
        <v>0</v>
      </c>
      <c r="G149" s="99">
        <f>F149</f>
        <v>0</v>
      </c>
      <c r="H149" s="166"/>
      <c r="I149" s="118" t="s">
        <v>523</v>
      </c>
      <c r="J149" s="118" t="str">
        <f>VLOOKUP(I149,Presupuesto!$B$11:$C$565,2,0)</f>
        <v>AGUINALDO Y DECIMO CUARTO MES</v>
      </c>
      <c r="K149" s="100" t="str">
        <f t="shared" si="3"/>
        <v>Gestión del Talento Humano, Administrativo y Docente</v>
      </c>
      <c r="L149" s="453" t="s">
        <v>405</v>
      </c>
    </row>
    <row r="150" spans="3:12" ht="15.75" thickBot="1" x14ac:dyDescent="0.3">
      <c r="C150" s="175" t="s">
        <v>59</v>
      </c>
      <c r="D150" s="165"/>
      <c r="E150" s="156">
        <v>0</v>
      </c>
      <c r="F150" s="119">
        <f>IF(E148&lt;6,"",((E148-6)/12)*(G148/E148))</f>
        <v>0</v>
      </c>
      <c r="G150" s="99">
        <f>F150</f>
        <v>0</v>
      </c>
      <c r="H150" s="166"/>
      <c r="I150" s="103" t="s">
        <v>526</v>
      </c>
      <c r="J150" s="103" t="str">
        <f>VLOOKUP(I150,Presupuesto!$B$11:$C$565,2,0)</f>
        <v>DECIMOCUARTO MES</v>
      </c>
      <c r="K150" s="100" t="str">
        <f t="shared" si="3"/>
        <v>Gestión del Talento Humano, Administrativo y Docente</v>
      </c>
      <c r="L150" s="453" t="s">
        <v>405</v>
      </c>
    </row>
    <row r="151" spans="3:12" ht="15.75" thickBot="1" x14ac:dyDescent="0.3">
      <c r="C151" s="139" t="s">
        <v>493</v>
      </c>
      <c r="D151" s="201"/>
      <c r="E151" s="154">
        <v>12</v>
      </c>
      <c r="F151" s="317">
        <f>HLOOKUP($C151,$BZ$2:$CM$3,2,0)</f>
        <v>28252.36</v>
      </c>
      <c r="G151" s="115">
        <f>D151*E151*F151</f>
        <v>0</v>
      </c>
      <c r="H151" s="168"/>
      <c r="I151" s="116" t="s">
        <v>503</v>
      </c>
      <c r="J151" s="116" t="str">
        <f>VLOOKUP(I151,Presupuesto!$B$11:$C$565,2,0)</f>
        <v>SUELDOS Y SALARIOS PERMANENTES</v>
      </c>
      <c r="K151" s="100" t="str">
        <f t="shared" si="3"/>
        <v>Gestión del Talento Humano, Administrativo y Docente</v>
      </c>
      <c r="L151" s="453" t="s">
        <v>405</v>
      </c>
    </row>
    <row r="152" spans="3:12" x14ac:dyDescent="0.25">
      <c r="C152" s="174" t="s">
        <v>58</v>
      </c>
      <c r="D152" s="165"/>
      <c r="E152" s="156">
        <v>0</v>
      </c>
      <c r="F152" s="102">
        <f>IF(E151=0,"",(G151/E151)/12*E151)</f>
        <v>0</v>
      </c>
      <c r="G152" s="99">
        <f>F152</f>
        <v>0</v>
      </c>
      <c r="H152" s="166"/>
      <c r="I152" s="118" t="s">
        <v>523</v>
      </c>
      <c r="J152" s="118" t="str">
        <f>VLOOKUP(I152,Presupuesto!$B$11:$C$565,2,0)</f>
        <v>AGUINALDO Y DECIMO CUARTO MES</v>
      </c>
      <c r="K152" s="100" t="str">
        <f t="shared" si="3"/>
        <v>Gestión del Talento Humano, Administrativo y Docente</v>
      </c>
      <c r="L152" s="453" t="s">
        <v>405</v>
      </c>
    </row>
    <row r="153" spans="3:12" ht="15.75" thickBot="1" x14ac:dyDescent="0.3">
      <c r="C153" s="175" t="s">
        <v>59</v>
      </c>
      <c r="D153" s="165"/>
      <c r="E153" s="156">
        <v>0</v>
      </c>
      <c r="F153" s="119">
        <f>IF(E151&lt;6,"",((E151-6)/12)*(G151/E151))</f>
        <v>0</v>
      </c>
      <c r="G153" s="99">
        <f>F153</f>
        <v>0</v>
      </c>
      <c r="H153" s="166"/>
      <c r="I153" s="103" t="s">
        <v>526</v>
      </c>
      <c r="J153" s="103" t="str">
        <f>VLOOKUP(I153,Presupuesto!$B$11:$C$565,2,0)</f>
        <v>DECIMOCUARTO MES</v>
      </c>
      <c r="K153" s="100" t="str">
        <f t="shared" si="3"/>
        <v>Gestión del Talento Humano, Administrativo y Docente</v>
      </c>
      <c r="L153" s="453" t="s">
        <v>405</v>
      </c>
    </row>
    <row r="154" spans="3:12" ht="15.75" thickBot="1" x14ac:dyDescent="0.3">
      <c r="C154" s="139" t="s">
        <v>494</v>
      </c>
      <c r="D154" s="201">
        <v>1</v>
      </c>
      <c r="E154" s="154">
        <v>12</v>
      </c>
      <c r="F154" s="317">
        <f>HLOOKUP($C154,$BZ$2:$CM$3,2,0)</f>
        <v>26368.87</v>
      </c>
      <c r="G154" s="115">
        <f>D154*E154*F154</f>
        <v>316426.44</v>
      </c>
      <c r="H154" s="168" t="s">
        <v>132</v>
      </c>
      <c r="I154" s="116" t="s">
        <v>503</v>
      </c>
      <c r="J154" s="116" t="str">
        <f>VLOOKUP(I154,Presupuesto!$B$11:$C$565,2,0)</f>
        <v>SUELDOS Y SALARIOS PERMANENTES</v>
      </c>
      <c r="K154" s="100" t="str">
        <f t="shared" si="3"/>
        <v>Gestión del Talento Humano, Administrativo y Docente</v>
      </c>
      <c r="L154" s="453" t="s">
        <v>405</v>
      </c>
    </row>
    <row r="155" spans="3:12" x14ac:dyDescent="0.25">
      <c r="C155" s="174" t="s">
        <v>58</v>
      </c>
      <c r="D155" s="165"/>
      <c r="E155" s="156">
        <v>0</v>
      </c>
      <c r="F155" s="102">
        <f>IF(E154=0,"",(G154/E154)/12*E154)</f>
        <v>26368.87</v>
      </c>
      <c r="G155" s="99">
        <f>F155</f>
        <v>26368.87</v>
      </c>
      <c r="H155" s="166" t="s">
        <v>132</v>
      </c>
      <c r="I155" s="118" t="s">
        <v>523</v>
      </c>
      <c r="J155" s="118" t="str">
        <f>VLOOKUP(I155,Presupuesto!$B$11:$C$565,2,0)</f>
        <v>AGUINALDO Y DECIMO CUARTO MES</v>
      </c>
      <c r="K155" s="100" t="str">
        <f t="shared" si="3"/>
        <v>Gestión del Talento Humano, Administrativo y Docente</v>
      </c>
      <c r="L155" s="453" t="s">
        <v>405</v>
      </c>
    </row>
    <row r="156" spans="3:12" ht="15.75" thickBot="1" x14ac:dyDescent="0.3">
      <c r="C156" s="175" t="s">
        <v>59</v>
      </c>
      <c r="D156" s="165"/>
      <c r="E156" s="156">
        <v>0</v>
      </c>
      <c r="F156" s="119">
        <f>IF(E154&lt;6,"",((E154-6)/12)*(G154/E154))</f>
        <v>13184.434999999999</v>
      </c>
      <c r="G156" s="99">
        <f>F156</f>
        <v>13184.434999999999</v>
      </c>
      <c r="H156" s="166" t="s">
        <v>132</v>
      </c>
      <c r="I156" s="103" t="s">
        <v>526</v>
      </c>
      <c r="J156" s="103" t="str">
        <f>VLOOKUP(I156,Presupuesto!$B$11:$C$565,2,0)</f>
        <v>DECIMOCUARTO MES</v>
      </c>
      <c r="K156" s="100" t="str">
        <f t="shared" si="3"/>
        <v>Gestión del Talento Humano, Administrativo y Docente</v>
      </c>
      <c r="L156" s="453" t="s">
        <v>405</v>
      </c>
    </row>
    <row r="157" spans="3:12" ht="15.75" thickBot="1" x14ac:dyDescent="0.3">
      <c r="C157" s="139" t="s">
        <v>495</v>
      </c>
      <c r="D157" s="201"/>
      <c r="E157" s="154">
        <v>12</v>
      </c>
      <c r="F157" s="317">
        <f>HLOOKUP($C157,$BZ$2:$CM$3,2,0)</f>
        <v>17893.16</v>
      </c>
      <c r="G157" s="115">
        <f>D157*E157*F157</f>
        <v>0</v>
      </c>
      <c r="H157" s="168"/>
      <c r="I157" s="116" t="s">
        <v>503</v>
      </c>
      <c r="J157" s="116" t="str">
        <f>VLOOKUP(I157,Presupuesto!$B$11:$C$565,2,0)</f>
        <v>SUELDOS Y SALARIOS PERMANENTES</v>
      </c>
      <c r="K157" s="100" t="str">
        <f t="shared" si="3"/>
        <v>Gestión del Talento Humano, Administrativo y Docente</v>
      </c>
      <c r="L157" s="453" t="s">
        <v>405</v>
      </c>
    </row>
    <row r="158" spans="3:12" x14ac:dyDescent="0.25">
      <c r="C158" s="174" t="s">
        <v>58</v>
      </c>
      <c r="D158" s="165"/>
      <c r="E158" s="156">
        <v>0</v>
      </c>
      <c r="F158" s="102">
        <f>IF(E157=0,"",(G157/E157)/12*E157)</f>
        <v>0</v>
      </c>
      <c r="G158" s="99">
        <f>F158</f>
        <v>0</v>
      </c>
      <c r="H158" s="166"/>
      <c r="I158" s="118" t="s">
        <v>523</v>
      </c>
      <c r="J158" s="118" t="str">
        <f>VLOOKUP(I158,Presupuesto!$B$11:$C$565,2,0)</f>
        <v>AGUINALDO Y DECIMO CUARTO MES</v>
      </c>
      <c r="K158" s="100" t="str">
        <f t="shared" si="3"/>
        <v>Gestión del Talento Humano, Administrativo y Docente</v>
      </c>
      <c r="L158" s="453" t="s">
        <v>405</v>
      </c>
    </row>
    <row r="159" spans="3:12" ht="15.75" thickBot="1" x14ac:dyDescent="0.3">
      <c r="C159" s="175" t="s">
        <v>59</v>
      </c>
      <c r="D159" s="165"/>
      <c r="E159" s="156">
        <v>0</v>
      </c>
      <c r="F159" s="119">
        <f>IF(E157&lt;6,"",((E157-6)/12)*(G157/E157))</f>
        <v>0</v>
      </c>
      <c r="G159" s="99">
        <f>F159</f>
        <v>0</v>
      </c>
      <c r="H159" s="166"/>
      <c r="I159" s="103" t="s">
        <v>526</v>
      </c>
      <c r="J159" s="103" t="str">
        <f>VLOOKUP(I159,Presupuesto!$B$11:$C$565,2,0)</f>
        <v>DECIMOCUARTO MES</v>
      </c>
      <c r="K159" s="100" t="str">
        <f t="shared" si="3"/>
        <v>Gestión del Talento Humano, Administrativo y Docente</v>
      </c>
      <c r="L159" s="453" t="s">
        <v>405</v>
      </c>
    </row>
    <row r="160" spans="3:12" ht="15.75" thickBot="1" x14ac:dyDescent="0.3">
      <c r="C160" s="139" t="s">
        <v>496</v>
      </c>
      <c r="D160" s="201"/>
      <c r="E160" s="154">
        <v>12</v>
      </c>
      <c r="F160" s="317">
        <f>HLOOKUP($C160,$BZ$2:$CM$3,2,0)</f>
        <v>16951.419999999998</v>
      </c>
      <c r="G160" s="115">
        <f>D160*E160*F160</f>
        <v>0</v>
      </c>
      <c r="H160" s="168"/>
      <c r="I160" s="116" t="s">
        <v>503</v>
      </c>
      <c r="J160" s="116" t="str">
        <f>VLOOKUP(I160,Presupuesto!$B$11:$C$565,2,0)</f>
        <v>SUELDOS Y SALARIOS PERMANENTES</v>
      </c>
      <c r="K160" s="100" t="s">
        <v>1372</v>
      </c>
      <c r="L160" s="453" t="s">
        <v>405</v>
      </c>
    </row>
    <row r="161" spans="3:12" x14ac:dyDescent="0.25">
      <c r="C161" s="174" t="s">
        <v>58</v>
      </c>
      <c r="D161" s="165"/>
      <c r="E161" s="156">
        <v>0</v>
      </c>
      <c r="F161" s="102">
        <f>IF(E160=0,"",(G160/E160)/12*E160)</f>
        <v>0</v>
      </c>
      <c r="G161" s="99">
        <f>F161</f>
        <v>0</v>
      </c>
      <c r="H161" s="166"/>
      <c r="I161" s="118" t="s">
        <v>523</v>
      </c>
      <c r="J161" s="118" t="str">
        <f>VLOOKUP(I161,Presupuesto!$B$11:$C$565,2,0)</f>
        <v>AGUINALDO Y DECIMO CUARTO MES</v>
      </c>
      <c r="K161" s="100" t="str">
        <f t="shared" si="3"/>
        <v>Gestión del Talento Humano, Administrativo y Docente</v>
      </c>
      <c r="L161" s="453" t="s">
        <v>405</v>
      </c>
    </row>
    <row r="162" spans="3:12" ht="15.75" thickBot="1" x14ac:dyDescent="0.3">
      <c r="C162" s="175" t="s">
        <v>59</v>
      </c>
      <c r="D162" s="165"/>
      <c r="E162" s="156">
        <v>0</v>
      </c>
      <c r="F162" s="119">
        <f>IF(E160&lt;6,"",((E160-6)/12)*(G160/E160))</f>
        <v>0</v>
      </c>
      <c r="G162" s="99">
        <f>F162</f>
        <v>0</v>
      </c>
      <c r="H162" s="166"/>
      <c r="I162" s="103" t="s">
        <v>526</v>
      </c>
      <c r="J162" s="103" t="str">
        <f>VLOOKUP(I162,Presupuesto!$B$11:$C$565,2,0)</f>
        <v>DECIMOCUARTO MES</v>
      </c>
      <c r="K162" s="100" t="str">
        <f t="shared" si="3"/>
        <v>Gestión del Talento Humano, Administrativo y Docente</v>
      </c>
      <c r="L162" s="453" t="s">
        <v>405</v>
      </c>
    </row>
    <row r="163" spans="3:12" ht="15.75" thickBot="1" x14ac:dyDescent="0.3">
      <c r="C163" s="139" t="s">
        <v>497</v>
      </c>
      <c r="D163" s="201"/>
      <c r="E163" s="154">
        <v>12</v>
      </c>
      <c r="F163" s="317">
        <f>HLOOKUP($C163,$BZ$2:$CM$3,2,0)</f>
        <v>13184.44</v>
      </c>
      <c r="G163" s="115">
        <f>D163*E163*F163</f>
        <v>0</v>
      </c>
      <c r="H163" s="168"/>
      <c r="I163" s="116" t="s">
        <v>503</v>
      </c>
      <c r="J163" s="116" t="str">
        <f>VLOOKUP(I163,Presupuesto!$B$11:$C$565,2,0)</f>
        <v>SUELDOS Y SALARIOS PERMANENTES</v>
      </c>
      <c r="K163" s="100" t="str">
        <f t="shared" si="3"/>
        <v>Gestión del Talento Humano, Administrativo y Docente</v>
      </c>
      <c r="L163" s="453" t="s">
        <v>405</v>
      </c>
    </row>
    <row r="164" spans="3:12" x14ac:dyDescent="0.25">
      <c r="C164" s="174" t="s">
        <v>58</v>
      </c>
      <c r="D164" s="165"/>
      <c r="E164" s="156">
        <v>0</v>
      </c>
      <c r="F164" s="102">
        <f>IF(E163=0,"",(G163/E163)/12*E163)</f>
        <v>0</v>
      </c>
      <c r="G164" s="99">
        <f>F164</f>
        <v>0</v>
      </c>
      <c r="H164" s="166"/>
      <c r="I164" s="118" t="s">
        <v>523</v>
      </c>
      <c r="J164" s="118" t="str">
        <f>VLOOKUP(I164,Presupuesto!$B$11:$C$565,2,0)</f>
        <v>AGUINALDO Y DECIMO CUARTO MES</v>
      </c>
      <c r="K164" s="100" t="str">
        <f t="shared" si="3"/>
        <v>Gestión del Talento Humano, Administrativo y Docente</v>
      </c>
      <c r="L164" s="453" t="s">
        <v>405</v>
      </c>
    </row>
    <row r="165" spans="3:12" ht="15.75" thickBot="1" x14ac:dyDescent="0.3">
      <c r="C165" s="175" t="s">
        <v>59</v>
      </c>
      <c r="D165" s="165"/>
      <c r="E165" s="156">
        <v>0</v>
      </c>
      <c r="F165" s="119">
        <f>IF(E163&lt;6,"",((E163-6)/12)*(G163/E163))</f>
        <v>0</v>
      </c>
      <c r="G165" s="99">
        <f>F165</f>
        <v>0</v>
      </c>
      <c r="H165" s="166"/>
      <c r="I165" s="103" t="s">
        <v>526</v>
      </c>
      <c r="J165" s="103" t="str">
        <f>VLOOKUP(I165,Presupuesto!$B$11:$C$565,2,0)</f>
        <v>DECIMOCUARTO MES</v>
      </c>
      <c r="K165" s="100" t="str">
        <f t="shared" si="3"/>
        <v>Gestión del Talento Humano, Administrativo y Docente</v>
      </c>
      <c r="L165" s="453" t="s">
        <v>405</v>
      </c>
    </row>
    <row r="166" spans="3:12" ht="15.75" thickBot="1" x14ac:dyDescent="0.3">
      <c r="C166" s="139" t="s">
        <v>498</v>
      </c>
      <c r="D166" s="201"/>
      <c r="E166" s="154">
        <v>12</v>
      </c>
      <c r="F166" s="317">
        <f>HLOOKUP($C166,$BZ$2:$CM$3,2,0)</f>
        <v>15032.56</v>
      </c>
      <c r="G166" s="115">
        <f>D166*E166*F166</f>
        <v>0</v>
      </c>
      <c r="H166" s="168"/>
      <c r="I166" s="116" t="s">
        <v>503</v>
      </c>
      <c r="J166" s="116" t="str">
        <f>VLOOKUP(I166,Presupuesto!$B$11:$C$565,2,0)</f>
        <v>SUELDOS Y SALARIOS PERMANENTES</v>
      </c>
      <c r="K166" s="100" t="str">
        <f t="shared" si="3"/>
        <v>Gestión del Talento Humano, Administrativo y Docente</v>
      </c>
      <c r="L166" s="453" t="s">
        <v>405</v>
      </c>
    </row>
    <row r="167" spans="3:12" x14ac:dyDescent="0.25">
      <c r="C167" s="174" t="s">
        <v>58</v>
      </c>
      <c r="D167" s="165"/>
      <c r="E167" s="156">
        <v>0</v>
      </c>
      <c r="F167" s="102">
        <f>IF(E166=0,"",(G166/E166)/12*E166)</f>
        <v>0</v>
      </c>
      <c r="G167" s="99">
        <f>F167</f>
        <v>0</v>
      </c>
      <c r="H167" s="166"/>
      <c r="I167" s="118" t="s">
        <v>523</v>
      </c>
      <c r="J167" s="118" t="str">
        <f>VLOOKUP(I167,Presupuesto!$B$11:$C$565,2,0)</f>
        <v>AGUINALDO Y DECIMO CUARTO MES</v>
      </c>
      <c r="K167" s="100" t="str">
        <f t="shared" si="3"/>
        <v>Gestión del Talento Humano, Administrativo y Docente</v>
      </c>
      <c r="L167" s="453" t="s">
        <v>405</v>
      </c>
    </row>
    <row r="168" spans="3:12" ht="15.75" thickBot="1" x14ac:dyDescent="0.3">
      <c r="C168" s="175" t="s">
        <v>59</v>
      </c>
      <c r="D168" s="165"/>
      <c r="E168" s="156">
        <v>0</v>
      </c>
      <c r="F168" s="119">
        <f>IF(E166&lt;6,"",((E166-6)/12)*(G166/E166))</f>
        <v>0</v>
      </c>
      <c r="G168" s="99">
        <f>F168</f>
        <v>0</v>
      </c>
      <c r="H168" s="166"/>
      <c r="I168" s="103" t="s">
        <v>526</v>
      </c>
      <c r="J168" s="103" t="str">
        <f>VLOOKUP(I168,Presupuesto!$B$11:$C$565,2,0)</f>
        <v>DECIMOCUARTO MES</v>
      </c>
      <c r="K168" s="100" t="str">
        <f t="shared" si="3"/>
        <v>Gestión del Talento Humano, Administrativo y Docente</v>
      </c>
      <c r="L168" s="453" t="s">
        <v>405</v>
      </c>
    </row>
    <row r="169" spans="3:12" ht="15.75" thickBot="1" x14ac:dyDescent="0.3">
      <c r="C169" s="139" t="s">
        <v>499</v>
      </c>
      <c r="D169" s="201"/>
      <c r="E169" s="154">
        <v>12</v>
      </c>
      <c r="F169" s="317">
        <f>HLOOKUP($C169,$BZ$2:$CM$3,2,0)</f>
        <v>13264.02</v>
      </c>
      <c r="G169" s="115">
        <f>D169*E169*F169</f>
        <v>0</v>
      </c>
      <c r="H169" s="168"/>
      <c r="I169" s="116" t="s">
        <v>503</v>
      </c>
      <c r="J169" s="116" t="str">
        <f>VLOOKUP(I169,Presupuesto!$B$11:$C$565,2,0)</f>
        <v>SUELDOS Y SALARIOS PERMANENTES</v>
      </c>
      <c r="K169" s="100" t="str">
        <f t="shared" si="3"/>
        <v>Gestión del Talento Humano, Administrativo y Docente</v>
      </c>
      <c r="L169" s="453" t="s">
        <v>405</v>
      </c>
    </row>
    <row r="170" spans="3:12" x14ac:dyDescent="0.25">
      <c r="C170" s="174" t="s">
        <v>58</v>
      </c>
      <c r="D170" s="165"/>
      <c r="E170" s="156">
        <v>0</v>
      </c>
      <c r="F170" s="102">
        <f>IF(E169=0,"",(G169/E169)/12*E169)</f>
        <v>0</v>
      </c>
      <c r="G170" s="99">
        <f>F170</f>
        <v>0</v>
      </c>
      <c r="H170" s="166"/>
      <c r="I170" s="118" t="s">
        <v>523</v>
      </c>
      <c r="J170" s="118" t="str">
        <f>VLOOKUP(I170,Presupuesto!$B$11:$C$565,2,0)</f>
        <v>AGUINALDO Y DECIMO CUARTO MES</v>
      </c>
      <c r="K170" s="100" t="str">
        <f t="shared" si="3"/>
        <v>Gestión del Talento Humano, Administrativo y Docente</v>
      </c>
      <c r="L170" s="453" t="s">
        <v>405</v>
      </c>
    </row>
    <row r="171" spans="3:12" ht="15.75" thickBot="1" x14ac:dyDescent="0.3">
      <c r="C171" s="175" t="s">
        <v>59</v>
      </c>
      <c r="D171" s="165"/>
      <c r="E171" s="156">
        <v>0</v>
      </c>
      <c r="F171" s="119">
        <f>IF(E169&lt;6,"",((E169-6)/12)*(G169/E169))</f>
        <v>0</v>
      </c>
      <c r="G171" s="99">
        <f>F171</f>
        <v>0</v>
      </c>
      <c r="H171" s="166"/>
      <c r="I171" s="103" t="s">
        <v>526</v>
      </c>
      <c r="J171" s="103" t="str">
        <f>VLOOKUP(I171,Presupuesto!$B$11:$C$565,2,0)</f>
        <v>DECIMOCUARTO MES</v>
      </c>
      <c r="K171" s="100" t="str">
        <f t="shared" si="3"/>
        <v>Gestión del Talento Humano, Administrativo y Docente</v>
      </c>
      <c r="L171" s="453" t="s">
        <v>405</v>
      </c>
    </row>
    <row r="172" spans="3:12" ht="15.75" thickBot="1" x14ac:dyDescent="0.3">
      <c r="C172" s="139" t="s">
        <v>500</v>
      </c>
      <c r="D172" s="201"/>
      <c r="E172" s="154">
        <v>12</v>
      </c>
      <c r="F172" s="317">
        <f>HLOOKUP($C172,$BZ$2:$CM$3,2,0)</f>
        <v>12379.75</v>
      </c>
      <c r="G172" s="115">
        <f>D172*E172*F172</f>
        <v>0</v>
      </c>
      <c r="H172" s="168"/>
      <c r="I172" s="116" t="s">
        <v>503</v>
      </c>
      <c r="J172" s="116" t="str">
        <f>VLOOKUP(I172,Presupuesto!$B$11:$C$565,2,0)</f>
        <v>SUELDOS Y SALARIOS PERMANENTES</v>
      </c>
      <c r="K172" s="100" t="str">
        <f t="shared" si="3"/>
        <v>Gestión del Talento Humano, Administrativo y Docente</v>
      </c>
      <c r="L172" s="453" t="s">
        <v>405</v>
      </c>
    </row>
    <row r="173" spans="3:12" x14ac:dyDescent="0.25">
      <c r="C173" s="174" t="s">
        <v>58</v>
      </c>
      <c r="D173" s="165"/>
      <c r="E173" s="156">
        <v>0</v>
      </c>
      <c r="F173" s="102">
        <f>IF(E172=0,"",(G172/E172)/12*E172)</f>
        <v>0</v>
      </c>
      <c r="G173" s="99">
        <f>F173</f>
        <v>0</v>
      </c>
      <c r="H173" s="166"/>
      <c r="I173" s="118" t="s">
        <v>523</v>
      </c>
      <c r="J173" s="118" t="str">
        <f>VLOOKUP(I173,Presupuesto!$B$11:$C$565,2,0)</f>
        <v>AGUINALDO Y DECIMO CUARTO MES</v>
      </c>
      <c r="K173" s="100" t="str">
        <f t="shared" si="3"/>
        <v>Gestión del Talento Humano, Administrativo y Docente</v>
      </c>
      <c r="L173" s="453" t="s">
        <v>405</v>
      </c>
    </row>
    <row r="174" spans="3:12" ht="15.75" thickBot="1" x14ac:dyDescent="0.3">
      <c r="C174" s="175" t="s">
        <v>59</v>
      </c>
      <c r="D174" s="165"/>
      <c r="E174" s="156">
        <v>0</v>
      </c>
      <c r="F174" s="119">
        <f>IF(E172&lt;6,"",((E172-6)/12)*(G172/E172))</f>
        <v>0</v>
      </c>
      <c r="G174" s="99">
        <f>F174</f>
        <v>0</v>
      </c>
      <c r="H174" s="166"/>
      <c r="I174" s="103" t="s">
        <v>526</v>
      </c>
      <c r="J174" s="103" t="str">
        <f>VLOOKUP(I174,Presupuesto!$B$11:$C$565,2,0)</f>
        <v>DECIMOCUARTO MES</v>
      </c>
      <c r="K174" s="100" t="str">
        <f t="shared" si="3"/>
        <v>Gestión del Talento Humano, Administrativo y Docente</v>
      </c>
      <c r="L174" s="453" t="s">
        <v>405</v>
      </c>
    </row>
    <row r="175" spans="3:12" ht="15.75" thickBot="1" x14ac:dyDescent="0.3">
      <c r="C175" s="139" t="s">
        <v>501</v>
      </c>
      <c r="D175" s="201"/>
      <c r="E175" s="154">
        <v>12</v>
      </c>
      <c r="F175" s="317">
        <f>HLOOKUP($C175,$BZ$2:$CM$3,2,0)</f>
        <v>439.49</v>
      </c>
      <c r="G175" s="115">
        <f>D175*E175*F175</f>
        <v>0</v>
      </c>
      <c r="H175" s="168"/>
      <c r="I175" s="116" t="s">
        <v>503</v>
      </c>
      <c r="J175" s="116" t="str">
        <f>VLOOKUP(I175,Presupuesto!$B$11:$C$565,2,0)</f>
        <v>SUELDOS Y SALARIOS PERMANENTES</v>
      </c>
      <c r="K175" s="100" t="str">
        <f t="shared" si="3"/>
        <v>Gestión del Talento Humano, Administrativo y Docente</v>
      </c>
      <c r="L175" s="453" t="s">
        <v>405</v>
      </c>
    </row>
    <row r="176" spans="3:12" x14ac:dyDescent="0.25">
      <c r="C176" s="174" t="s">
        <v>58</v>
      </c>
      <c r="D176" s="165"/>
      <c r="E176" s="156">
        <v>0</v>
      </c>
      <c r="F176" s="102">
        <f>IF(E175=0,"",(G175/E175)/12*E175)</f>
        <v>0</v>
      </c>
      <c r="G176" s="99">
        <f>F176</f>
        <v>0</v>
      </c>
      <c r="H176" s="166"/>
      <c r="I176" s="118" t="s">
        <v>523</v>
      </c>
      <c r="J176" s="118" t="str">
        <f>VLOOKUP(I176,Presupuesto!$B$11:$C$565,2,0)</f>
        <v>AGUINALDO Y DECIMO CUARTO MES</v>
      </c>
      <c r="K176" s="100" t="str">
        <f t="shared" si="3"/>
        <v>Gestión del Talento Humano, Administrativo y Docente</v>
      </c>
      <c r="L176" s="453" t="s">
        <v>405</v>
      </c>
    </row>
    <row r="177" spans="3:79" ht="15.75" thickBot="1" x14ac:dyDescent="0.3">
      <c r="C177" s="175" t="s">
        <v>59</v>
      </c>
      <c r="D177" s="165"/>
      <c r="E177" s="156">
        <v>0</v>
      </c>
      <c r="F177" s="119">
        <f>IF(E175&lt;6,"",((E175-6)/12)*(G175/E175))</f>
        <v>0</v>
      </c>
      <c r="G177" s="99">
        <f>F177</f>
        <v>0</v>
      </c>
      <c r="H177" s="166"/>
      <c r="I177" s="103" t="s">
        <v>526</v>
      </c>
      <c r="J177" s="103" t="str">
        <f>VLOOKUP(I177,Presupuesto!$B$11:$C$565,2,0)</f>
        <v>DECIMOCUARTO MES</v>
      </c>
      <c r="K177" s="100" t="str">
        <f t="shared" si="3"/>
        <v>Gestión del Talento Humano, Administrativo y Docente</v>
      </c>
      <c r="L177" s="453" t="s">
        <v>405</v>
      </c>
    </row>
    <row r="178" spans="3:79" ht="15.75" thickBot="1" x14ac:dyDescent="0.3">
      <c r="C178" s="139" t="s">
        <v>502</v>
      </c>
      <c r="D178" s="201"/>
      <c r="E178" s="154">
        <v>12</v>
      </c>
      <c r="F178" s="317">
        <f>HLOOKUP($C178,$BZ$2:$CM$3,2,0)</f>
        <v>1904.46</v>
      </c>
      <c r="G178" s="115">
        <f>D178*E178*F178</f>
        <v>0</v>
      </c>
      <c r="H178" s="168"/>
      <c r="I178" s="116" t="s">
        <v>503</v>
      </c>
      <c r="J178" s="116" t="str">
        <f>VLOOKUP(I178,Presupuesto!$B$11:$C$565,2,0)</f>
        <v>SUELDOS Y SALARIOS PERMANENTES</v>
      </c>
      <c r="K178" s="100" t="str">
        <f t="shared" si="3"/>
        <v>Gestión del Talento Humano, Administrativo y Docente</v>
      </c>
      <c r="L178" s="453" t="s">
        <v>405</v>
      </c>
    </row>
    <row r="179" spans="3:79" x14ac:dyDescent="0.25">
      <c r="C179" s="174" t="s">
        <v>58</v>
      </c>
      <c r="D179" s="165"/>
      <c r="E179" s="156">
        <v>0</v>
      </c>
      <c r="F179" s="102">
        <f>IF(E178=0,"",(G178/E178)/12*E178)</f>
        <v>0</v>
      </c>
      <c r="G179" s="99">
        <f>F179</f>
        <v>0</v>
      </c>
      <c r="H179" s="166"/>
      <c r="I179" s="118" t="s">
        <v>523</v>
      </c>
      <c r="J179" s="118" t="str">
        <f>VLOOKUP(I179,Presupuesto!$B$11:$C$565,2,0)</f>
        <v>AGUINALDO Y DECIMO CUARTO MES</v>
      </c>
      <c r="K179" s="100" t="str">
        <f t="shared" si="3"/>
        <v>Gestión del Talento Humano, Administrativo y Docente</v>
      </c>
      <c r="L179" s="453" t="s">
        <v>405</v>
      </c>
    </row>
    <row r="180" spans="3:79" ht="15.75" thickBot="1" x14ac:dyDescent="0.3">
      <c r="C180" s="175" t="s">
        <v>59</v>
      </c>
      <c r="D180" s="165"/>
      <c r="E180" s="156">
        <v>0</v>
      </c>
      <c r="F180" s="119">
        <f>IF(E178&lt;6,"",((E178-6)/12)*(G178/E178))</f>
        <v>0</v>
      </c>
      <c r="G180" s="99">
        <f>F180</f>
        <v>0</v>
      </c>
      <c r="H180" s="166"/>
      <c r="I180" s="103" t="s">
        <v>526</v>
      </c>
      <c r="J180" s="103" t="str">
        <f>VLOOKUP(I180,Presupuesto!$B$11:$C$565,2,0)</f>
        <v>DECIMOCUARTO MES</v>
      </c>
      <c r="K180" s="100" t="str">
        <f t="shared" si="3"/>
        <v>Gestión del Talento Humano, Administrativo y Docente</v>
      </c>
      <c r="L180" s="453" t="s">
        <v>405</v>
      </c>
    </row>
    <row r="181" spans="3:79" ht="15.75" thickBot="1" x14ac:dyDescent="0.3">
      <c r="C181" s="142" t="s">
        <v>84</v>
      </c>
      <c r="D181" s="201"/>
      <c r="E181" s="154">
        <v>12</v>
      </c>
      <c r="F181" s="141">
        <v>30000</v>
      </c>
      <c r="G181" s="115">
        <f>D181*E181*F181</f>
        <v>0</v>
      </c>
      <c r="H181" s="168"/>
      <c r="I181" s="116" t="s">
        <v>571</v>
      </c>
      <c r="J181" s="116" t="str">
        <f>VLOOKUP(I181,Presupuesto!$B$11:$C$565,2,0)</f>
        <v>CONTRATOS ESPECIALES</v>
      </c>
      <c r="K181" s="100" t="str">
        <f t="shared" si="3"/>
        <v>Gestión del Talento Humano, Administrativo y Docente</v>
      </c>
      <c r="L181" s="453" t="s">
        <v>405</v>
      </c>
    </row>
    <row r="182" spans="3:79" x14ac:dyDescent="0.25">
      <c r="C182" s="174" t="s">
        <v>58</v>
      </c>
      <c r="D182" s="165"/>
      <c r="E182" s="156">
        <v>0</v>
      </c>
      <c r="F182" s="119">
        <f>IF(E181=0,"",(G181/E181)/12*E181)</f>
        <v>0</v>
      </c>
      <c r="G182" s="99">
        <f>F182</f>
        <v>0</v>
      </c>
      <c r="H182" s="166"/>
      <c r="I182" s="103" t="s">
        <v>571</v>
      </c>
      <c r="J182" s="103" t="str">
        <f>VLOOKUP(I182,Presupuesto!$B$11:$C$565,2,0)</f>
        <v>CONTRATOS ESPECIALES</v>
      </c>
      <c r="K182" s="100" t="str">
        <f t="shared" si="3"/>
        <v>Gestión del Talento Humano, Administrativo y Docente</v>
      </c>
      <c r="L182" s="453" t="s">
        <v>405</v>
      </c>
    </row>
    <row r="183" spans="3:79" ht="15.75" thickBot="1" x14ac:dyDescent="0.3">
      <c r="C183" s="175" t="s">
        <v>59</v>
      </c>
      <c r="D183" s="165"/>
      <c r="E183" s="156">
        <v>0</v>
      </c>
      <c r="F183" s="102">
        <f>IF(E181&lt;6,"",((E181-6)/12)*(G181/E181))</f>
        <v>0</v>
      </c>
      <c r="G183" s="99">
        <f>F183</f>
        <v>0</v>
      </c>
      <c r="H183" s="166"/>
      <c r="I183" s="103" t="s">
        <v>571</v>
      </c>
      <c r="J183" s="103" t="str">
        <f>VLOOKUP(I183,Presupuesto!$B$11:$C$565,2,0)</f>
        <v>CONTRATOS ESPECIALES</v>
      </c>
      <c r="K183" s="100" t="str">
        <f t="shared" si="3"/>
        <v>Gestión del Talento Humano, Administrativo y Docente</v>
      </c>
      <c r="L183" s="453" t="s">
        <v>405</v>
      </c>
    </row>
    <row r="184" spans="3:79" ht="15.75" thickBot="1" x14ac:dyDescent="0.3">
      <c r="C184" s="142" t="s">
        <v>60</v>
      </c>
      <c r="D184" s="201"/>
      <c r="E184" s="154">
        <v>12</v>
      </c>
      <c r="F184" s="120">
        <v>30000</v>
      </c>
      <c r="G184" s="115">
        <f>D184*E184*F184</f>
        <v>0</v>
      </c>
      <c r="H184" s="168"/>
      <c r="I184" s="116" t="s">
        <v>712</v>
      </c>
      <c r="J184" s="116" t="str">
        <f>VLOOKUP(I184,Presupuesto!$B$11:$C$565,2,0)</f>
        <v>OTROS SERVICIOS TECNICOS Y PROFESIONALES</v>
      </c>
      <c r="K184" s="100" t="str">
        <f t="shared" si="3"/>
        <v>Gestión del Talento Humano, Administrativo y Docente</v>
      </c>
      <c r="L184" s="453" t="s">
        <v>405</v>
      </c>
    </row>
    <row r="185" spans="3:79" x14ac:dyDescent="0.25">
      <c r="C185" s="174" t="s">
        <v>58</v>
      </c>
      <c r="D185" s="165"/>
      <c r="E185" s="156">
        <v>0</v>
      </c>
      <c r="F185" s="102">
        <v>0</v>
      </c>
      <c r="G185" s="99">
        <f>F185</f>
        <v>0</v>
      </c>
      <c r="H185" s="166"/>
      <c r="I185" s="103" t="s">
        <v>712</v>
      </c>
      <c r="J185" s="103" t="str">
        <f>VLOOKUP(I185,Presupuesto!$B$11:$C$565,2,0)</f>
        <v>OTROS SERVICIOS TECNICOS Y PROFESIONALES</v>
      </c>
      <c r="K185" s="100" t="str">
        <f t="shared" si="3"/>
        <v>Gestión del Talento Humano, Administrativo y Docente</v>
      </c>
      <c r="L185" s="453" t="s">
        <v>405</v>
      </c>
    </row>
    <row r="186" spans="3:79" ht="15.75" thickBot="1" x14ac:dyDescent="0.3">
      <c r="C186" s="175" t="s">
        <v>59</v>
      </c>
      <c r="D186" s="165"/>
      <c r="E186" s="156">
        <v>0</v>
      </c>
      <c r="F186" s="102">
        <v>0</v>
      </c>
      <c r="G186" s="99">
        <f>F186</f>
        <v>0</v>
      </c>
      <c r="H186" s="166"/>
      <c r="I186" s="103" t="s">
        <v>712</v>
      </c>
      <c r="J186" s="103" t="str">
        <f>VLOOKUP(I186,Presupuesto!$B$11:$C$565,2,0)</f>
        <v>OTROS SERVICIOS TECNICOS Y PROFESIONALES</v>
      </c>
      <c r="K186" s="100" t="str">
        <f t="shared" si="3"/>
        <v>Gestión del Talento Humano, Administrativo y Docente</v>
      </c>
      <c r="L186" s="453" t="s">
        <v>405</v>
      </c>
    </row>
    <row r="187" spans="3:79" ht="15.75" thickBot="1" x14ac:dyDescent="0.3">
      <c r="C187" s="142" t="s">
        <v>61</v>
      </c>
      <c r="D187" s="201"/>
      <c r="E187" s="154">
        <v>12</v>
      </c>
      <c r="F187" s="120">
        <v>30000</v>
      </c>
      <c r="G187" s="115">
        <f>D187*E187*F187</f>
        <v>0</v>
      </c>
      <c r="H187" s="168"/>
      <c r="I187" s="116" t="s">
        <v>503</v>
      </c>
      <c r="J187" s="116" t="str">
        <f>VLOOKUP(I187,Presupuesto!$B$11:$C$565,2,0)</f>
        <v>SUELDOS Y SALARIOS PERMANENTES</v>
      </c>
      <c r="K187" s="100" t="str">
        <f t="shared" si="3"/>
        <v>Gestión del Talento Humano, Administrativo y Docente</v>
      </c>
      <c r="L187" s="453" t="s">
        <v>405</v>
      </c>
    </row>
    <row r="188" spans="3:79" x14ac:dyDescent="0.25">
      <c r="C188" s="174" t="s">
        <v>58</v>
      </c>
      <c r="D188" s="172"/>
      <c r="E188" s="133">
        <v>0</v>
      </c>
      <c r="F188" s="121">
        <f>IF(E187=0,"",(G187/E187)/12*E187)</f>
        <v>0</v>
      </c>
      <c r="G188" s="122">
        <f>F188</f>
        <v>0</v>
      </c>
      <c r="H188" s="166"/>
      <c r="I188" s="103" t="s">
        <v>523</v>
      </c>
      <c r="J188" s="103" t="str">
        <f>VLOOKUP(I188,Presupuesto!$B$11:$C$565,2,0)</f>
        <v>AGUINALDO Y DECIMO CUARTO MES</v>
      </c>
      <c r="K188" s="100" t="str">
        <f t="shared" si="3"/>
        <v>Gestión del Talento Humano, Administrativo y Docente</v>
      </c>
      <c r="L188" s="453" t="s">
        <v>405</v>
      </c>
    </row>
    <row r="189" spans="3:79" ht="15.75" thickBot="1" x14ac:dyDescent="0.3">
      <c r="C189" s="176" t="s">
        <v>59</v>
      </c>
      <c r="D189" s="164"/>
      <c r="E189" s="134">
        <v>0</v>
      </c>
      <c r="F189" s="107">
        <f>IF(E187&lt;6,"",((E187-6)/12)*(G187/E187))</f>
        <v>0</v>
      </c>
      <c r="G189" s="107">
        <f>F189</f>
        <v>0</v>
      </c>
      <c r="H189" s="164"/>
      <c r="I189" s="108" t="s">
        <v>526</v>
      </c>
      <c r="J189" s="126" t="str">
        <f>VLOOKUP(I189,Presupuesto!$B$11:$C$565,2,0)</f>
        <v>DECIMOCUARTO MES</v>
      </c>
      <c r="K189" s="108" t="str">
        <f t="shared" si="3"/>
        <v>Gestión del Talento Humano, Administrativo y Docente</v>
      </c>
      <c r="L189" s="454" t="s">
        <v>405</v>
      </c>
    </row>
    <row r="191" spans="3:79" ht="15.75" thickBot="1" x14ac:dyDescent="0.3"/>
    <row r="192" spans="3:79" ht="15.75" thickBot="1" x14ac:dyDescent="0.3">
      <c r="C192" s="69" t="s">
        <v>43</v>
      </c>
      <c r="D192" s="30">
        <f>SUM(G199:G249)</f>
        <v>1067939.2349999999</v>
      </c>
      <c r="E192" s="95"/>
      <c r="F192" s="95"/>
      <c r="G192" s="95"/>
      <c r="H192" s="76"/>
      <c r="I192" s="76"/>
      <c r="J192" s="76"/>
      <c r="CA192" s="316"/>
    </row>
    <row r="193" spans="2:79" x14ac:dyDescent="0.25">
      <c r="B193" s="180"/>
      <c r="D193" s="31"/>
      <c r="E193" s="95"/>
      <c r="F193" s="95"/>
      <c r="G193" s="95"/>
      <c r="H193" s="76"/>
      <c r="I193" s="76"/>
      <c r="J193" s="76"/>
      <c r="CA193" s="316"/>
    </row>
    <row r="194" spans="2:79" x14ac:dyDescent="0.25">
      <c r="B194" s="180"/>
      <c r="D194" s="31"/>
      <c r="E194" s="95"/>
      <c r="F194" s="95"/>
      <c r="G194" s="95"/>
      <c r="H194" s="76"/>
      <c r="I194" s="76"/>
      <c r="J194" s="76"/>
      <c r="CA194" s="316"/>
    </row>
    <row r="195" spans="2:79" ht="15.75" x14ac:dyDescent="0.25">
      <c r="C195" s="206" t="s">
        <v>396</v>
      </c>
      <c r="D195" s="207" t="str">
        <f>+'Gestión del Talento Humano'!E10</f>
        <v>HUM.1.1.4.1</v>
      </c>
      <c r="E195" s="95"/>
      <c r="F195" s="95"/>
      <c r="G195" s="95"/>
      <c r="H195" s="76"/>
      <c r="I195" s="76"/>
      <c r="J195" s="76"/>
      <c r="CA195" s="316"/>
    </row>
    <row r="196" spans="2:79" ht="18.75" x14ac:dyDescent="0.25">
      <c r="C196" s="215" t="str">
        <f>IFERROR(VLOOKUP(D195,'Desarrollo e Innov. Curricular'!$E:$F,2,FALSE),IFERROR(VLOOKUP(D195,'Investigación Científica'!$E:$F,2,FALSE),IFERROR(VLOOKUP(D195,'Vinculación Univ. Sociedad'!$E:$F,2,FALSE),IFERROR(VLOOKUP(D195,'Docencia y Profesorado Universi'!$E:$F,2,FALSE),IFERROR(VLOOKUP(D195,'Estudiantes y Graduados'!$E:$F,2,FALSE),IFERROR(VLOOKUP(D195,'Gestion Administrativa'!$E:$F,2,FALSE),IFERROR(VLOOKUP(D195,'Gestión Académica'!$E:$F,2,FALSE),IFERROR(VLOOKUP(D195,'Aseguramiento de la Calidad'!$E:$F,2,FALSE),IFERROR(VLOOKUP(D195,'Gestión del Conocimiento'!$E:$F,2,FALSE),IFERROR(VLOOKUP(D195,'Gobernabilidad y Procesos...'!$E:$F,2,FALSE),IFERROR(VLOOKUP(D195,'Gestión del Talento Humano'!$E:$F,2,FALSE),IFERROR(VLOOKUP(D195,'Internacionalización de la E.S.'!$E:$F,2,FALSE),IFERROR(VLOOKUP(D195,Posgrado!$E:$F,2,FALSE),IFERROR(VLOOKUP(D195,'Cultura de Innovación Insti...'!$E:$F,2,FALSE),VLOOKUP(D195,'Lo Esencial de la Reforma Univ.'!$E:$F,2,0)))))))))))))))</f>
        <v>Solicitar la aprobación de 3 plazas para el área de Humanidades, (Sociología, Filosofía y Letras).</v>
      </c>
      <c r="D196" s="31"/>
      <c r="E196" s="95"/>
      <c r="F196" s="95"/>
      <c r="G196" s="95"/>
      <c r="H196" s="76"/>
      <c r="I196" s="76"/>
      <c r="J196" s="76"/>
      <c r="CA196" s="316"/>
    </row>
    <row r="197" spans="2:79" ht="15.75" thickBot="1" x14ac:dyDescent="0.3">
      <c r="C197" s="180"/>
      <c r="D197" s="31"/>
      <c r="E197" s="95"/>
      <c r="F197" s="95"/>
      <c r="G197" s="95"/>
      <c r="H197" s="76"/>
      <c r="I197" s="76"/>
      <c r="J197" s="76"/>
      <c r="CA197" s="316"/>
    </row>
    <row r="198" spans="2:79" ht="30.75" thickBot="1" x14ac:dyDescent="0.3">
      <c r="C198" s="136" t="s">
        <v>44</v>
      </c>
      <c r="D198" s="140" t="s">
        <v>55</v>
      </c>
      <c r="E198" s="173" t="s">
        <v>56</v>
      </c>
      <c r="F198" s="140" t="s">
        <v>57</v>
      </c>
      <c r="G198" s="137" t="s">
        <v>27</v>
      </c>
      <c r="H198" s="135" t="s">
        <v>134</v>
      </c>
      <c r="I198" s="138" t="s">
        <v>46</v>
      </c>
      <c r="J198" s="138" t="s">
        <v>135</v>
      </c>
      <c r="K198" s="138" t="s">
        <v>414</v>
      </c>
      <c r="L198" s="138" t="s">
        <v>415</v>
      </c>
      <c r="CA198" s="316"/>
    </row>
    <row r="199" spans="2:79" ht="15.75" thickBot="1" x14ac:dyDescent="0.3">
      <c r="C199" s="139" t="s">
        <v>489</v>
      </c>
      <c r="D199" s="201"/>
      <c r="E199" s="154">
        <v>12</v>
      </c>
      <c r="F199" s="317">
        <f>HLOOKUP($C199,$BZ$2:$CM$3,2,0)</f>
        <v>41436.800000000003</v>
      </c>
      <c r="G199" s="115">
        <f>D199*E199*F199</f>
        <v>0</v>
      </c>
      <c r="H199" s="168"/>
      <c r="I199" s="116" t="s">
        <v>503</v>
      </c>
      <c r="J199" s="116" t="str">
        <f>VLOOKUP(I199,Presupuesto!$B$11:$C$565,2,0)</f>
        <v>SUELDOS Y SALARIOS PERMANENTES</v>
      </c>
      <c r="K199" s="225" t="s">
        <v>1466</v>
      </c>
      <c r="L199" s="453" t="s">
        <v>405</v>
      </c>
      <c r="CA199" s="316"/>
    </row>
    <row r="200" spans="2:79" x14ac:dyDescent="0.25">
      <c r="C200" s="174" t="s">
        <v>58</v>
      </c>
      <c r="D200" s="165"/>
      <c r="E200" s="156">
        <v>0</v>
      </c>
      <c r="F200" s="102">
        <f>IF(E199=0,"",(G199/E199)/12*E199)</f>
        <v>0</v>
      </c>
      <c r="G200" s="99">
        <f>F200</f>
        <v>0</v>
      </c>
      <c r="H200" s="166"/>
      <c r="I200" s="118" t="s">
        <v>523</v>
      </c>
      <c r="J200" s="118" t="str">
        <f>VLOOKUP(I200,Presupuesto!$B$11:$C$565,2,0)</f>
        <v>AGUINALDO Y DECIMO CUARTO MES</v>
      </c>
      <c r="K200" s="100" t="str">
        <f>$K$17</f>
        <v>Gestión del Talento Humano, Administrativo y Docente</v>
      </c>
      <c r="L200" s="453" t="s">
        <v>405</v>
      </c>
      <c r="CA200" s="316"/>
    </row>
    <row r="201" spans="2:79" ht="15.75" thickBot="1" x14ac:dyDescent="0.3">
      <c r="C201" s="175" t="s">
        <v>59</v>
      </c>
      <c r="D201" s="165"/>
      <c r="E201" s="156">
        <v>0</v>
      </c>
      <c r="F201" s="119">
        <f>IF(E199&lt;6,"",((E199-6)/12)*(G199/E199))</f>
        <v>0</v>
      </c>
      <c r="G201" s="99">
        <f>F201</f>
        <v>0</v>
      </c>
      <c r="H201" s="166"/>
      <c r="I201" s="103" t="s">
        <v>526</v>
      </c>
      <c r="J201" s="103" t="str">
        <f>VLOOKUP(I201,Presupuesto!$B$11:$C$565,2,0)</f>
        <v>DECIMOCUARTO MES</v>
      </c>
      <c r="K201" s="100" t="str">
        <f t="shared" ref="K201:K249" si="4">$K$17</f>
        <v>Gestión del Talento Humano, Administrativo y Docente</v>
      </c>
      <c r="L201" s="453" t="s">
        <v>405</v>
      </c>
      <c r="CA201" s="316"/>
    </row>
    <row r="202" spans="2:79" ht="15.75" thickBot="1" x14ac:dyDescent="0.3">
      <c r="C202" s="139" t="s">
        <v>490</v>
      </c>
      <c r="D202" s="201"/>
      <c r="E202" s="154">
        <v>12</v>
      </c>
      <c r="F202" s="317">
        <f>HLOOKUP($C202,$BZ$2:$CM$3,2,0)</f>
        <v>37669.82</v>
      </c>
      <c r="G202" s="115">
        <f>D202*E202*F202</f>
        <v>0</v>
      </c>
      <c r="H202" s="168"/>
      <c r="I202" s="116" t="s">
        <v>503</v>
      </c>
      <c r="J202" s="116" t="str">
        <f>VLOOKUP(I202,Presupuesto!$B$11:$C$565,2,0)</f>
        <v>SUELDOS Y SALARIOS PERMANENTES</v>
      </c>
      <c r="K202" s="100" t="str">
        <f t="shared" si="4"/>
        <v>Gestión del Talento Humano, Administrativo y Docente</v>
      </c>
      <c r="L202" s="453" t="s">
        <v>405</v>
      </c>
    </row>
    <row r="203" spans="2:79" x14ac:dyDescent="0.25">
      <c r="C203" s="174" t="s">
        <v>58</v>
      </c>
      <c r="D203" s="165"/>
      <c r="E203" s="156">
        <v>0</v>
      </c>
      <c r="F203" s="102">
        <f>IF(E202=0,"",(G202/E202)/12*E202)</f>
        <v>0</v>
      </c>
      <c r="G203" s="99">
        <f>F203</f>
        <v>0</v>
      </c>
      <c r="H203" s="166"/>
      <c r="I203" s="118" t="s">
        <v>523</v>
      </c>
      <c r="J203" s="118" t="str">
        <f>VLOOKUP(I203,Presupuesto!$B$11:$C$565,2,0)</f>
        <v>AGUINALDO Y DECIMO CUARTO MES</v>
      </c>
      <c r="K203" s="100" t="str">
        <f t="shared" si="4"/>
        <v>Gestión del Talento Humano, Administrativo y Docente</v>
      </c>
      <c r="L203" s="453" t="s">
        <v>405</v>
      </c>
    </row>
    <row r="204" spans="2:79" ht="15.75" thickBot="1" x14ac:dyDescent="0.3">
      <c r="C204" s="175" t="s">
        <v>59</v>
      </c>
      <c r="D204" s="165"/>
      <c r="E204" s="156">
        <v>0</v>
      </c>
      <c r="F204" s="119">
        <f>IF(E202&lt;6,"",((E202-6)/12)*(G202/E202))</f>
        <v>0</v>
      </c>
      <c r="G204" s="99">
        <f>F204</f>
        <v>0</v>
      </c>
      <c r="H204" s="166"/>
      <c r="I204" s="103" t="s">
        <v>526</v>
      </c>
      <c r="J204" s="103" t="str">
        <f>VLOOKUP(I204,Presupuesto!$B$11:$C$565,2,0)</f>
        <v>DECIMOCUARTO MES</v>
      </c>
      <c r="K204" s="100" t="str">
        <f t="shared" si="4"/>
        <v>Gestión del Talento Humano, Administrativo y Docente</v>
      </c>
      <c r="L204" s="453" t="s">
        <v>405</v>
      </c>
    </row>
    <row r="205" spans="2:79" ht="15.75" thickBot="1" x14ac:dyDescent="0.3">
      <c r="C205" s="139" t="s">
        <v>491</v>
      </c>
      <c r="D205" s="201"/>
      <c r="E205" s="154">
        <v>12</v>
      </c>
      <c r="F205" s="317">
        <f>HLOOKUP($C205,$BZ$2:$CM$3,2,0)</f>
        <v>33902.839999999997</v>
      </c>
      <c r="G205" s="115">
        <f>D205*E205*F205</f>
        <v>0</v>
      </c>
      <c r="H205" s="168"/>
      <c r="I205" s="116" t="s">
        <v>503</v>
      </c>
      <c r="J205" s="116" t="str">
        <f>VLOOKUP(I205,Presupuesto!$B$11:$C$565,2,0)</f>
        <v>SUELDOS Y SALARIOS PERMANENTES</v>
      </c>
      <c r="K205" s="100" t="str">
        <f t="shared" si="4"/>
        <v>Gestión del Talento Humano, Administrativo y Docente</v>
      </c>
      <c r="L205" s="453" t="s">
        <v>405</v>
      </c>
    </row>
    <row r="206" spans="2:79" x14ac:dyDescent="0.25">
      <c r="C206" s="174" t="s">
        <v>58</v>
      </c>
      <c r="D206" s="165"/>
      <c r="E206" s="156">
        <v>0</v>
      </c>
      <c r="F206" s="102">
        <f>IF(E205=0,"",(G205/E205)/12*E205)</f>
        <v>0</v>
      </c>
      <c r="G206" s="99">
        <f>F206</f>
        <v>0</v>
      </c>
      <c r="H206" s="166"/>
      <c r="I206" s="118" t="s">
        <v>523</v>
      </c>
      <c r="J206" s="118" t="str">
        <f>VLOOKUP(I206,Presupuesto!$B$11:$C$565,2,0)</f>
        <v>AGUINALDO Y DECIMO CUARTO MES</v>
      </c>
      <c r="K206" s="100" t="str">
        <f t="shared" si="4"/>
        <v>Gestión del Talento Humano, Administrativo y Docente</v>
      </c>
      <c r="L206" s="453" t="s">
        <v>405</v>
      </c>
    </row>
    <row r="207" spans="2:79" ht="15.75" thickBot="1" x14ac:dyDescent="0.3">
      <c r="C207" s="175" t="s">
        <v>59</v>
      </c>
      <c r="D207" s="165"/>
      <c r="E207" s="156">
        <v>0</v>
      </c>
      <c r="F207" s="119">
        <f>IF(E205&lt;6,"",((E205-6)/12)*(G205/E205))</f>
        <v>0</v>
      </c>
      <c r="G207" s="99">
        <f>F207</f>
        <v>0</v>
      </c>
      <c r="H207" s="166"/>
      <c r="I207" s="103" t="s">
        <v>526</v>
      </c>
      <c r="J207" s="103" t="str">
        <f>VLOOKUP(I207,Presupuesto!$B$11:$C$565,2,0)</f>
        <v>DECIMOCUARTO MES</v>
      </c>
      <c r="K207" s="100" t="str">
        <f t="shared" si="4"/>
        <v>Gestión del Talento Humano, Administrativo y Docente</v>
      </c>
      <c r="L207" s="453" t="s">
        <v>405</v>
      </c>
    </row>
    <row r="208" spans="2:79" ht="15.75" thickBot="1" x14ac:dyDescent="0.3">
      <c r="C208" s="139" t="s">
        <v>492</v>
      </c>
      <c r="D208" s="201"/>
      <c r="E208" s="154">
        <v>12</v>
      </c>
      <c r="F208" s="317">
        <f>HLOOKUP($C208,$BZ$2:$CM$3,2,0)</f>
        <v>30135.85</v>
      </c>
      <c r="G208" s="115">
        <f>D208*E208*F208</f>
        <v>0</v>
      </c>
      <c r="H208" s="168"/>
      <c r="I208" s="116" t="s">
        <v>503</v>
      </c>
      <c r="J208" s="116" t="str">
        <f>VLOOKUP(I208,Presupuesto!$B$11:$C$565,2,0)</f>
        <v>SUELDOS Y SALARIOS PERMANENTES</v>
      </c>
      <c r="K208" s="100" t="str">
        <f t="shared" si="4"/>
        <v>Gestión del Talento Humano, Administrativo y Docente</v>
      </c>
      <c r="L208" s="453" t="s">
        <v>405</v>
      </c>
    </row>
    <row r="209" spans="3:12" x14ac:dyDescent="0.25">
      <c r="C209" s="174" t="s">
        <v>58</v>
      </c>
      <c r="D209" s="165"/>
      <c r="E209" s="156">
        <v>0</v>
      </c>
      <c r="F209" s="102">
        <f>IF(E208=0,"",(G208/E208)/12*E208)</f>
        <v>0</v>
      </c>
      <c r="G209" s="99">
        <f>F209</f>
        <v>0</v>
      </c>
      <c r="H209" s="166"/>
      <c r="I209" s="118" t="s">
        <v>523</v>
      </c>
      <c r="J209" s="118" t="str">
        <f>VLOOKUP(I209,Presupuesto!$B$11:$C$565,2,0)</f>
        <v>AGUINALDO Y DECIMO CUARTO MES</v>
      </c>
      <c r="K209" s="100" t="str">
        <f t="shared" si="4"/>
        <v>Gestión del Talento Humano, Administrativo y Docente</v>
      </c>
      <c r="L209" s="453" t="s">
        <v>405</v>
      </c>
    </row>
    <row r="210" spans="3:12" ht="15.75" thickBot="1" x14ac:dyDescent="0.3">
      <c r="C210" s="175" t="s">
        <v>59</v>
      </c>
      <c r="D210" s="165"/>
      <c r="E210" s="156">
        <v>0</v>
      </c>
      <c r="F210" s="119">
        <f>IF(E208&lt;6,"",((E208-6)/12)*(G208/E208))</f>
        <v>0</v>
      </c>
      <c r="G210" s="99">
        <f>F210</f>
        <v>0</v>
      </c>
      <c r="H210" s="166"/>
      <c r="I210" s="103" t="s">
        <v>526</v>
      </c>
      <c r="J210" s="103" t="str">
        <f>VLOOKUP(I210,Presupuesto!$B$11:$C$565,2,0)</f>
        <v>DECIMOCUARTO MES</v>
      </c>
      <c r="K210" s="100" t="str">
        <f t="shared" si="4"/>
        <v>Gestión del Talento Humano, Administrativo y Docente</v>
      </c>
      <c r="L210" s="453" t="s">
        <v>405</v>
      </c>
    </row>
    <row r="211" spans="3:12" ht="15.75" thickBot="1" x14ac:dyDescent="0.3">
      <c r="C211" s="139" t="s">
        <v>493</v>
      </c>
      <c r="D211" s="201"/>
      <c r="E211" s="154">
        <v>12</v>
      </c>
      <c r="F211" s="317">
        <f>HLOOKUP($C211,$BZ$2:$CM$3,2,0)</f>
        <v>28252.36</v>
      </c>
      <c r="G211" s="115">
        <f>D211*E211*F211</f>
        <v>0</v>
      </c>
      <c r="H211" s="168"/>
      <c r="I211" s="116" t="s">
        <v>503</v>
      </c>
      <c r="J211" s="116" t="str">
        <f>VLOOKUP(I211,Presupuesto!$B$11:$C$565,2,0)</f>
        <v>SUELDOS Y SALARIOS PERMANENTES</v>
      </c>
      <c r="K211" s="100" t="str">
        <f t="shared" si="4"/>
        <v>Gestión del Talento Humano, Administrativo y Docente</v>
      </c>
      <c r="L211" s="453" t="s">
        <v>405</v>
      </c>
    </row>
    <row r="212" spans="3:12" x14ac:dyDescent="0.25">
      <c r="C212" s="174" t="s">
        <v>58</v>
      </c>
      <c r="D212" s="165"/>
      <c r="E212" s="156">
        <v>0</v>
      </c>
      <c r="F212" s="102">
        <f>IF(E211=0,"",(G211/E211)/12*E211)</f>
        <v>0</v>
      </c>
      <c r="G212" s="99">
        <f>F212</f>
        <v>0</v>
      </c>
      <c r="H212" s="166"/>
      <c r="I212" s="118" t="s">
        <v>523</v>
      </c>
      <c r="J212" s="118" t="str">
        <f>VLOOKUP(I212,Presupuesto!$B$11:$C$565,2,0)</f>
        <v>AGUINALDO Y DECIMO CUARTO MES</v>
      </c>
      <c r="K212" s="100" t="str">
        <f t="shared" si="4"/>
        <v>Gestión del Talento Humano, Administrativo y Docente</v>
      </c>
      <c r="L212" s="453" t="s">
        <v>405</v>
      </c>
    </row>
    <row r="213" spans="3:12" ht="15.75" thickBot="1" x14ac:dyDescent="0.3">
      <c r="C213" s="175" t="s">
        <v>59</v>
      </c>
      <c r="D213" s="165"/>
      <c r="E213" s="156">
        <v>0</v>
      </c>
      <c r="F213" s="119">
        <f>IF(E211&lt;6,"",((E211-6)/12)*(G211/E211))</f>
        <v>0</v>
      </c>
      <c r="G213" s="99">
        <f>F213</f>
        <v>0</v>
      </c>
      <c r="H213" s="166"/>
      <c r="I213" s="103" t="s">
        <v>526</v>
      </c>
      <c r="J213" s="103" t="str">
        <f>VLOOKUP(I213,Presupuesto!$B$11:$C$565,2,0)</f>
        <v>DECIMOCUARTO MES</v>
      </c>
      <c r="K213" s="100" t="str">
        <f t="shared" si="4"/>
        <v>Gestión del Talento Humano, Administrativo y Docente</v>
      </c>
      <c r="L213" s="453" t="s">
        <v>405</v>
      </c>
    </row>
    <row r="214" spans="3:12" ht="15.75" thickBot="1" x14ac:dyDescent="0.3">
      <c r="C214" s="139" t="s">
        <v>494</v>
      </c>
      <c r="D214" s="201">
        <v>3</v>
      </c>
      <c r="E214" s="154">
        <v>12</v>
      </c>
      <c r="F214" s="317">
        <f>HLOOKUP($C214,$BZ$2:$CM$3,2,0)</f>
        <v>26368.87</v>
      </c>
      <c r="G214" s="115">
        <f>D214*E214*F214</f>
        <v>949279.32</v>
      </c>
      <c r="H214" s="168" t="s">
        <v>132</v>
      </c>
      <c r="I214" s="116" t="s">
        <v>503</v>
      </c>
      <c r="J214" s="116" t="str">
        <f>VLOOKUP(I214,Presupuesto!$B$11:$C$565,2,0)</f>
        <v>SUELDOS Y SALARIOS PERMANENTES</v>
      </c>
      <c r="K214" s="100" t="str">
        <f t="shared" si="4"/>
        <v>Gestión del Talento Humano, Administrativo y Docente</v>
      </c>
      <c r="L214" s="453" t="s">
        <v>405</v>
      </c>
    </row>
    <row r="215" spans="3:12" x14ac:dyDescent="0.25">
      <c r="C215" s="174" t="s">
        <v>58</v>
      </c>
      <c r="D215" s="165"/>
      <c r="E215" s="156">
        <v>0</v>
      </c>
      <c r="F215" s="102">
        <f>IF(E214=0,"",(G214/E214)/12*E214)</f>
        <v>79106.61</v>
      </c>
      <c r="G215" s="99">
        <f>F215</f>
        <v>79106.61</v>
      </c>
      <c r="H215" s="166" t="s">
        <v>132</v>
      </c>
      <c r="I215" s="118" t="s">
        <v>523</v>
      </c>
      <c r="J215" s="118" t="str">
        <f>VLOOKUP(I215,Presupuesto!$B$11:$C$565,2,0)</f>
        <v>AGUINALDO Y DECIMO CUARTO MES</v>
      </c>
      <c r="K215" s="100" t="str">
        <f t="shared" si="4"/>
        <v>Gestión del Talento Humano, Administrativo y Docente</v>
      </c>
      <c r="L215" s="453" t="s">
        <v>405</v>
      </c>
    </row>
    <row r="216" spans="3:12" ht="15.75" thickBot="1" x14ac:dyDescent="0.3">
      <c r="C216" s="175" t="s">
        <v>59</v>
      </c>
      <c r="D216" s="165"/>
      <c r="E216" s="156">
        <v>0</v>
      </c>
      <c r="F216" s="119">
        <f>IF(E214&lt;6,"",((E214-6)/12)*(G214/E214))</f>
        <v>39553.305</v>
      </c>
      <c r="G216" s="99">
        <f>F216</f>
        <v>39553.305</v>
      </c>
      <c r="H216" s="166" t="s">
        <v>132</v>
      </c>
      <c r="I216" s="103" t="s">
        <v>526</v>
      </c>
      <c r="J216" s="103" t="str">
        <f>VLOOKUP(I216,Presupuesto!$B$11:$C$565,2,0)</f>
        <v>DECIMOCUARTO MES</v>
      </c>
      <c r="K216" s="100" t="str">
        <f t="shared" si="4"/>
        <v>Gestión del Talento Humano, Administrativo y Docente</v>
      </c>
      <c r="L216" s="453" t="s">
        <v>405</v>
      </c>
    </row>
    <row r="217" spans="3:12" ht="15.75" thickBot="1" x14ac:dyDescent="0.3">
      <c r="C217" s="139" t="s">
        <v>495</v>
      </c>
      <c r="D217" s="201"/>
      <c r="E217" s="154">
        <v>12</v>
      </c>
      <c r="F217" s="317">
        <f>HLOOKUP($C217,$BZ$2:$CM$3,2,0)</f>
        <v>17893.16</v>
      </c>
      <c r="G217" s="115">
        <f>D217*E217*F217</f>
        <v>0</v>
      </c>
      <c r="H217" s="168"/>
      <c r="I217" s="116" t="s">
        <v>503</v>
      </c>
      <c r="J217" s="116" t="str">
        <f>VLOOKUP(I217,Presupuesto!$B$11:$C$565,2,0)</f>
        <v>SUELDOS Y SALARIOS PERMANENTES</v>
      </c>
      <c r="K217" s="100" t="str">
        <f t="shared" si="4"/>
        <v>Gestión del Talento Humano, Administrativo y Docente</v>
      </c>
      <c r="L217" s="453" t="s">
        <v>405</v>
      </c>
    </row>
    <row r="218" spans="3:12" x14ac:dyDescent="0.25">
      <c r="C218" s="174" t="s">
        <v>58</v>
      </c>
      <c r="D218" s="165"/>
      <c r="E218" s="156">
        <v>0</v>
      </c>
      <c r="F218" s="102">
        <f>IF(E217=0,"",(G217/E217)/12*E217)</f>
        <v>0</v>
      </c>
      <c r="G218" s="99">
        <f>F218</f>
        <v>0</v>
      </c>
      <c r="H218" s="166"/>
      <c r="I218" s="118" t="s">
        <v>523</v>
      </c>
      <c r="J218" s="118" t="str">
        <f>VLOOKUP(I218,Presupuesto!$B$11:$C$565,2,0)</f>
        <v>AGUINALDO Y DECIMO CUARTO MES</v>
      </c>
      <c r="K218" s="100" t="str">
        <f t="shared" si="4"/>
        <v>Gestión del Talento Humano, Administrativo y Docente</v>
      </c>
      <c r="L218" s="453" t="s">
        <v>405</v>
      </c>
    </row>
    <row r="219" spans="3:12" ht="15.75" thickBot="1" x14ac:dyDescent="0.3">
      <c r="C219" s="175" t="s">
        <v>59</v>
      </c>
      <c r="D219" s="165"/>
      <c r="E219" s="156">
        <v>0</v>
      </c>
      <c r="F219" s="119">
        <f>IF(E217&lt;6,"",((E217-6)/12)*(G217/E217))</f>
        <v>0</v>
      </c>
      <c r="G219" s="99">
        <f>F219</f>
        <v>0</v>
      </c>
      <c r="H219" s="166"/>
      <c r="I219" s="103" t="s">
        <v>526</v>
      </c>
      <c r="J219" s="103" t="str">
        <f>VLOOKUP(I219,Presupuesto!$B$11:$C$565,2,0)</f>
        <v>DECIMOCUARTO MES</v>
      </c>
      <c r="K219" s="100" t="str">
        <f t="shared" si="4"/>
        <v>Gestión del Talento Humano, Administrativo y Docente</v>
      </c>
      <c r="L219" s="453" t="s">
        <v>405</v>
      </c>
    </row>
    <row r="220" spans="3:12" ht="15.75" thickBot="1" x14ac:dyDescent="0.3">
      <c r="C220" s="139" t="s">
        <v>496</v>
      </c>
      <c r="D220" s="201"/>
      <c r="E220" s="154">
        <v>12</v>
      </c>
      <c r="F220" s="317">
        <f>HLOOKUP($C220,$BZ$2:$CM$3,2,0)</f>
        <v>16951.419999999998</v>
      </c>
      <c r="G220" s="115">
        <f>D220*E220*F220</f>
        <v>0</v>
      </c>
      <c r="H220" s="168"/>
      <c r="I220" s="116" t="s">
        <v>503</v>
      </c>
      <c r="J220" s="116" t="str">
        <f>VLOOKUP(I220,Presupuesto!$B$11:$C$565,2,0)</f>
        <v>SUELDOS Y SALARIOS PERMANENTES</v>
      </c>
      <c r="K220" s="100" t="s">
        <v>1372</v>
      </c>
      <c r="L220" s="453" t="s">
        <v>405</v>
      </c>
    </row>
    <row r="221" spans="3:12" x14ac:dyDescent="0.25">
      <c r="C221" s="174" t="s">
        <v>58</v>
      </c>
      <c r="D221" s="165"/>
      <c r="E221" s="156">
        <v>0</v>
      </c>
      <c r="F221" s="102">
        <f>IF(E220=0,"",(G220/E220)/12*E220)</f>
        <v>0</v>
      </c>
      <c r="G221" s="99">
        <f>F221</f>
        <v>0</v>
      </c>
      <c r="H221" s="166"/>
      <c r="I221" s="118" t="s">
        <v>523</v>
      </c>
      <c r="J221" s="118" t="str">
        <f>VLOOKUP(I221,Presupuesto!$B$11:$C$565,2,0)</f>
        <v>AGUINALDO Y DECIMO CUARTO MES</v>
      </c>
      <c r="K221" s="100" t="str">
        <f t="shared" si="4"/>
        <v>Gestión del Talento Humano, Administrativo y Docente</v>
      </c>
      <c r="L221" s="453" t="s">
        <v>405</v>
      </c>
    </row>
    <row r="222" spans="3:12" ht="15.75" thickBot="1" x14ac:dyDescent="0.3">
      <c r="C222" s="175" t="s">
        <v>59</v>
      </c>
      <c r="D222" s="165"/>
      <c r="E222" s="156">
        <v>0</v>
      </c>
      <c r="F222" s="119">
        <f>IF(E220&lt;6,"",((E220-6)/12)*(G220/E220))</f>
        <v>0</v>
      </c>
      <c r="G222" s="99">
        <f>F222</f>
        <v>0</v>
      </c>
      <c r="H222" s="166"/>
      <c r="I222" s="103" t="s">
        <v>526</v>
      </c>
      <c r="J222" s="103" t="str">
        <f>VLOOKUP(I222,Presupuesto!$B$11:$C$565,2,0)</f>
        <v>DECIMOCUARTO MES</v>
      </c>
      <c r="K222" s="100" t="str">
        <f t="shared" si="4"/>
        <v>Gestión del Talento Humano, Administrativo y Docente</v>
      </c>
      <c r="L222" s="453" t="s">
        <v>405</v>
      </c>
    </row>
    <row r="223" spans="3:12" ht="15.75" thickBot="1" x14ac:dyDescent="0.3">
      <c r="C223" s="139" t="s">
        <v>497</v>
      </c>
      <c r="D223" s="201"/>
      <c r="E223" s="154">
        <v>12</v>
      </c>
      <c r="F223" s="317">
        <f>HLOOKUP($C223,$BZ$2:$CM$3,2,0)</f>
        <v>13184.44</v>
      </c>
      <c r="G223" s="115">
        <f>D223*E223*F223</f>
        <v>0</v>
      </c>
      <c r="H223" s="168"/>
      <c r="I223" s="116" t="s">
        <v>503</v>
      </c>
      <c r="J223" s="116" t="str">
        <f>VLOOKUP(I223,Presupuesto!$B$11:$C$565,2,0)</f>
        <v>SUELDOS Y SALARIOS PERMANENTES</v>
      </c>
      <c r="K223" s="100" t="str">
        <f t="shared" si="4"/>
        <v>Gestión del Talento Humano, Administrativo y Docente</v>
      </c>
      <c r="L223" s="453" t="s">
        <v>405</v>
      </c>
    </row>
    <row r="224" spans="3:12" x14ac:dyDescent="0.25">
      <c r="C224" s="174" t="s">
        <v>58</v>
      </c>
      <c r="D224" s="165"/>
      <c r="E224" s="156">
        <v>0</v>
      </c>
      <c r="F224" s="102">
        <f>IF(E223=0,"",(G223/E223)/12*E223)</f>
        <v>0</v>
      </c>
      <c r="G224" s="99">
        <f>F224</f>
        <v>0</v>
      </c>
      <c r="H224" s="166"/>
      <c r="I224" s="118" t="s">
        <v>523</v>
      </c>
      <c r="J224" s="118" t="str">
        <f>VLOOKUP(I224,Presupuesto!$B$11:$C$565,2,0)</f>
        <v>AGUINALDO Y DECIMO CUARTO MES</v>
      </c>
      <c r="K224" s="100" t="str">
        <f t="shared" si="4"/>
        <v>Gestión del Talento Humano, Administrativo y Docente</v>
      </c>
      <c r="L224" s="453" t="s">
        <v>405</v>
      </c>
    </row>
    <row r="225" spans="3:12" ht="15.75" thickBot="1" x14ac:dyDescent="0.3">
      <c r="C225" s="175" t="s">
        <v>59</v>
      </c>
      <c r="D225" s="165"/>
      <c r="E225" s="156">
        <v>0</v>
      </c>
      <c r="F225" s="119">
        <f>IF(E223&lt;6,"",((E223-6)/12)*(G223/E223))</f>
        <v>0</v>
      </c>
      <c r="G225" s="99">
        <f>F225</f>
        <v>0</v>
      </c>
      <c r="H225" s="166"/>
      <c r="I225" s="103" t="s">
        <v>526</v>
      </c>
      <c r="J225" s="103" t="str">
        <f>VLOOKUP(I225,Presupuesto!$B$11:$C$565,2,0)</f>
        <v>DECIMOCUARTO MES</v>
      </c>
      <c r="K225" s="100" t="str">
        <f t="shared" si="4"/>
        <v>Gestión del Talento Humano, Administrativo y Docente</v>
      </c>
      <c r="L225" s="453" t="s">
        <v>405</v>
      </c>
    </row>
    <row r="226" spans="3:12" ht="15.75" thickBot="1" x14ac:dyDescent="0.3">
      <c r="C226" s="139" t="s">
        <v>498</v>
      </c>
      <c r="D226" s="201"/>
      <c r="E226" s="154">
        <v>12</v>
      </c>
      <c r="F226" s="317">
        <f>HLOOKUP($C226,$BZ$2:$CM$3,2,0)</f>
        <v>15032.56</v>
      </c>
      <c r="G226" s="115">
        <f>D226*E226*F226</f>
        <v>0</v>
      </c>
      <c r="H226" s="168"/>
      <c r="I226" s="116" t="s">
        <v>503</v>
      </c>
      <c r="J226" s="116" t="str">
        <f>VLOOKUP(I226,Presupuesto!$B$11:$C$565,2,0)</f>
        <v>SUELDOS Y SALARIOS PERMANENTES</v>
      </c>
      <c r="K226" s="100" t="str">
        <f t="shared" si="4"/>
        <v>Gestión del Talento Humano, Administrativo y Docente</v>
      </c>
      <c r="L226" s="453" t="s">
        <v>405</v>
      </c>
    </row>
    <row r="227" spans="3:12" x14ac:dyDescent="0.25">
      <c r="C227" s="174" t="s">
        <v>58</v>
      </c>
      <c r="D227" s="165"/>
      <c r="E227" s="156">
        <v>0</v>
      </c>
      <c r="F227" s="102">
        <f>IF(E226=0,"",(G226/E226)/12*E226)</f>
        <v>0</v>
      </c>
      <c r="G227" s="99">
        <f>F227</f>
        <v>0</v>
      </c>
      <c r="H227" s="166"/>
      <c r="I227" s="118" t="s">
        <v>523</v>
      </c>
      <c r="J227" s="118" t="str">
        <f>VLOOKUP(I227,Presupuesto!$B$11:$C$565,2,0)</f>
        <v>AGUINALDO Y DECIMO CUARTO MES</v>
      </c>
      <c r="K227" s="100" t="str">
        <f t="shared" si="4"/>
        <v>Gestión del Talento Humano, Administrativo y Docente</v>
      </c>
      <c r="L227" s="453" t="s">
        <v>405</v>
      </c>
    </row>
    <row r="228" spans="3:12" ht="15.75" thickBot="1" x14ac:dyDescent="0.3">
      <c r="C228" s="175" t="s">
        <v>59</v>
      </c>
      <c r="D228" s="165"/>
      <c r="E228" s="156">
        <v>0</v>
      </c>
      <c r="F228" s="119">
        <f>IF(E226&lt;6,"",((E226-6)/12)*(G226/E226))</f>
        <v>0</v>
      </c>
      <c r="G228" s="99">
        <f>F228</f>
        <v>0</v>
      </c>
      <c r="H228" s="166"/>
      <c r="I228" s="103" t="s">
        <v>526</v>
      </c>
      <c r="J228" s="103" t="str">
        <f>VLOOKUP(I228,Presupuesto!$B$11:$C$565,2,0)</f>
        <v>DECIMOCUARTO MES</v>
      </c>
      <c r="K228" s="100" t="str">
        <f t="shared" si="4"/>
        <v>Gestión del Talento Humano, Administrativo y Docente</v>
      </c>
      <c r="L228" s="453" t="s">
        <v>405</v>
      </c>
    </row>
    <row r="229" spans="3:12" ht="15.75" thickBot="1" x14ac:dyDescent="0.3">
      <c r="C229" s="139" t="s">
        <v>499</v>
      </c>
      <c r="D229" s="201"/>
      <c r="E229" s="154">
        <v>12</v>
      </c>
      <c r="F229" s="317">
        <f>HLOOKUP($C229,$BZ$2:$CM$3,2,0)</f>
        <v>13264.02</v>
      </c>
      <c r="G229" s="115">
        <f>D229*E229*F229</f>
        <v>0</v>
      </c>
      <c r="H229" s="168"/>
      <c r="I229" s="116" t="s">
        <v>503</v>
      </c>
      <c r="J229" s="116" t="str">
        <f>VLOOKUP(I229,Presupuesto!$B$11:$C$565,2,0)</f>
        <v>SUELDOS Y SALARIOS PERMANENTES</v>
      </c>
      <c r="K229" s="100" t="str">
        <f t="shared" si="4"/>
        <v>Gestión del Talento Humano, Administrativo y Docente</v>
      </c>
      <c r="L229" s="453" t="s">
        <v>405</v>
      </c>
    </row>
    <row r="230" spans="3:12" x14ac:dyDescent="0.25">
      <c r="C230" s="174" t="s">
        <v>58</v>
      </c>
      <c r="D230" s="165"/>
      <c r="E230" s="156">
        <v>0</v>
      </c>
      <c r="F230" s="102">
        <f>IF(E229=0,"",(G229/E229)/12*E229)</f>
        <v>0</v>
      </c>
      <c r="G230" s="99">
        <f>F230</f>
        <v>0</v>
      </c>
      <c r="H230" s="166"/>
      <c r="I230" s="118" t="s">
        <v>523</v>
      </c>
      <c r="J230" s="118" t="str">
        <f>VLOOKUP(I230,Presupuesto!$B$11:$C$565,2,0)</f>
        <v>AGUINALDO Y DECIMO CUARTO MES</v>
      </c>
      <c r="K230" s="100" t="str">
        <f t="shared" si="4"/>
        <v>Gestión del Talento Humano, Administrativo y Docente</v>
      </c>
      <c r="L230" s="453" t="s">
        <v>405</v>
      </c>
    </row>
    <row r="231" spans="3:12" ht="15.75" thickBot="1" x14ac:dyDescent="0.3">
      <c r="C231" s="175" t="s">
        <v>59</v>
      </c>
      <c r="D231" s="165"/>
      <c r="E231" s="156">
        <v>0</v>
      </c>
      <c r="F231" s="119">
        <f>IF(E229&lt;6,"",((E229-6)/12)*(G229/E229))</f>
        <v>0</v>
      </c>
      <c r="G231" s="99">
        <f>F231</f>
        <v>0</v>
      </c>
      <c r="H231" s="166"/>
      <c r="I231" s="103" t="s">
        <v>526</v>
      </c>
      <c r="J231" s="103" t="str">
        <f>VLOOKUP(I231,Presupuesto!$B$11:$C$565,2,0)</f>
        <v>DECIMOCUARTO MES</v>
      </c>
      <c r="K231" s="100" t="str">
        <f t="shared" si="4"/>
        <v>Gestión del Talento Humano, Administrativo y Docente</v>
      </c>
      <c r="L231" s="453" t="s">
        <v>405</v>
      </c>
    </row>
    <row r="232" spans="3:12" ht="15.75" thickBot="1" x14ac:dyDescent="0.3">
      <c r="C232" s="139" t="s">
        <v>500</v>
      </c>
      <c r="D232" s="201"/>
      <c r="E232" s="154">
        <v>12</v>
      </c>
      <c r="F232" s="317">
        <f>HLOOKUP($C232,$BZ$2:$CM$3,2,0)</f>
        <v>12379.75</v>
      </c>
      <c r="G232" s="115">
        <f>D232*E232*F232</f>
        <v>0</v>
      </c>
      <c r="H232" s="168"/>
      <c r="I232" s="116" t="s">
        <v>503</v>
      </c>
      <c r="J232" s="116" t="str">
        <f>VLOOKUP(I232,Presupuesto!$B$11:$C$565,2,0)</f>
        <v>SUELDOS Y SALARIOS PERMANENTES</v>
      </c>
      <c r="K232" s="100" t="str">
        <f t="shared" si="4"/>
        <v>Gestión del Talento Humano, Administrativo y Docente</v>
      </c>
      <c r="L232" s="453" t="s">
        <v>405</v>
      </c>
    </row>
    <row r="233" spans="3:12" x14ac:dyDescent="0.25">
      <c r="C233" s="174" t="s">
        <v>58</v>
      </c>
      <c r="D233" s="165"/>
      <c r="E233" s="156">
        <v>0</v>
      </c>
      <c r="F233" s="102">
        <f>IF(E232=0,"",(G232/E232)/12*E232)</f>
        <v>0</v>
      </c>
      <c r="G233" s="99">
        <f>F233</f>
        <v>0</v>
      </c>
      <c r="H233" s="166"/>
      <c r="I233" s="118" t="s">
        <v>523</v>
      </c>
      <c r="J233" s="118" t="str">
        <f>VLOOKUP(I233,Presupuesto!$B$11:$C$565,2,0)</f>
        <v>AGUINALDO Y DECIMO CUARTO MES</v>
      </c>
      <c r="K233" s="100" t="str">
        <f t="shared" si="4"/>
        <v>Gestión del Talento Humano, Administrativo y Docente</v>
      </c>
      <c r="L233" s="453" t="s">
        <v>405</v>
      </c>
    </row>
    <row r="234" spans="3:12" ht="15.75" thickBot="1" x14ac:dyDescent="0.3">
      <c r="C234" s="175" t="s">
        <v>59</v>
      </c>
      <c r="D234" s="165"/>
      <c r="E234" s="156">
        <v>0</v>
      </c>
      <c r="F234" s="119">
        <f>IF(E232&lt;6,"",((E232-6)/12)*(G232/E232))</f>
        <v>0</v>
      </c>
      <c r="G234" s="99">
        <f>F234</f>
        <v>0</v>
      </c>
      <c r="H234" s="166"/>
      <c r="I234" s="103" t="s">
        <v>526</v>
      </c>
      <c r="J234" s="103" t="str">
        <f>VLOOKUP(I234,Presupuesto!$B$11:$C$565,2,0)</f>
        <v>DECIMOCUARTO MES</v>
      </c>
      <c r="K234" s="100" t="str">
        <f t="shared" si="4"/>
        <v>Gestión del Talento Humano, Administrativo y Docente</v>
      </c>
      <c r="L234" s="453" t="s">
        <v>405</v>
      </c>
    </row>
    <row r="235" spans="3:12" ht="15.75" thickBot="1" x14ac:dyDescent="0.3">
      <c r="C235" s="139" t="s">
        <v>501</v>
      </c>
      <c r="D235" s="201"/>
      <c r="E235" s="154">
        <v>12</v>
      </c>
      <c r="F235" s="317">
        <f>HLOOKUP($C235,$BZ$2:$CM$3,2,0)</f>
        <v>439.49</v>
      </c>
      <c r="G235" s="115">
        <f>D235*E235*F235</f>
        <v>0</v>
      </c>
      <c r="H235" s="168"/>
      <c r="I235" s="116" t="s">
        <v>503</v>
      </c>
      <c r="J235" s="116" t="str">
        <f>VLOOKUP(I235,Presupuesto!$B$11:$C$565,2,0)</f>
        <v>SUELDOS Y SALARIOS PERMANENTES</v>
      </c>
      <c r="K235" s="100" t="str">
        <f t="shared" si="4"/>
        <v>Gestión del Talento Humano, Administrativo y Docente</v>
      </c>
      <c r="L235" s="453" t="s">
        <v>405</v>
      </c>
    </row>
    <row r="236" spans="3:12" x14ac:dyDescent="0.25">
      <c r="C236" s="174" t="s">
        <v>58</v>
      </c>
      <c r="D236" s="165"/>
      <c r="E236" s="156">
        <v>0</v>
      </c>
      <c r="F236" s="102">
        <f>IF(E235=0,"",(G235/E235)/12*E235)</f>
        <v>0</v>
      </c>
      <c r="G236" s="99">
        <f>F236</f>
        <v>0</v>
      </c>
      <c r="H236" s="166"/>
      <c r="I236" s="118" t="s">
        <v>523</v>
      </c>
      <c r="J236" s="118" t="str">
        <f>VLOOKUP(I236,Presupuesto!$B$11:$C$565,2,0)</f>
        <v>AGUINALDO Y DECIMO CUARTO MES</v>
      </c>
      <c r="K236" s="100" t="str">
        <f t="shared" si="4"/>
        <v>Gestión del Talento Humano, Administrativo y Docente</v>
      </c>
      <c r="L236" s="453" t="s">
        <v>405</v>
      </c>
    </row>
    <row r="237" spans="3:12" ht="15.75" thickBot="1" x14ac:dyDescent="0.3">
      <c r="C237" s="175" t="s">
        <v>59</v>
      </c>
      <c r="D237" s="165"/>
      <c r="E237" s="156">
        <v>0</v>
      </c>
      <c r="F237" s="119">
        <f>IF(E235&lt;6,"",((E235-6)/12)*(G235/E235))</f>
        <v>0</v>
      </c>
      <c r="G237" s="99">
        <f>F237</f>
        <v>0</v>
      </c>
      <c r="H237" s="166"/>
      <c r="I237" s="103" t="s">
        <v>526</v>
      </c>
      <c r="J237" s="103" t="str">
        <f>VLOOKUP(I237,Presupuesto!$B$11:$C$565,2,0)</f>
        <v>DECIMOCUARTO MES</v>
      </c>
      <c r="K237" s="100" t="str">
        <f t="shared" si="4"/>
        <v>Gestión del Talento Humano, Administrativo y Docente</v>
      </c>
      <c r="L237" s="453" t="s">
        <v>405</v>
      </c>
    </row>
    <row r="238" spans="3:12" ht="15.75" thickBot="1" x14ac:dyDescent="0.3">
      <c r="C238" s="139" t="s">
        <v>502</v>
      </c>
      <c r="D238" s="201"/>
      <c r="E238" s="154">
        <v>12</v>
      </c>
      <c r="F238" s="317">
        <f>HLOOKUP($C238,$BZ$2:$CM$3,2,0)</f>
        <v>1904.46</v>
      </c>
      <c r="G238" s="115">
        <f>D238*E238*F238</f>
        <v>0</v>
      </c>
      <c r="H238" s="168"/>
      <c r="I238" s="116" t="s">
        <v>503</v>
      </c>
      <c r="J238" s="116" t="str">
        <f>VLOOKUP(I238,Presupuesto!$B$11:$C$565,2,0)</f>
        <v>SUELDOS Y SALARIOS PERMANENTES</v>
      </c>
      <c r="K238" s="100" t="str">
        <f t="shared" si="4"/>
        <v>Gestión del Talento Humano, Administrativo y Docente</v>
      </c>
      <c r="L238" s="453" t="s">
        <v>405</v>
      </c>
    </row>
    <row r="239" spans="3:12" x14ac:dyDescent="0.25">
      <c r="C239" s="174" t="s">
        <v>58</v>
      </c>
      <c r="D239" s="165"/>
      <c r="E239" s="156">
        <v>0</v>
      </c>
      <c r="F239" s="102">
        <f>IF(E238=0,"",(G238/E238)/12*E238)</f>
        <v>0</v>
      </c>
      <c r="G239" s="99">
        <f>F239</f>
        <v>0</v>
      </c>
      <c r="H239" s="166"/>
      <c r="I239" s="118" t="s">
        <v>523</v>
      </c>
      <c r="J239" s="118" t="str">
        <f>VLOOKUP(I239,Presupuesto!$B$11:$C$565,2,0)</f>
        <v>AGUINALDO Y DECIMO CUARTO MES</v>
      </c>
      <c r="K239" s="100" t="str">
        <f t="shared" si="4"/>
        <v>Gestión del Talento Humano, Administrativo y Docente</v>
      </c>
      <c r="L239" s="453" t="s">
        <v>405</v>
      </c>
    </row>
    <row r="240" spans="3:12" ht="15.75" thickBot="1" x14ac:dyDescent="0.3">
      <c r="C240" s="175" t="s">
        <v>59</v>
      </c>
      <c r="D240" s="165"/>
      <c r="E240" s="156">
        <v>0</v>
      </c>
      <c r="F240" s="119">
        <f>IF(E238&lt;6,"",((E238-6)/12)*(G238/E238))</f>
        <v>0</v>
      </c>
      <c r="G240" s="99">
        <f>F240</f>
        <v>0</v>
      </c>
      <c r="H240" s="166"/>
      <c r="I240" s="103" t="s">
        <v>526</v>
      </c>
      <c r="J240" s="103" t="str">
        <f>VLOOKUP(I240,Presupuesto!$B$11:$C$565,2,0)</f>
        <v>DECIMOCUARTO MES</v>
      </c>
      <c r="K240" s="100" t="str">
        <f t="shared" si="4"/>
        <v>Gestión del Talento Humano, Administrativo y Docente</v>
      </c>
      <c r="L240" s="453" t="s">
        <v>405</v>
      </c>
    </row>
    <row r="241" spans="2:79" ht="15.75" thickBot="1" x14ac:dyDescent="0.3">
      <c r="C241" s="142" t="s">
        <v>84</v>
      </c>
      <c r="D241" s="201"/>
      <c r="E241" s="154">
        <v>12</v>
      </c>
      <c r="F241" s="141">
        <v>30000</v>
      </c>
      <c r="G241" s="115">
        <f>D241*E241*F241</f>
        <v>0</v>
      </c>
      <c r="H241" s="168"/>
      <c r="I241" s="116" t="s">
        <v>571</v>
      </c>
      <c r="J241" s="116" t="str">
        <f>VLOOKUP(I241,Presupuesto!$B$11:$C$565,2,0)</f>
        <v>CONTRATOS ESPECIALES</v>
      </c>
      <c r="K241" s="100" t="str">
        <f t="shared" si="4"/>
        <v>Gestión del Talento Humano, Administrativo y Docente</v>
      </c>
      <c r="L241" s="453" t="s">
        <v>405</v>
      </c>
    </row>
    <row r="242" spans="2:79" x14ac:dyDescent="0.25">
      <c r="C242" s="174" t="s">
        <v>58</v>
      </c>
      <c r="D242" s="165"/>
      <c r="E242" s="156">
        <v>0</v>
      </c>
      <c r="F242" s="119">
        <f>IF(E241=0,"",(G241/E241)/12*E241)</f>
        <v>0</v>
      </c>
      <c r="G242" s="99">
        <f>F242</f>
        <v>0</v>
      </c>
      <c r="H242" s="166"/>
      <c r="I242" s="103" t="s">
        <v>571</v>
      </c>
      <c r="J242" s="103" t="str">
        <f>VLOOKUP(I242,Presupuesto!$B$11:$C$565,2,0)</f>
        <v>CONTRATOS ESPECIALES</v>
      </c>
      <c r="K242" s="100" t="str">
        <f t="shared" si="4"/>
        <v>Gestión del Talento Humano, Administrativo y Docente</v>
      </c>
      <c r="L242" s="453" t="s">
        <v>405</v>
      </c>
    </row>
    <row r="243" spans="2:79" ht="15.75" thickBot="1" x14ac:dyDescent="0.3">
      <c r="C243" s="175" t="s">
        <v>59</v>
      </c>
      <c r="D243" s="165"/>
      <c r="E243" s="156">
        <v>0</v>
      </c>
      <c r="F243" s="102">
        <f>IF(E241&lt;6,"",((E241-6)/12)*(G241/E241))</f>
        <v>0</v>
      </c>
      <c r="G243" s="99">
        <f>F243</f>
        <v>0</v>
      </c>
      <c r="H243" s="166"/>
      <c r="I243" s="103" t="s">
        <v>571</v>
      </c>
      <c r="J243" s="103" t="str">
        <f>VLOOKUP(I243,Presupuesto!$B$11:$C$565,2,0)</f>
        <v>CONTRATOS ESPECIALES</v>
      </c>
      <c r="K243" s="100" t="str">
        <f t="shared" si="4"/>
        <v>Gestión del Talento Humano, Administrativo y Docente</v>
      </c>
      <c r="L243" s="453" t="s">
        <v>405</v>
      </c>
    </row>
    <row r="244" spans="2:79" ht="15.75" thickBot="1" x14ac:dyDescent="0.3">
      <c r="C244" s="142" t="s">
        <v>60</v>
      </c>
      <c r="D244" s="201"/>
      <c r="E244" s="154">
        <v>12</v>
      </c>
      <c r="F244" s="120">
        <v>30000</v>
      </c>
      <c r="G244" s="115">
        <f>D244*E244*F244</f>
        <v>0</v>
      </c>
      <c r="H244" s="168"/>
      <c r="I244" s="116" t="s">
        <v>712</v>
      </c>
      <c r="J244" s="116" t="str">
        <f>VLOOKUP(I244,Presupuesto!$B$11:$C$565,2,0)</f>
        <v>OTROS SERVICIOS TECNICOS Y PROFESIONALES</v>
      </c>
      <c r="K244" s="100" t="str">
        <f t="shared" si="4"/>
        <v>Gestión del Talento Humano, Administrativo y Docente</v>
      </c>
      <c r="L244" s="453" t="s">
        <v>405</v>
      </c>
    </row>
    <row r="245" spans="2:79" x14ac:dyDescent="0.25">
      <c r="C245" s="174" t="s">
        <v>58</v>
      </c>
      <c r="D245" s="165"/>
      <c r="E245" s="156">
        <v>0</v>
      </c>
      <c r="F245" s="102">
        <v>0</v>
      </c>
      <c r="G245" s="99">
        <f>F245</f>
        <v>0</v>
      </c>
      <c r="H245" s="166"/>
      <c r="I245" s="103" t="s">
        <v>712</v>
      </c>
      <c r="J245" s="103" t="str">
        <f>VLOOKUP(I245,Presupuesto!$B$11:$C$565,2,0)</f>
        <v>OTROS SERVICIOS TECNICOS Y PROFESIONALES</v>
      </c>
      <c r="K245" s="100" t="str">
        <f t="shared" si="4"/>
        <v>Gestión del Talento Humano, Administrativo y Docente</v>
      </c>
      <c r="L245" s="453" t="s">
        <v>405</v>
      </c>
    </row>
    <row r="246" spans="2:79" ht="15.75" thickBot="1" x14ac:dyDescent="0.3">
      <c r="C246" s="175" t="s">
        <v>59</v>
      </c>
      <c r="D246" s="165"/>
      <c r="E246" s="156">
        <v>0</v>
      </c>
      <c r="F246" s="102">
        <v>0</v>
      </c>
      <c r="G246" s="99">
        <f>F246</f>
        <v>0</v>
      </c>
      <c r="H246" s="166"/>
      <c r="I246" s="103" t="s">
        <v>712</v>
      </c>
      <c r="J246" s="103" t="str">
        <f>VLOOKUP(I246,Presupuesto!$B$11:$C$565,2,0)</f>
        <v>OTROS SERVICIOS TECNICOS Y PROFESIONALES</v>
      </c>
      <c r="K246" s="100" t="str">
        <f t="shared" si="4"/>
        <v>Gestión del Talento Humano, Administrativo y Docente</v>
      </c>
      <c r="L246" s="453" t="s">
        <v>405</v>
      </c>
    </row>
    <row r="247" spans="2:79" ht="15.75" thickBot="1" x14ac:dyDescent="0.3">
      <c r="C247" s="142" t="s">
        <v>61</v>
      </c>
      <c r="D247" s="201"/>
      <c r="E247" s="154">
        <v>12</v>
      </c>
      <c r="F247" s="120">
        <v>30000</v>
      </c>
      <c r="G247" s="115">
        <f>D247*E247*F247</f>
        <v>0</v>
      </c>
      <c r="H247" s="168"/>
      <c r="I247" s="116" t="s">
        <v>503</v>
      </c>
      <c r="J247" s="116" t="str">
        <f>VLOOKUP(I247,Presupuesto!$B$11:$C$565,2,0)</f>
        <v>SUELDOS Y SALARIOS PERMANENTES</v>
      </c>
      <c r="K247" s="100" t="str">
        <f t="shared" si="4"/>
        <v>Gestión del Talento Humano, Administrativo y Docente</v>
      </c>
      <c r="L247" s="453" t="s">
        <v>405</v>
      </c>
    </row>
    <row r="248" spans="2:79" x14ac:dyDescent="0.25">
      <c r="C248" s="174" t="s">
        <v>58</v>
      </c>
      <c r="D248" s="172"/>
      <c r="E248" s="133">
        <v>0</v>
      </c>
      <c r="F248" s="121">
        <f>IF(E247=0,"",(G247/E247)/12*E247)</f>
        <v>0</v>
      </c>
      <c r="G248" s="122">
        <f>F248</f>
        <v>0</v>
      </c>
      <c r="H248" s="166"/>
      <c r="I248" s="103" t="s">
        <v>523</v>
      </c>
      <c r="J248" s="103" t="str">
        <f>VLOOKUP(I248,Presupuesto!$B$11:$C$565,2,0)</f>
        <v>AGUINALDO Y DECIMO CUARTO MES</v>
      </c>
      <c r="K248" s="100" t="str">
        <f t="shared" si="4"/>
        <v>Gestión del Talento Humano, Administrativo y Docente</v>
      </c>
      <c r="L248" s="453" t="s">
        <v>405</v>
      </c>
    </row>
    <row r="249" spans="2:79" ht="15.75" thickBot="1" x14ac:dyDescent="0.3">
      <c r="C249" s="176" t="s">
        <v>59</v>
      </c>
      <c r="D249" s="164"/>
      <c r="E249" s="134">
        <v>0</v>
      </c>
      <c r="F249" s="107">
        <f>IF(E247&lt;6,"",((E247-6)/12)*(G247/E247))</f>
        <v>0</v>
      </c>
      <c r="G249" s="107">
        <f>F249</f>
        <v>0</v>
      </c>
      <c r="H249" s="164"/>
      <c r="I249" s="108" t="s">
        <v>526</v>
      </c>
      <c r="J249" s="126" t="str">
        <f>VLOOKUP(I249,Presupuesto!$B$11:$C$565,2,0)</f>
        <v>DECIMOCUARTO MES</v>
      </c>
      <c r="K249" s="108" t="str">
        <f t="shared" si="4"/>
        <v>Gestión del Talento Humano, Administrativo y Docente</v>
      </c>
      <c r="L249" s="454" t="s">
        <v>405</v>
      </c>
    </row>
    <row r="251" spans="2:79" ht="15.75" thickBot="1" x14ac:dyDescent="0.3"/>
    <row r="252" spans="2:79" ht="15.75" thickBot="1" x14ac:dyDescent="0.3">
      <c r="C252" s="69" t="s">
        <v>43</v>
      </c>
      <c r="D252" s="30">
        <f>SUM(G259:G309)</f>
        <v>1067939.2349999999</v>
      </c>
      <c r="E252" s="95"/>
      <c r="F252" s="95"/>
      <c r="G252" s="95"/>
      <c r="H252" s="76"/>
      <c r="I252" s="76"/>
      <c r="J252" s="76"/>
      <c r="CA252" s="316"/>
    </row>
    <row r="253" spans="2:79" x14ac:dyDescent="0.25">
      <c r="B253" s="180"/>
      <c r="D253" s="31"/>
      <c r="E253" s="95"/>
      <c r="F253" s="95"/>
      <c r="G253" s="95"/>
      <c r="H253" s="76"/>
      <c r="I253" s="76"/>
      <c r="J253" s="76"/>
      <c r="CA253" s="316"/>
    </row>
    <row r="254" spans="2:79" x14ac:dyDescent="0.25">
      <c r="B254" s="180"/>
      <c r="D254" s="31"/>
      <c r="E254" s="95"/>
      <c r="F254" s="95"/>
      <c r="G254" s="95"/>
      <c r="H254" s="76"/>
      <c r="I254" s="76"/>
      <c r="J254" s="76"/>
      <c r="CA254" s="316"/>
    </row>
    <row r="255" spans="2:79" ht="15.75" x14ac:dyDescent="0.25">
      <c r="C255" s="206" t="s">
        <v>396</v>
      </c>
      <c r="D255" s="207" t="str">
        <f>+'Gestión del Talento Humano'!E12</f>
        <v>PED.1.1.6.1</v>
      </c>
      <c r="E255" s="95"/>
      <c r="F255" s="95"/>
      <c r="G255" s="95"/>
      <c r="H255" s="76"/>
      <c r="I255" s="76"/>
      <c r="J255" s="76"/>
      <c r="CA255" s="316"/>
    </row>
    <row r="256" spans="2:79" ht="18.75" x14ac:dyDescent="0.25">
      <c r="C256" s="215" t="str">
        <f>IFERROR(VLOOKUP(D255,'Desarrollo e Innov. Curricular'!$E:$F,2,FALSE),IFERROR(VLOOKUP(D255,'Investigación Científica'!$E:$F,2,FALSE),IFERROR(VLOOKUP(D255,'Vinculación Univ. Sociedad'!$E:$F,2,FALSE),IFERROR(VLOOKUP(D255,'Docencia y Profesorado Universi'!$E:$F,2,FALSE),IFERROR(VLOOKUP(D255,'Estudiantes y Graduados'!$E:$F,2,FALSE),IFERROR(VLOOKUP(D255,'Gestion Administrativa'!$E:$F,2,FALSE),IFERROR(VLOOKUP(D255,'Gestión Académica'!$E:$F,2,FALSE),IFERROR(VLOOKUP(D255,'Aseguramiento de la Calidad'!$E:$F,2,FALSE),IFERROR(VLOOKUP(D255,'Gestión del Conocimiento'!$E:$F,2,FALSE),IFERROR(VLOOKUP(D255,'Gobernabilidad y Procesos...'!$E:$F,2,FALSE),IFERROR(VLOOKUP(D255,'Gestión del Talento Humano'!$E:$F,2,FALSE),IFERROR(VLOOKUP(D255,'Internacionalización de la E.S.'!$E:$F,2,FALSE),IFERROR(VLOOKUP(D255,Posgrado!$E:$F,2,FALSE),IFERROR(VLOOKUP(D255,'Cultura de Innovación Insti...'!$E:$F,2,FALSE),VLOOKUP(D255,'Lo Esencial de la Reforma Univ.'!$E:$F,2,0)))))))))))))))</f>
        <v>Solicitar la aprobación de 3 plazas para el área de Pedagogía, (Pedagogo 1 y para coordinador técnico de los telecentros 2).</v>
      </c>
      <c r="D256" s="31"/>
      <c r="E256" s="95"/>
      <c r="F256" s="95"/>
      <c r="G256" s="95"/>
      <c r="H256" s="76"/>
      <c r="I256" s="76"/>
      <c r="J256" s="76"/>
      <c r="CA256" s="316"/>
    </row>
    <row r="257" spans="3:79" ht="15.75" thickBot="1" x14ac:dyDescent="0.3">
      <c r="C257" s="180"/>
      <c r="D257" s="31"/>
      <c r="E257" s="95"/>
      <c r="F257" s="95"/>
      <c r="G257" s="95"/>
      <c r="H257" s="76"/>
      <c r="I257" s="76"/>
      <c r="J257" s="76"/>
      <c r="CA257" s="316"/>
    </row>
    <row r="258" spans="3:79" ht="30.75" thickBot="1" x14ac:dyDescent="0.3">
      <c r="C258" s="136" t="s">
        <v>44</v>
      </c>
      <c r="D258" s="140" t="s">
        <v>55</v>
      </c>
      <c r="E258" s="173" t="s">
        <v>56</v>
      </c>
      <c r="F258" s="140" t="s">
        <v>57</v>
      </c>
      <c r="G258" s="137" t="s">
        <v>27</v>
      </c>
      <c r="H258" s="135" t="s">
        <v>134</v>
      </c>
      <c r="I258" s="138" t="s">
        <v>46</v>
      </c>
      <c r="J258" s="138" t="s">
        <v>135</v>
      </c>
      <c r="K258" s="138" t="s">
        <v>414</v>
      </c>
      <c r="L258" s="138" t="s">
        <v>415</v>
      </c>
      <c r="CA258" s="316"/>
    </row>
    <row r="259" spans="3:79" ht="15.75" thickBot="1" x14ac:dyDescent="0.3">
      <c r="C259" s="139" t="s">
        <v>489</v>
      </c>
      <c r="D259" s="201"/>
      <c r="E259" s="154">
        <v>12</v>
      </c>
      <c r="F259" s="317">
        <f>HLOOKUP($C259,$BZ$2:$CM$3,2,0)</f>
        <v>41436.800000000003</v>
      </c>
      <c r="G259" s="115">
        <f>D259*E259*F259</f>
        <v>0</v>
      </c>
      <c r="H259" s="168"/>
      <c r="I259" s="116" t="s">
        <v>503</v>
      </c>
      <c r="J259" s="116" t="str">
        <f>VLOOKUP(I259,Presupuesto!$B$11:$C$565,2,0)</f>
        <v>SUELDOS Y SALARIOS PERMANENTES</v>
      </c>
      <c r="K259" s="225" t="s">
        <v>1466</v>
      </c>
      <c r="L259" s="453" t="s">
        <v>405</v>
      </c>
      <c r="CA259" s="316"/>
    </row>
    <row r="260" spans="3:79" x14ac:dyDescent="0.25">
      <c r="C260" s="174" t="s">
        <v>58</v>
      </c>
      <c r="D260" s="165"/>
      <c r="E260" s="156">
        <v>0</v>
      </c>
      <c r="F260" s="102">
        <f>IF(E259=0,"",(G259/E259)/12*E259)</f>
        <v>0</v>
      </c>
      <c r="G260" s="99">
        <f>F260</f>
        <v>0</v>
      </c>
      <c r="H260" s="166" t="s">
        <v>1454</v>
      </c>
      <c r="I260" s="118" t="s">
        <v>523</v>
      </c>
      <c r="J260" s="118" t="str">
        <f>VLOOKUP(I260,Presupuesto!$B$11:$C$565,2,0)</f>
        <v>AGUINALDO Y DECIMO CUARTO MES</v>
      </c>
      <c r="K260" s="100" t="str">
        <f>$K$17</f>
        <v>Gestión del Talento Humano, Administrativo y Docente</v>
      </c>
      <c r="L260" s="453" t="s">
        <v>405</v>
      </c>
      <c r="CA260" s="316"/>
    </row>
    <row r="261" spans="3:79" ht="15.75" thickBot="1" x14ac:dyDescent="0.3">
      <c r="C261" s="175" t="s">
        <v>59</v>
      </c>
      <c r="D261" s="165"/>
      <c r="E261" s="156">
        <v>0</v>
      </c>
      <c r="F261" s="119">
        <f>IF(E259&lt;6,"",((E259-6)/12)*(G259/E259))</f>
        <v>0</v>
      </c>
      <c r="G261" s="99">
        <f>F261</f>
        <v>0</v>
      </c>
      <c r="H261" s="166"/>
      <c r="I261" s="103" t="s">
        <v>526</v>
      </c>
      <c r="J261" s="103" t="str">
        <f>VLOOKUP(I261,Presupuesto!$B$11:$C$565,2,0)</f>
        <v>DECIMOCUARTO MES</v>
      </c>
      <c r="K261" s="100" t="str">
        <f t="shared" ref="K261:K309" si="5">$K$17</f>
        <v>Gestión del Talento Humano, Administrativo y Docente</v>
      </c>
      <c r="L261" s="453" t="s">
        <v>405</v>
      </c>
      <c r="CA261" s="316"/>
    </row>
    <row r="262" spans="3:79" ht="15.75" thickBot="1" x14ac:dyDescent="0.3">
      <c r="C262" s="139" t="s">
        <v>490</v>
      </c>
      <c r="D262" s="201"/>
      <c r="E262" s="154">
        <v>12</v>
      </c>
      <c r="F262" s="317">
        <f>HLOOKUP($C262,$BZ$2:$CM$3,2,0)</f>
        <v>37669.82</v>
      </c>
      <c r="G262" s="115">
        <f>D262*E262*F262</f>
        <v>0</v>
      </c>
      <c r="H262" s="168"/>
      <c r="I262" s="116" t="s">
        <v>503</v>
      </c>
      <c r="J262" s="116" t="str">
        <f>VLOOKUP(I262,Presupuesto!$B$11:$C$565,2,0)</f>
        <v>SUELDOS Y SALARIOS PERMANENTES</v>
      </c>
      <c r="K262" s="100" t="str">
        <f t="shared" si="5"/>
        <v>Gestión del Talento Humano, Administrativo y Docente</v>
      </c>
      <c r="L262" s="453" t="s">
        <v>405</v>
      </c>
    </row>
    <row r="263" spans="3:79" x14ac:dyDescent="0.25">
      <c r="C263" s="174" t="s">
        <v>58</v>
      </c>
      <c r="D263" s="165"/>
      <c r="E263" s="156">
        <v>0</v>
      </c>
      <c r="F263" s="102">
        <f>IF(E262=0,"",(G262/E262)/12*E262)</f>
        <v>0</v>
      </c>
      <c r="G263" s="99">
        <f>F263</f>
        <v>0</v>
      </c>
      <c r="H263" s="166"/>
      <c r="I263" s="118" t="s">
        <v>523</v>
      </c>
      <c r="J263" s="118" t="str">
        <f>VLOOKUP(I263,Presupuesto!$B$11:$C$565,2,0)</f>
        <v>AGUINALDO Y DECIMO CUARTO MES</v>
      </c>
      <c r="K263" s="100" t="str">
        <f t="shared" si="5"/>
        <v>Gestión del Talento Humano, Administrativo y Docente</v>
      </c>
      <c r="L263" s="453" t="s">
        <v>405</v>
      </c>
    </row>
    <row r="264" spans="3:79" ht="15.75" thickBot="1" x14ac:dyDescent="0.3">
      <c r="C264" s="175" t="s">
        <v>59</v>
      </c>
      <c r="D264" s="165"/>
      <c r="E264" s="156">
        <v>0</v>
      </c>
      <c r="F264" s="119">
        <f>IF(E262&lt;6,"",((E262-6)/12)*(G262/E262))</f>
        <v>0</v>
      </c>
      <c r="G264" s="99">
        <f>F264</f>
        <v>0</v>
      </c>
      <c r="H264" s="166"/>
      <c r="I264" s="103" t="s">
        <v>526</v>
      </c>
      <c r="J264" s="103" t="str">
        <f>VLOOKUP(I264,Presupuesto!$B$11:$C$565,2,0)</f>
        <v>DECIMOCUARTO MES</v>
      </c>
      <c r="K264" s="100" t="str">
        <f t="shared" si="5"/>
        <v>Gestión del Talento Humano, Administrativo y Docente</v>
      </c>
      <c r="L264" s="453" t="s">
        <v>405</v>
      </c>
    </row>
    <row r="265" spans="3:79" ht="15.75" thickBot="1" x14ac:dyDescent="0.3">
      <c r="C265" s="139" t="s">
        <v>491</v>
      </c>
      <c r="D265" s="201"/>
      <c r="E265" s="154">
        <v>12</v>
      </c>
      <c r="F265" s="317">
        <f>HLOOKUP($C265,$BZ$2:$CM$3,2,0)</f>
        <v>33902.839999999997</v>
      </c>
      <c r="G265" s="115">
        <f>D265*E265*F265</f>
        <v>0</v>
      </c>
      <c r="H265" s="168"/>
      <c r="I265" s="116" t="s">
        <v>503</v>
      </c>
      <c r="J265" s="116" t="str">
        <f>VLOOKUP(I265,Presupuesto!$B$11:$C$565,2,0)</f>
        <v>SUELDOS Y SALARIOS PERMANENTES</v>
      </c>
      <c r="K265" s="100" t="str">
        <f t="shared" si="5"/>
        <v>Gestión del Talento Humano, Administrativo y Docente</v>
      </c>
      <c r="L265" s="453" t="s">
        <v>405</v>
      </c>
    </row>
    <row r="266" spans="3:79" x14ac:dyDescent="0.25">
      <c r="C266" s="174" t="s">
        <v>58</v>
      </c>
      <c r="D266" s="165"/>
      <c r="E266" s="156">
        <v>0</v>
      </c>
      <c r="F266" s="102">
        <f>IF(E265=0,"",(G265/E265)/12*E265)</f>
        <v>0</v>
      </c>
      <c r="G266" s="99">
        <f>F266</f>
        <v>0</v>
      </c>
      <c r="H266" s="166"/>
      <c r="I266" s="118" t="s">
        <v>523</v>
      </c>
      <c r="J266" s="118" t="str">
        <f>VLOOKUP(I266,Presupuesto!$B$11:$C$565,2,0)</f>
        <v>AGUINALDO Y DECIMO CUARTO MES</v>
      </c>
      <c r="K266" s="100" t="str">
        <f t="shared" si="5"/>
        <v>Gestión del Talento Humano, Administrativo y Docente</v>
      </c>
      <c r="L266" s="453" t="s">
        <v>405</v>
      </c>
    </row>
    <row r="267" spans="3:79" ht="15.75" thickBot="1" x14ac:dyDescent="0.3">
      <c r="C267" s="175" t="s">
        <v>59</v>
      </c>
      <c r="D267" s="165"/>
      <c r="E267" s="156">
        <v>0</v>
      </c>
      <c r="F267" s="119">
        <f>IF(E265&lt;6,"",((E265-6)/12)*(G265/E265))</f>
        <v>0</v>
      </c>
      <c r="G267" s="99">
        <f>F267</f>
        <v>0</v>
      </c>
      <c r="H267" s="166"/>
      <c r="I267" s="103" t="s">
        <v>526</v>
      </c>
      <c r="J267" s="103" t="str">
        <f>VLOOKUP(I267,Presupuesto!$B$11:$C$565,2,0)</f>
        <v>DECIMOCUARTO MES</v>
      </c>
      <c r="K267" s="100" t="str">
        <f t="shared" si="5"/>
        <v>Gestión del Talento Humano, Administrativo y Docente</v>
      </c>
      <c r="L267" s="453" t="s">
        <v>405</v>
      </c>
    </row>
    <row r="268" spans="3:79" ht="15.75" thickBot="1" x14ac:dyDescent="0.3">
      <c r="C268" s="139" t="s">
        <v>492</v>
      </c>
      <c r="D268" s="201"/>
      <c r="E268" s="154">
        <v>12</v>
      </c>
      <c r="F268" s="317">
        <f>HLOOKUP($C268,$BZ$2:$CM$3,2,0)</f>
        <v>30135.85</v>
      </c>
      <c r="G268" s="115">
        <f>D268*E268*F268</f>
        <v>0</v>
      </c>
      <c r="H268" s="168"/>
      <c r="I268" s="116" t="s">
        <v>503</v>
      </c>
      <c r="J268" s="116" t="str">
        <f>VLOOKUP(I268,Presupuesto!$B$11:$C$565,2,0)</f>
        <v>SUELDOS Y SALARIOS PERMANENTES</v>
      </c>
      <c r="K268" s="100" t="str">
        <f t="shared" si="5"/>
        <v>Gestión del Talento Humano, Administrativo y Docente</v>
      </c>
      <c r="L268" s="453" t="s">
        <v>405</v>
      </c>
    </row>
    <row r="269" spans="3:79" x14ac:dyDescent="0.25">
      <c r="C269" s="174" t="s">
        <v>58</v>
      </c>
      <c r="D269" s="165"/>
      <c r="E269" s="156">
        <v>0</v>
      </c>
      <c r="F269" s="102">
        <f>IF(E268=0,"",(G268/E268)/12*E268)</f>
        <v>0</v>
      </c>
      <c r="G269" s="99">
        <f>F269</f>
        <v>0</v>
      </c>
      <c r="H269" s="166"/>
      <c r="I269" s="118" t="s">
        <v>523</v>
      </c>
      <c r="J269" s="118" t="str">
        <f>VLOOKUP(I269,Presupuesto!$B$11:$C$565,2,0)</f>
        <v>AGUINALDO Y DECIMO CUARTO MES</v>
      </c>
      <c r="K269" s="100" t="str">
        <f t="shared" si="5"/>
        <v>Gestión del Talento Humano, Administrativo y Docente</v>
      </c>
      <c r="L269" s="453" t="s">
        <v>405</v>
      </c>
    </row>
    <row r="270" spans="3:79" ht="15.75" thickBot="1" x14ac:dyDescent="0.3">
      <c r="C270" s="175" t="s">
        <v>59</v>
      </c>
      <c r="D270" s="165"/>
      <c r="E270" s="156">
        <v>0</v>
      </c>
      <c r="F270" s="119">
        <f>IF(E268&lt;6,"",((E268-6)/12)*(G268/E268))</f>
        <v>0</v>
      </c>
      <c r="G270" s="99">
        <f>F270</f>
        <v>0</v>
      </c>
      <c r="H270" s="166"/>
      <c r="I270" s="103" t="s">
        <v>526</v>
      </c>
      <c r="J270" s="103" t="str">
        <f>VLOOKUP(I270,Presupuesto!$B$11:$C$565,2,0)</f>
        <v>DECIMOCUARTO MES</v>
      </c>
      <c r="K270" s="100" t="str">
        <f t="shared" si="5"/>
        <v>Gestión del Talento Humano, Administrativo y Docente</v>
      </c>
      <c r="L270" s="453" t="s">
        <v>405</v>
      </c>
    </row>
    <row r="271" spans="3:79" ht="15.75" thickBot="1" x14ac:dyDescent="0.3">
      <c r="C271" s="139" t="s">
        <v>493</v>
      </c>
      <c r="D271" s="201"/>
      <c r="E271" s="154">
        <v>12</v>
      </c>
      <c r="F271" s="317">
        <f>HLOOKUP($C271,$BZ$2:$CM$3,2,0)</f>
        <v>28252.36</v>
      </c>
      <c r="G271" s="115">
        <f>D271*E271*F271</f>
        <v>0</v>
      </c>
      <c r="H271" s="168"/>
      <c r="I271" s="116" t="s">
        <v>503</v>
      </c>
      <c r="J271" s="116" t="str">
        <f>VLOOKUP(I271,Presupuesto!$B$11:$C$565,2,0)</f>
        <v>SUELDOS Y SALARIOS PERMANENTES</v>
      </c>
      <c r="K271" s="100" t="str">
        <f t="shared" si="5"/>
        <v>Gestión del Talento Humano, Administrativo y Docente</v>
      </c>
      <c r="L271" s="453" t="s">
        <v>405</v>
      </c>
    </row>
    <row r="272" spans="3:79" x14ac:dyDescent="0.25">
      <c r="C272" s="174" t="s">
        <v>58</v>
      </c>
      <c r="D272" s="165"/>
      <c r="E272" s="156">
        <v>0</v>
      </c>
      <c r="F272" s="102">
        <f>IF(E271=0,"",(G271/E271)/12*E271)</f>
        <v>0</v>
      </c>
      <c r="G272" s="99">
        <f>F272</f>
        <v>0</v>
      </c>
      <c r="H272" s="166"/>
      <c r="I272" s="118" t="s">
        <v>523</v>
      </c>
      <c r="J272" s="118" t="str">
        <f>VLOOKUP(I272,Presupuesto!$B$11:$C$565,2,0)</f>
        <v>AGUINALDO Y DECIMO CUARTO MES</v>
      </c>
      <c r="K272" s="100" t="str">
        <f t="shared" si="5"/>
        <v>Gestión del Talento Humano, Administrativo y Docente</v>
      </c>
      <c r="L272" s="453" t="s">
        <v>405</v>
      </c>
    </row>
    <row r="273" spans="3:12" ht="15.75" thickBot="1" x14ac:dyDescent="0.3">
      <c r="C273" s="175" t="s">
        <v>59</v>
      </c>
      <c r="D273" s="165"/>
      <c r="E273" s="156">
        <v>0</v>
      </c>
      <c r="F273" s="119">
        <f>IF(E271&lt;6,"",((E271-6)/12)*(G271/E271))</f>
        <v>0</v>
      </c>
      <c r="G273" s="99">
        <f>F273</f>
        <v>0</v>
      </c>
      <c r="H273" s="166"/>
      <c r="I273" s="103" t="s">
        <v>526</v>
      </c>
      <c r="J273" s="103" t="str">
        <f>VLOOKUP(I273,Presupuesto!$B$11:$C$565,2,0)</f>
        <v>DECIMOCUARTO MES</v>
      </c>
      <c r="K273" s="100" t="str">
        <f t="shared" si="5"/>
        <v>Gestión del Talento Humano, Administrativo y Docente</v>
      </c>
      <c r="L273" s="453" t="s">
        <v>405</v>
      </c>
    </row>
    <row r="274" spans="3:12" ht="15.75" thickBot="1" x14ac:dyDescent="0.3">
      <c r="C274" s="139" t="s">
        <v>494</v>
      </c>
      <c r="D274" s="201">
        <v>3</v>
      </c>
      <c r="E274" s="154">
        <v>12</v>
      </c>
      <c r="F274" s="317">
        <f>HLOOKUP($C274,$BZ$2:$CM$3,2,0)</f>
        <v>26368.87</v>
      </c>
      <c r="G274" s="115">
        <f>D274*E274*F274</f>
        <v>949279.32</v>
      </c>
      <c r="H274" s="168" t="s">
        <v>132</v>
      </c>
      <c r="I274" s="116" t="s">
        <v>503</v>
      </c>
      <c r="J274" s="116" t="str">
        <f>VLOOKUP(I274,Presupuesto!$B$11:$C$565,2,0)</f>
        <v>SUELDOS Y SALARIOS PERMANENTES</v>
      </c>
      <c r="K274" s="100" t="str">
        <f t="shared" si="5"/>
        <v>Gestión del Talento Humano, Administrativo y Docente</v>
      </c>
      <c r="L274" s="453" t="s">
        <v>405</v>
      </c>
    </row>
    <row r="275" spans="3:12" x14ac:dyDescent="0.25">
      <c r="C275" s="174" t="s">
        <v>58</v>
      </c>
      <c r="D275" s="165"/>
      <c r="E275" s="156">
        <v>0</v>
      </c>
      <c r="F275" s="102">
        <f>IF(E274=0,"",(G274/E274)/12*E274)</f>
        <v>79106.61</v>
      </c>
      <c r="G275" s="99">
        <f>F275</f>
        <v>79106.61</v>
      </c>
      <c r="H275" s="166" t="s">
        <v>132</v>
      </c>
      <c r="I275" s="118" t="s">
        <v>523</v>
      </c>
      <c r="J275" s="118" t="str">
        <f>VLOOKUP(I275,Presupuesto!$B$11:$C$565,2,0)</f>
        <v>AGUINALDO Y DECIMO CUARTO MES</v>
      </c>
      <c r="K275" s="100" t="str">
        <f t="shared" si="5"/>
        <v>Gestión del Talento Humano, Administrativo y Docente</v>
      </c>
      <c r="L275" s="453" t="s">
        <v>405</v>
      </c>
    </row>
    <row r="276" spans="3:12" ht="15.75" thickBot="1" x14ac:dyDescent="0.3">
      <c r="C276" s="175" t="s">
        <v>59</v>
      </c>
      <c r="D276" s="165"/>
      <c r="E276" s="156">
        <v>0</v>
      </c>
      <c r="F276" s="119">
        <f>IF(E274&lt;6,"",((E274-6)/12)*(G274/E274))</f>
        <v>39553.305</v>
      </c>
      <c r="G276" s="99">
        <f>F276</f>
        <v>39553.305</v>
      </c>
      <c r="H276" s="166" t="s">
        <v>132</v>
      </c>
      <c r="I276" s="103" t="s">
        <v>526</v>
      </c>
      <c r="J276" s="103" t="str">
        <f>VLOOKUP(I276,Presupuesto!$B$11:$C$565,2,0)</f>
        <v>DECIMOCUARTO MES</v>
      </c>
      <c r="K276" s="100" t="str">
        <f t="shared" si="5"/>
        <v>Gestión del Talento Humano, Administrativo y Docente</v>
      </c>
      <c r="L276" s="453" t="s">
        <v>405</v>
      </c>
    </row>
    <row r="277" spans="3:12" ht="15.75" thickBot="1" x14ac:dyDescent="0.3">
      <c r="C277" s="139" t="s">
        <v>495</v>
      </c>
      <c r="D277" s="201"/>
      <c r="E277" s="154">
        <v>12</v>
      </c>
      <c r="F277" s="317">
        <f>HLOOKUP($C277,$BZ$2:$CM$3,2,0)</f>
        <v>17893.16</v>
      </c>
      <c r="G277" s="115">
        <f>D277*E277*F277</f>
        <v>0</v>
      </c>
      <c r="H277" s="168"/>
      <c r="I277" s="116" t="s">
        <v>503</v>
      </c>
      <c r="J277" s="116" t="str">
        <f>VLOOKUP(I277,Presupuesto!$B$11:$C$565,2,0)</f>
        <v>SUELDOS Y SALARIOS PERMANENTES</v>
      </c>
      <c r="K277" s="100" t="str">
        <f t="shared" si="5"/>
        <v>Gestión del Talento Humano, Administrativo y Docente</v>
      </c>
      <c r="L277" s="453" t="s">
        <v>405</v>
      </c>
    </row>
    <row r="278" spans="3:12" x14ac:dyDescent="0.25">
      <c r="C278" s="174" t="s">
        <v>58</v>
      </c>
      <c r="D278" s="165"/>
      <c r="E278" s="156">
        <v>0</v>
      </c>
      <c r="F278" s="102">
        <f>IF(E277=0,"",(G277/E277)/12*E277)</f>
        <v>0</v>
      </c>
      <c r="G278" s="99">
        <f>F278</f>
        <v>0</v>
      </c>
      <c r="H278" s="166"/>
      <c r="I278" s="118" t="s">
        <v>523</v>
      </c>
      <c r="J278" s="118" t="str">
        <f>VLOOKUP(I278,Presupuesto!$B$11:$C$565,2,0)</f>
        <v>AGUINALDO Y DECIMO CUARTO MES</v>
      </c>
      <c r="K278" s="100" t="str">
        <f t="shared" si="5"/>
        <v>Gestión del Talento Humano, Administrativo y Docente</v>
      </c>
      <c r="L278" s="453" t="s">
        <v>405</v>
      </c>
    </row>
    <row r="279" spans="3:12" ht="15.75" thickBot="1" x14ac:dyDescent="0.3">
      <c r="C279" s="175" t="s">
        <v>59</v>
      </c>
      <c r="D279" s="165"/>
      <c r="E279" s="156">
        <v>0</v>
      </c>
      <c r="F279" s="119">
        <f>IF(E277&lt;6,"",((E277-6)/12)*(G277/E277))</f>
        <v>0</v>
      </c>
      <c r="G279" s="99">
        <f>F279</f>
        <v>0</v>
      </c>
      <c r="H279" s="166"/>
      <c r="I279" s="103" t="s">
        <v>526</v>
      </c>
      <c r="J279" s="103" t="str">
        <f>VLOOKUP(I279,Presupuesto!$B$11:$C$565,2,0)</f>
        <v>DECIMOCUARTO MES</v>
      </c>
      <c r="K279" s="100" t="str">
        <f t="shared" si="5"/>
        <v>Gestión del Talento Humano, Administrativo y Docente</v>
      </c>
      <c r="L279" s="453" t="s">
        <v>405</v>
      </c>
    </row>
    <row r="280" spans="3:12" ht="15.75" thickBot="1" x14ac:dyDescent="0.3">
      <c r="C280" s="139" t="s">
        <v>496</v>
      </c>
      <c r="D280" s="201"/>
      <c r="E280" s="154">
        <v>12</v>
      </c>
      <c r="F280" s="317">
        <f>HLOOKUP($C280,$BZ$2:$CM$3,2,0)</f>
        <v>16951.419999999998</v>
      </c>
      <c r="G280" s="115">
        <f>D280*E280*F280</f>
        <v>0</v>
      </c>
      <c r="H280" s="168"/>
      <c r="I280" s="116" t="s">
        <v>503</v>
      </c>
      <c r="J280" s="116" t="str">
        <f>VLOOKUP(I280,Presupuesto!$B$11:$C$565,2,0)</f>
        <v>SUELDOS Y SALARIOS PERMANENTES</v>
      </c>
      <c r="K280" s="100" t="s">
        <v>1372</v>
      </c>
      <c r="L280" s="453" t="s">
        <v>405</v>
      </c>
    </row>
    <row r="281" spans="3:12" x14ac:dyDescent="0.25">
      <c r="C281" s="174" t="s">
        <v>58</v>
      </c>
      <c r="D281" s="165"/>
      <c r="E281" s="156">
        <v>0</v>
      </c>
      <c r="F281" s="102">
        <f>IF(E280=0,"",(G280/E280)/12*E280)</f>
        <v>0</v>
      </c>
      <c r="G281" s="99">
        <f>F281</f>
        <v>0</v>
      </c>
      <c r="H281" s="166"/>
      <c r="I281" s="118" t="s">
        <v>523</v>
      </c>
      <c r="J281" s="118" t="str">
        <f>VLOOKUP(I281,Presupuesto!$B$11:$C$565,2,0)</f>
        <v>AGUINALDO Y DECIMO CUARTO MES</v>
      </c>
      <c r="K281" s="100" t="str">
        <f t="shared" si="5"/>
        <v>Gestión del Talento Humano, Administrativo y Docente</v>
      </c>
      <c r="L281" s="453" t="s">
        <v>405</v>
      </c>
    </row>
    <row r="282" spans="3:12" ht="15.75" thickBot="1" x14ac:dyDescent="0.3">
      <c r="C282" s="175" t="s">
        <v>59</v>
      </c>
      <c r="D282" s="165"/>
      <c r="E282" s="156">
        <v>0</v>
      </c>
      <c r="F282" s="119">
        <f>IF(E280&lt;6,"",((E280-6)/12)*(G280/E280))</f>
        <v>0</v>
      </c>
      <c r="G282" s="99">
        <f>F282</f>
        <v>0</v>
      </c>
      <c r="H282" s="166"/>
      <c r="I282" s="103" t="s">
        <v>526</v>
      </c>
      <c r="J282" s="103" t="str">
        <f>VLOOKUP(I282,Presupuesto!$B$11:$C$565,2,0)</f>
        <v>DECIMOCUARTO MES</v>
      </c>
      <c r="K282" s="100" t="str">
        <f t="shared" si="5"/>
        <v>Gestión del Talento Humano, Administrativo y Docente</v>
      </c>
      <c r="L282" s="453" t="s">
        <v>405</v>
      </c>
    </row>
    <row r="283" spans="3:12" ht="15.75" thickBot="1" x14ac:dyDescent="0.3">
      <c r="C283" s="139" t="s">
        <v>497</v>
      </c>
      <c r="D283" s="201"/>
      <c r="E283" s="154">
        <v>12</v>
      </c>
      <c r="F283" s="317">
        <f>HLOOKUP($C283,$BZ$2:$CM$3,2,0)</f>
        <v>13184.44</v>
      </c>
      <c r="G283" s="115">
        <f>D283*E283*F283</f>
        <v>0</v>
      </c>
      <c r="H283" s="168"/>
      <c r="I283" s="116" t="s">
        <v>503</v>
      </c>
      <c r="J283" s="116" t="str">
        <f>VLOOKUP(I283,Presupuesto!$B$11:$C$565,2,0)</f>
        <v>SUELDOS Y SALARIOS PERMANENTES</v>
      </c>
      <c r="K283" s="100" t="str">
        <f t="shared" si="5"/>
        <v>Gestión del Talento Humano, Administrativo y Docente</v>
      </c>
      <c r="L283" s="453" t="s">
        <v>405</v>
      </c>
    </row>
    <row r="284" spans="3:12" x14ac:dyDescent="0.25">
      <c r="C284" s="174" t="s">
        <v>58</v>
      </c>
      <c r="D284" s="165"/>
      <c r="E284" s="156">
        <v>0</v>
      </c>
      <c r="F284" s="102">
        <f>IF(E283=0,"",(G283/E283)/12*E283)</f>
        <v>0</v>
      </c>
      <c r="G284" s="99">
        <f>F284</f>
        <v>0</v>
      </c>
      <c r="H284" s="166"/>
      <c r="I284" s="118" t="s">
        <v>523</v>
      </c>
      <c r="J284" s="118" t="str">
        <f>VLOOKUP(I284,Presupuesto!$B$11:$C$565,2,0)</f>
        <v>AGUINALDO Y DECIMO CUARTO MES</v>
      </c>
      <c r="K284" s="100" t="str">
        <f t="shared" si="5"/>
        <v>Gestión del Talento Humano, Administrativo y Docente</v>
      </c>
      <c r="L284" s="453" t="s">
        <v>405</v>
      </c>
    </row>
    <row r="285" spans="3:12" ht="15.75" thickBot="1" x14ac:dyDescent="0.3">
      <c r="C285" s="175" t="s">
        <v>59</v>
      </c>
      <c r="D285" s="165"/>
      <c r="E285" s="156">
        <v>0</v>
      </c>
      <c r="F285" s="119">
        <f>IF(E283&lt;6,"",((E283-6)/12)*(G283/E283))</f>
        <v>0</v>
      </c>
      <c r="G285" s="99">
        <f>F285</f>
        <v>0</v>
      </c>
      <c r="H285" s="166"/>
      <c r="I285" s="103" t="s">
        <v>526</v>
      </c>
      <c r="J285" s="103" t="str">
        <f>VLOOKUP(I285,Presupuesto!$B$11:$C$565,2,0)</f>
        <v>DECIMOCUARTO MES</v>
      </c>
      <c r="K285" s="100" t="str">
        <f t="shared" si="5"/>
        <v>Gestión del Talento Humano, Administrativo y Docente</v>
      </c>
      <c r="L285" s="453" t="s">
        <v>405</v>
      </c>
    </row>
    <row r="286" spans="3:12" ht="15.75" thickBot="1" x14ac:dyDescent="0.3">
      <c r="C286" s="139" t="s">
        <v>498</v>
      </c>
      <c r="D286" s="201"/>
      <c r="E286" s="154">
        <v>12</v>
      </c>
      <c r="F286" s="317">
        <f>HLOOKUP($C286,$BZ$2:$CM$3,2,0)</f>
        <v>15032.56</v>
      </c>
      <c r="G286" s="115">
        <f>D286*E286*F286</f>
        <v>0</v>
      </c>
      <c r="H286" s="168"/>
      <c r="I286" s="116" t="s">
        <v>503</v>
      </c>
      <c r="J286" s="116" t="str">
        <f>VLOOKUP(I286,Presupuesto!$B$11:$C$565,2,0)</f>
        <v>SUELDOS Y SALARIOS PERMANENTES</v>
      </c>
      <c r="K286" s="100" t="str">
        <f t="shared" si="5"/>
        <v>Gestión del Talento Humano, Administrativo y Docente</v>
      </c>
      <c r="L286" s="453" t="s">
        <v>405</v>
      </c>
    </row>
    <row r="287" spans="3:12" x14ac:dyDescent="0.25">
      <c r="C287" s="174" t="s">
        <v>58</v>
      </c>
      <c r="D287" s="165"/>
      <c r="E287" s="156">
        <v>0</v>
      </c>
      <c r="F287" s="102">
        <f>IF(E286=0,"",(G286/E286)/12*E286)</f>
        <v>0</v>
      </c>
      <c r="G287" s="99">
        <f>F287</f>
        <v>0</v>
      </c>
      <c r="H287" s="166"/>
      <c r="I287" s="118" t="s">
        <v>523</v>
      </c>
      <c r="J287" s="118" t="str">
        <f>VLOOKUP(I287,Presupuesto!$B$11:$C$565,2,0)</f>
        <v>AGUINALDO Y DECIMO CUARTO MES</v>
      </c>
      <c r="K287" s="100" t="str">
        <f t="shared" si="5"/>
        <v>Gestión del Talento Humano, Administrativo y Docente</v>
      </c>
      <c r="L287" s="453" t="s">
        <v>405</v>
      </c>
    </row>
    <row r="288" spans="3:12" ht="15.75" thickBot="1" x14ac:dyDescent="0.3">
      <c r="C288" s="175" t="s">
        <v>59</v>
      </c>
      <c r="D288" s="165"/>
      <c r="E288" s="156">
        <v>0</v>
      </c>
      <c r="F288" s="119">
        <f>IF(E286&lt;6,"",((E286-6)/12)*(G286/E286))</f>
        <v>0</v>
      </c>
      <c r="G288" s="99">
        <f>F288</f>
        <v>0</v>
      </c>
      <c r="H288" s="166"/>
      <c r="I288" s="103" t="s">
        <v>526</v>
      </c>
      <c r="J288" s="103" t="str">
        <f>VLOOKUP(I288,Presupuesto!$B$11:$C$565,2,0)</f>
        <v>DECIMOCUARTO MES</v>
      </c>
      <c r="K288" s="100" t="str">
        <f t="shared" si="5"/>
        <v>Gestión del Talento Humano, Administrativo y Docente</v>
      </c>
      <c r="L288" s="453" t="s">
        <v>405</v>
      </c>
    </row>
    <row r="289" spans="3:12" ht="15.75" thickBot="1" x14ac:dyDescent="0.3">
      <c r="C289" s="139" t="s">
        <v>499</v>
      </c>
      <c r="D289" s="201"/>
      <c r="E289" s="154">
        <v>12</v>
      </c>
      <c r="F289" s="317">
        <f>HLOOKUP($C289,$BZ$2:$CM$3,2,0)</f>
        <v>13264.02</v>
      </c>
      <c r="G289" s="115">
        <f>D289*E289*F289</f>
        <v>0</v>
      </c>
      <c r="H289" s="168"/>
      <c r="I289" s="116" t="s">
        <v>503</v>
      </c>
      <c r="J289" s="116" t="str">
        <f>VLOOKUP(I289,Presupuesto!$B$11:$C$565,2,0)</f>
        <v>SUELDOS Y SALARIOS PERMANENTES</v>
      </c>
      <c r="K289" s="100" t="str">
        <f t="shared" si="5"/>
        <v>Gestión del Talento Humano, Administrativo y Docente</v>
      </c>
      <c r="L289" s="453" t="s">
        <v>405</v>
      </c>
    </row>
    <row r="290" spans="3:12" x14ac:dyDescent="0.25">
      <c r="C290" s="174" t="s">
        <v>58</v>
      </c>
      <c r="D290" s="165"/>
      <c r="E290" s="156">
        <v>0</v>
      </c>
      <c r="F290" s="102">
        <f>IF(E289=0,"",(G289/E289)/12*E289)</f>
        <v>0</v>
      </c>
      <c r="G290" s="99">
        <f>F290</f>
        <v>0</v>
      </c>
      <c r="H290" s="166"/>
      <c r="I290" s="118" t="s">
        <v>523</v>
      </c>
      <c r="J290" s="118" t="str">
        <f>VLOOKUP(I290,Presupuesto!$B$11:$C$565,2,0)</f>
        <v>AGUINALDO Y DECIMO CUARTO MES</v>
      </c>
      <c r="K290" s="100" t="str">
        <f t="shared" si="5"/>
        <v>Gestión del Talento Humano, Administrativo y Docente</v>
      </c>
      <c r="L290" s="453" t="s">
        <v>405</v>
      </c>
    </row>
    <row r="291" spans="3:12" ht="15.75" thickBot="1" x14ac:dyDescent="0.3">
      <c r="C291" s="175" t="s">
        <v>59</v>
      </c>
      <c r="D291" s="165"/>
      <c r="E291" s="156">
        <v>0</v>
      </c>
      <c r="F291" s="119">
        <f>IF(E289&lt;6,"",((E289-6)/12)*(G289/E289))</f>
        <v>0</v>
      </c>
      <c r="G291" s="99">
        <f>F291</f>
        <v>0</v>
      </c>
      <c r="H291" s="166"/>
      <c r="I291" s="103" t="s">
        <v>526</v>
      </c>
      <c r="J291" s="103" t="str">
        <f>VLOOKUP(I291,Presupuesto!$B$11:$C$565,2,0)</f>
        <v>DECIMOCUARTO MES</v>
      </c>
      <c r="K291" s="100" t="str">
        <f t="shared" si="5"/>
        <v>Gestión del Talento Humano, Administrativo y Docente</v>
      </c>
      <c r="L291" s="453" t="s">
        <v>405</v>
      </c>
    </row>
    <row r="292" spans="3:12" ht="15.75" thickBot="1" x14ac:dyDescent="0.3">
      <c r="C292" s="139" t="s">
        <v>500</v>
      </c>
      <c r="D292" s="201"/>
      <c r="E292" s="154">
        <v>12</v>
      </c>
      <c r="F292" s="317">
        <f>HLOOKUP($C292,$BZ$2:$CM$3,2,0)</f>
        <v>12379.75</v>
      </c>
      <c r="G292" s="115">
        <f>D292*E292*F292</f>
        <v>0</v>
      </c>
      <c r="H292" s="168"/>
      <c r="I292" s="116" t="s">
        <v>503</v>
      </c>
      <c r="J292" s="116" t="str">
        <f>VLOOKUP(I292,Presupuesto!$B$11:$C$565,2,0)</f>
        <v>SUELDOS Y SALARIOS PERMANENTES</v>
      </c>
      <c r="K292" s="100" t="str">
        <f t="shared" si="5"/>
        <v>Gestión del Talento Humano, Administrativo y Docente</v>
      </c>
      <c r="L292" s="453" t="s">
        <v>405</v>
      </c>
    </row>
    <row r="293" spans="3:12" x14ac:dyDescent="0.25">
      <c r="C293" s="174" t="s">
        <v>58</v>
      </c>
      <c r="D293" s="165"/>
      <c r="E293" s="156">
        <v>0</v>
      </c>
      <c r="F293" s="102">
        <f>IF(E292=0,"",(G292/E292)/12*E292)</f>
        <v>0</v>
      </c>
      <c r="G293" s="99">
        <f>F293</f>
        <v>0</v>
      </c>
      <c r="H293" s="166"/>
      <c r="I293" s="118" t="s">
        <v>523</v>
      </c>
      <c r="J293" s="118" t="str">
        <f>VLOOKUP(I293,Presupuesto!$B$11:$C$565,2,0)</f>
        <v>AGUINALDO Y DECIMO CUARTO MES</v>
      </c>
      <c r="K293" s="100" t="str">
        <f t="shared" si="5"/>
        <v>Gestión del Talento Humano, Administrativo y Docente</v>
      </c>
      <c r="L293" s="453" t="s">
        <v>405</v>
      </c>
    </row>
    <row r="294" spans="3:12" ht="15.75" thickBot="1" x14ac:dyDescent="0.3">
      <c r="C294" s="175" t="s">
        <v>59</v>
      </c>
      <c r="D294" s="165"/>
      <c r="E294" s="156">
        <v>0</v>
      </c>
      <c r="F294" s="119">
        <f>IF(E292&lt;6,"",((E292-6)/12)*(G292/E292))</f>
        <v>0</v>
      </c>
      <c r="G294" s="99">
        <f>F294</f>
        <v>0</v>
      </c>
      <c r="H294" s="166"/>
      <c r="I294" s="103" t="s">
        <v>526</v>
      </c>
      <c r="J294" s="103" t="str">
        <f>VLOOKUP(I294,Presupuesto!$B$11:$C$565,2,0)</f>
        <v>DECIMOCUARTO MES</v>
      </c>
      <c r="K294" s="100" t="str">
        <f t="shared" si="5"/>
        <v>Gestión del Talento Humano, Administrativo y Docente</v>
      </c>
      <c r="L294" s="453" t="s">
        <v>405</v>
      </c>
    </row>
    <row r="295" spans="3:12" ht="15.75" thickBot="1" x14ac:dyDescent="0.3">
      <c r="C295" s="139" t="s">
        <v>501</v>
      </c>
      <c r="D295" s="201"/>
      <c r="E295" s="154">
        <v>12</v>
      </c>
      <c r="F295" s="317">
        <f>HLOOKUP($C295,$BZ$2:$CM$3,2,0)</f>
        <v>439.49</v>
      </c>
      <c r="G295" s="115">
        <f>D295*E295*F295</f>
        <v>0</v>
      </c>
      <c r="H295" s="168"/>
      <c r="I295" s="116" t="s">
        <v>503</v>
      </c>
      <c r="J295" s="116" t="str">
        <f>VLOOKUP(I295,Presupuesto!$B$11:$C$565,2,0)</f>
        <v>SUELDOS Y SALARIOS PERMANENTES</v>
      </c>
      <c r="K295" s="100" t="str">
        <f t="shared" si="5"/>
        <v>Gestión del Talento Humano, Administrativo y Docente</v>
      </c>
      <c r="L295" s="453" t="s">
        <v>405</v>
      </c>
    </row>
    <row r="296" spans="3:12" x14ac:dyDescent="0.25">
      <c r="C296" s="174" t="s">
        <v>58</v>
      </c>
      <c r="D296" s="165"/>
      <c r="E296" s="156">
        <v>0</v>
      </c>
      <c r="F296" s="102">
        <f>IF(E295=0,"",(G295/E295)/12*E295)</f>
        <v>0</v>
      </c>
      <c r="G296" s="99">
        <f>F296</f>
        <v>0</v>
      </c>
      <c r="H296" s="166"/>
      <c r="I296" s="118" t="s">
        <v>523</v>
      </c>
      <c r="J296" s="118" t="str">
        <f>VLOOKUP(I296,Presupuesto!$B$11:$C$565,2,0)</f>
        <v>AGUINALDO Y DECIMO CUARTO MES</v>
      </c>
      <c r="K296" s="100" t="str">
        <f t="shared" si="5"/>
        <v>Gestión del Talento Humano, Administrativo y Docente</v>
      </c>
      <c r="L296" s="453" t="s">
        <v>405</v>
      </c>
    </row>
    <row r="297" spans="3:12" ht="15.75" thickBot="1" x14ac:dyDescent="0.3">
      <c r="C297" s="175" t="s">
        <v>59</v>
      </c>
      <c r="D297" s="165"/>
      <c r="E297" s="156">
        <v>0</v>
      </c>
      <c r="F297" s="119">
        <f>IF(E295&lt;6,"",((E295-6)/12)*(G295/E295))</f>
        <v>0</v>
      </c>
      <c r="G297" s="99">
        <f>F297</f>
        <v>0</v>
      </c>
      <c r="H297" s="166"/>
      <c r="I297" s="103" t="s">
        <v>526</v>
      </c>
      <c r="J297" s="103" t="str">
        <f>VLOOKUP(I297,Presupuesto!$B$11:$C$565,2,0)</f>
        <v>DECIMOCUARTO MES</v>
      </c>
      <c r="K297" s="100" t="str">
        <f t="shared" si="5"/>
        <v>Gestión del Talento Humano, Administrativo y Docente</v>
      </c>
      <c r="L297" s="453" t="s">
        <v>405</v>
      </c>
    </row>
    <row r="298" spans="3:12" ht="15.75" thickBot="1" x14ac:dyDescent="0.3">
      <c r="C298" s="139" t="s">
        <v>502</v>
      </c>
      <c r="D298" s="201"/>
      <c r="E298" s="154">
        <v>12</v>
      </c>
      <c r="F298" s="317">
        <f>HLOOKUP($C298,$BZ$2:$CM$3,2,0)</f>
        <v>1904.46</v>
      </c>
      <c r="G298" s="115">
        <f>D298*E298*F298</f>
        <v>0</v>
      </c>
      <c r="H298" s="168"/>
      <c r="I298" s="116" t="s">
        <v>503</v>
      </c>
      <c r="J298" s="116" t="str">
        <f>VLOOKUP(I298,Presupuesto!$B$11:$C$565,2,0)</f>
        <v>SUELDOS Y SALARIOS PERMANENTES</v>
      </c>
      <c r="K298" s="100" t="str">
        <f t="shared" si="5"/>
        <v>Gestión del Talento Humano, Administrativo y Docente</v>
      </c>
      <c r="L298" s="453" t="s">
        <v>405</v>
      </c>
    </row>
    <row r="299" spans="3:12" x14ac:dyDescent="0.25">
      <c r="C299" s="174" t="s">
        <v>58</v>
      </c>
      <c r="D299" s="165"/>
      <c r="E299" s="156">
        <v>0</v>
      </c>
      <c r="F299" s="102">
        <f>IF(E298=0,"",(G298/E298)/12*E298)</f>
        <v>0</v>
      </c>
      <c r="G299" s="99">
        <f>F299</f>
        <v>0</v>
      </c>
      <c r="H299" s="166"/>
      <c r="I299" s="118" t="s">
        <v>523</v>
      </c>
      <c r="J299" s="118" t="str">
        <f>VLOOKUP(I299,Presupuesto!$B$11:$C$565,2,0)</f>
        <v>AGUINALDO Y DECIMO CUARTO MES</v>
      </c>
      <c r="K299" s="100" t="str">
        <f t="shared" si="5"/>
        <v>Gestión del Talento Humano, Administrativo y Docente</v>
      </c>
      <c r="L299" s="453" t="s">
        <v>405</v>
      </c>
    </row>
    <row r="300" spans="3:12" ht="15.75" thickBot="1" x14ac:dyDescent="0.3">
      <c r="C300" s="175" t="s">
        <v>59</v>
      </c>
      <c r="D300" s="165"/>
      <c r="E300" s="156">
        <v>0</v>
      </c>
      <c r="F300" s="119">
        <f>IF(E298&lt;6,"",((E298-6)/12)*(G298/E298))</f>
        <v>0</v>
      </c>
      <c r="G300" s="99">
        <f>F300</f>
        <v>0</v>
      </c>
      <c r="H300" s="166"/>
      <c r="I300" s="103" t="s">
        <v>526</v>
      </c>
      <c r="J300" s="103" t="str">
        <f>VLOOKUP(I300,Presupuesto!$B$11:$C$565,2,0)</f>
        <v>DECIMOCUARTO MES</v>
      </c>
      <c r="K300" s="100" t="str">
        <f t="shared" si="5"/>
        <v>Gestión del Talento Humano, Administrativo y Docente</v>
      </c>
      <c r="L300" s="453" t="s">
        <v>405</v>
      </c>
    </row>
    <row r="301" spans="3:12" ht="15.75" thickBot="1" x14ac:dyDescent="0.3">
      <c r="C301" s="142" t="s">
        <v>84</v>
      </c>
      <c r="D301" s="201"/>
      <c r="E301" s="154">
        <v>12</v>
      </c>
      <c r="F301" s="141">
        <v>30000</v>
      </c>
      <c r="G301" s="115">
        <f>D301*E301*F301</f>
        <v>0</v>
      </c>
      <c r="H301" s="168"/>
      <c r="I301" s="116" t="s">
        <v>571</v>
      </c>
      <c r="J301" s="116" t="str">
        <f>VLOOKUP(I301,Presupuesto!$B$11:$C$565,2,0)</f>
        <v>CONTRATOS ESPECIALES</v>
      </c>
      <c r="K301" s="100" t="str">
        <f t="shared" si="5"/>
        <v>Gestión del Talento Humano, Administrativo y Docente</v>
      </c>
      <c r="L301" s="453" t="s">
        <v>405</v>
      </c>
    </row>
    <row r="302" spans="3:12" x14ac:dyDescent="0.25">
      <c r="C302" s="174" t="s">
        <v>58</v>
      </c>
      <c r="D302" s="165"/>
      <c r="E302" s="156">
        <v>0</v>
      </c>
      <c r="F302" s="119">
        <f>IF(E301=0,"",(G301/E301)/12*E301)</f>
        <v>0</v>
      </c>
      <c r="G302" s="99">
        <f>F302</f>
        <v>0</v>
      </c>
      <c r="H302" s="166"/>
      <c r="I302" s="103" t="s">
        <v>571</v>
      </c>
      <c r="J302" s="103" t="str">
        <f>VLOOKUP(I302,Presupuesto!$B$11:$C$565,2,0)</f>
        <v>CONTRATOS ESPECIALES</v>
      </c>
      <c r="K302" s="100" t="str">
        <f t="shared" si="5"/>
        <v>Gestión del Talento Humano, Administrativo y Docente</v>
      </c>
      <c r="L302" s="453" t="s">
        <v>405</v>
      </c>
    </row>
    <row r="303" spans="3:12" ht="15.75" thickBot="1" x14ac:dyDescent="0.3">
      <c r="C303" s="175" t="s">
        <v>59</v>
      </c>
      <c r="D303" s="165"/>
      <c r="E303" s="156">
        <v>0</v>
      </c>
      <c r="F303" s="102">
        <f>IF(E301&lt;6,"",((E301-6)/12)*(G301/E301))</f>
        <v>0</v>
      </c>
      <c r="G303" s="99">
        <f>F303</f>
        <v>0</v>
      </c>
      <c r="H303" s="166"/>
      <c r="I303" s="103" t="s">
        <v>571</v>
      </c>
      <c r="J303" s="103" t="str">
        <f>VLOOKUP(I303,Presupuesto!$B$11:$C$565,2,0)</f>
        <v>CONTRATOS ESPECIALES</v>
      </c>
      <c r="K303" s="100" t="str">
        <f t="shared" si="5"/>
        <v>Gestión del Talento Humano, Administrativo y Docente</v>
      </c>
      <c r="L303" s="453" t="s">
        <v>405</v>
      </c>
    </row>
    <row r="304" spans="3:12" ht="15.75" thickBot="1" x14ac:dyDescent="0.3">
      <c r="C304" s="142" t="s">
        <v>60</v>
      </c>
      <c r="D304" s="201"/>
      <c r="E304" s="154">
        <v>12</v>
      </c>
      <c r="F304" s="120">
        <v>30000</v>
      </c>
      <c r="G304" s="115">
        <f>D304*E304*F304</f>
        <v>0</v>
      </c>
      <c r="H304" s="168"/>
      <c r="I304" s="116" t="s">
        <v>712</v>
      </c>
      <c r="J304" s="116" t="str">
        <f>VLOOKUP(I304,Presupuesto!$B$11:$C$565,2,0)</f>
        <v>OTROS SERVICIOS TECNICOS Y PROFESIONALES</v>
      </c>
      <c r="K304" s="100" t="str">
        <f t="shared" si="5"/>
        <v>Gestión del Talento Humano, Administrativo y Docente</v>
      </c>
      <c r="L304" s="453" t="s">
        <v>405</v>
      </c>
    </row>
    <row r="305" spans="2:79" x14ac:dyDescent="0.25">
      <c r="C305" s="174" t="s">
        <v>58</v>
      </c>
      <c r="D305" s="165"/>
      <c r="E305" s="156">
        <v>0</v>
      </c>
      <c r="F305" s="102">
        <v>0</v>
      </c>
      <c r="G305" s="99">
        <f>F305</f>
        <v>0</v>
      </c>
      <c r="H305" s="166"/>
      <c r="I305" s="103" t="s">
        <v>712</v>
      </c>
      <c r="J305" s="103" t="str">
        <f>VLOOKUP(I305,Presupuesto!$B$11:$C$565,2,0)</f>
        <v>OTROS SERVICIOS TECNICOS Y PROFESIONALES</v>
      </c>
      <c r="K305" s="100" t="str">
        <f t="shared" si="5"/>
        <v>Gestión del Talento Humano, Administrativo y Docente</v>
      </c>
      <c r="L305" s="453" t="s">
        <v>405</v>
      </c>
    </row>
    <row r="306" spans="2:79" ht="15.75" thickBot="1" x14ac:dyDescent="0.3">
      <c r="C306" s="175" t="s">
        <v>59</v>
      </c>
      <c r="D306" s="165"/>
      <c r="E306" s="156">
        <v>0</v>
      </c>
      <c r="F306" s="102">
        <v>0</v>
      </c>
      <c r="G306" s="99">
        <f>F306</f>
        <v>0</v>
      </c>
      <c r="H306" s="166"/>
      <c r="I306" s="103" t="s">
        <v>712</v>
      </c>
      <c r="J306" s="103" t="str">
        <f>VLOOKUP(I306,Presupuesto!$B$11:$C$565,2,0)</f>
        <v>OTROS SERVICIOS TECNICOS Y PROFESIONALES</v>
      </c>
      <c r="K306" s="100" t="str">
        <f t="shared" si="5"/>
        <v>Gestión del Talento Humano, Administrativo y Docente</v>
      </c>
      <c r="L306" s="453" t="s">
        <v>405</v>
      </c>
    </row>
    <row r="307" spans="2:79" ht="15.75" thickBot="1" x14ac:dyDescent="0.3">
      <c r="C307" s="142" t="s">
        <v>61</v>
      </c>
      <c r="D307" s="201"/>
      <c r="E307" s="154">
        <v>12</v>
      </c>
      <c r="F307" s="120">
        <v>30000</v>
      </c>
      <c r="G307" s="115">
        <f>D307*E307*F307</f>
        <v>0</v>
      </c>
      <c r="H307" s="168"/>
      <c r="I307" s="116" t="s">
        <v>503</v>
      </c>
      <c r="J307" s="116" t="str">
        <f>VLOOKUP(I307,Presupuesto!$B$11:$C$565,2,0)</f>
        <v>SUELDOS Y SALARIOS PERMANENTES</v>
      </c>
      <c r="K307" s="100" t="str">
        <f t="shared" si="5"/>
        <v>Gestión del Talento Humano, Administrativo y Docente</v>
      </c>
      <c r="L307" s="453" t="s">
        <v>405</v>
      </c>
    </row>
    <row r="308" spans="2:79" x14ac:dyDescent="0.25">
      <c r="C308" s="174" t="s">
        <v>58</v>
      </c>
      <c r="D308" s="172"/>
      <c r="E308" s="133">
        <v>0</v>
      </c>
      <c r="F308" s="121">
        <f>IF(E307=0,"",(G307/E307)/12*E307)</f>
        <v>0</v>
      </c>
      <c r="G308" s="122">
        <f>F308</f>
        <v>0</v>
      </c>
      <c r="H308" s="166"/>
      <c r="I308" s="103" t="s">
        <v>523</v>
      </c>
      <c r="J308" s="103" t="str">
        <f>VLOOKUP(I308,Presupuesto!$B$11:$C$565,2,0)</f>
        <v>AGUINALDO Y DECIMO CUARTO MES</v>
      </c>
      <c r="K308" s="100" t="str">
        <f t="shared" si="5"/>
        <v>Gestión del Talento Humano, Administrativo y Docente</v>
      </c>
      <c r="L308" s="453" t="s">
        <v>405</v>
      </c>
    </row>
    <row r="309" spans="2:79" ht="15.75" thickBot="1" x14ac:dyDescent="0.3">
      <c r="C309" s="176" t="s">
        <v>59</v>
      </c>
      <c r="D309" s="164"/>
      <c r="E309" s="134">
        <v>0</v>
      </c>
      <c r="F309" s="107">
        <f>IF(E307&lt;6,"",((E307-6)/12)*(G307/E307))</f>
        <v>0</v>
      </c>
      <c r="G309" s="107">
        <f>F309</f>
        <v>0</v>
      </c>
      <c r="H309" s="164"/>
      <c r="I309" s="108" t="s">
        <v>526</v>
      </c>
      <c r="J309" s="126" t="str">
        <f>VLOOKUP(I309,Presupuesto!$B$11:$C$565,2,0)</f>
        <v>DECIMOCUARTO MES</v>
      </c>
      <c r="K309" s="108" t="str">
        <f t="shared" si="5"/>
        <v>Gestión del Talento Humano, Administrativo y Docente</v>
      </c>
      <c r="L309" s="454" t="s">
        <v>405</v>
      </c>
    </row>
    <row r="311" spans="2:79" ht="15.75" thickBot="1" x14ac:dyDescent="0.3"/>
    <row r="312" spans="2:79" ht="15.75" thickBot="1" x14ac:dyDescent="0.3">
      <c r="C312" s="69" t="s">
        <v>43</v>
      </c>
      <c r="D312" s="30">
        <f>SUM(G319:G369)</f>
        <v>1067939.2349999999</v>
      </c>
      <c r="E312" s="95"/>
      <c r="F312" s="95"/>
      <c r="G312" s="95"/>
      <c r="H312" s="76"/>
      <c r="I312" s="76"/>
      <c r="J312" s="76"/>
      <c r="CA312" s="316"/>
    </row>
    <row r="313" spans="2:79" x14ac:dyDescent="0.25">
      <c r="B313" s="180"/>
      <c r="D313" s="31"/>
      <c r="E313" s="95"/>
      <c r="F313" s="95"/>
      <c r="G313" s="95"/>
      <c r="H313" s="76"/>
      <c r="I313" s="76"/>
      <c r="J313" s="76"/>
      <c r="CA313" s="316"/>
    </row>
    <row r="314" spans="2:79" x14ac:dyDescent="0.25">
      <c r="B314" s="180"/>
      <c r="D314" s="31"/>
      <c r="E314" s="95"/>
      <c r="F314" s="95"/>
      <c r="G314" s="95"/>
      <c r="H314" s="76"/>
      <c r="I314" s="76"/>
      <c r="J314" s="76"/>
      <c r="CA314" s="316"/>
    </row>
    <row r="315" spans="2:79" ht="15.75" x14ac:dyDescent="0.25">
      <c r="C315" s="206" t="s">
        <v>396</v>
      </c>
      <c r="D315" s="207" t="str">
        <f>+'Gestión del Talento Humano'!E11</f>
        <v>ENF.1.1.5.1</v>
      </c>
      <c r="E315" s="95"/>
      <c r="F315" s="95"/>
      <c r="G315" s="95"/>
      <c r="H315" s="76"/>
      <c r="I315" s="76"/>
      <c r="J315" s="76"/>
      <c r="CA315" s="316"/>
    </row>
    <row r="316" spans="2:79" ht="18.75" x14ac:dyDescent="0.25">
      <c r="C316" s="215" t="str">
        <f>IFERROR(VLOOKUP(D315,'Desarrollo e Innov. Curricular'!$E:$F,2,FALSE),IFERROR(VLOOKUP(D315,'Investigación Científica'!$E:$F,2,FALSE),IFERROR(VLOOKUP(D315,'Vinculación Univ. Sociedad'!$E:$F,2,FALSE),IFERROR(VLOOKUP(D315,'Docencia y Profesorado Universi'!$E:$F,2,FALSE),IFERROR(VLOOKUP(D315,'Estudiantes y Graduados'!$E:$F,2,FALSE),IFERROR(VLOOKUP(D315,'Gestion Administrativa'!$E:$F,2,FALSE),IFERROR(VLOOKUP(D315,'Gestión Académica'!$E:$F,2,FALSE),IFERROR(VLOOKUP(D315,'Aseguramiento de la Calidad'!$E:$F,2,FALSE),IFERROR(VLOOKUP(D315,'Gestión del Conocimiento'!$E:$F,2,FALSE),IFERROR(VLOOKUP(D315,'Gobernabilidad y Procesos...'!$E:$F,2,FALSE),IFERROR(VLOOKUP(D315,'Gestión del Talento Humano'!$E:$F,2,FALSE),IFERROR(VLOOKUP(D315,'Internacionalización de la E.S.'!$E:$F,2,FALSE),IFERROR(VLOOKUP(D315,Posgrado!$E:$F,2,FALSE),IFERROR(VLOOKUP(D315,'Cultura de Innovación Insti...'!$E:$F,2,FALSE),VLOOKUP(D315,'Lo Esencial de la Reforma Univ.'!$E:$F,2,0)))))))))))))))</f>
        <v>Contratacion de tres docentes para la carrera de Enfermeria, para iniciar proceso de extension de la carrera</v>
      </c>
      <c r="D316" s="31"/>
      <c r="E316" s="95"/>
      <c r="F316" s="95"/>
      <c r="G316" s="95"/>
      <c r="H316" s="76"/>
      <c r="I316" s="76"/>
      <c r="J316" s="76"/>
      <c r="CA316" s="316"/>
    </row>
    <row r="317" spans="2:79" ht="15.75" thickBot="1" x14ac:dyDescent="0.3">
      <c r="C317" s="180"/>
      <c r="D317" s="31"/>
      <c r="E317" s="95"/>
      <c r="F317" s="95"/>
      <c r="G317" s="95"/>
      <c r="H317" s="76"/>
      <c r="I317" s="76"/>
      <c r="J317" s="76"/>
      <c r="CA317" s="316"/>
    </row>
    <row r="318" spans="2:79" ht="30.75" thickBot="1" x14ac:dyDescent="0.3">
      <c r="C318" s="136" t="s">
        <v>44</v>
      </c>
      <c r="D318" s="140" t="s">
        <v>55</v>
      </c>
      <c r="E318" s="173" t="s">
        <v>56</v>
      </c>
      <c r="F318" s="140" t="s">
        <v>57</v>
      </c>
      <c r="G318" s="137" t="s">
        <v>27</v>
      </c>
      <c r="H318" s="135" t="s">
        <v>134</v>
      </c>
      <c r="I318" s="138" t="s">
        <v>46</v>
      </c>
      <c r="J318" s="138" t="s">
        <v>135</v>
      </c>
      <c r="K318" s="138" t="s">
        <v>414</v>
      </c>
      <c r="L318" s="138" t="s">
        <v>415</v>
      </c>
      <c r="CA318" s="316"/>
    </row>
    <row r="319" spans="2:79" ht="15.75" thickBot="1" x14ac:dyDescent="0.3">
      <c r="C319" s="139" t="s">
        <v>489</v>
      </c>
      <c r="D319" s="201"/>
      <c r="E319" s="154">
        <v>12</v>
      </c>
      <c r="F319" s="317">
        <f>HLOOKUP($C319,$BZ$2:$CM$3,2,0)</f>
        <v>41436.800000000003</v>
      </c>
      <c r="G319" s="115">
        <f>D319*E319*F319</f>
        <v>0</v>
      </c>
      <c r="H319" s="168"/>
      <c r="I319" s="116" t="s">
        <v>503</v>
      </c>
      <c r="J319" s="116" t="str">
        <f>VLOOKUP(I319,Presupuesto!$B$11:$C$565,2,0)</f>
        <v>SUELDOS Y SALARIOS PERMANENTES</v>
      </c>
      <c r="K319" s="225" t="s">
        <v>1466</v>
      </c>
      <c r="L319" s="453" t="s">
        <v>405</v>
      </c>
      <c r="CA319" s="316"/>
    </row>
    <row r="320" spans="2:79" x14ac:dyDescent="0.25">
      <c r="C320" s="174" t="s">
        <v>58</v>
      </c>
      <c r="D320" s="165"/>
      <c r="E320" s="156">
        <v>0</v>
      </c>
      <c r="F320" s="102">
        <f>IF(E319=0,"",(G319/E319)/12*E319)</f>
        <v>0</v>
      </c>
      <c r="G320" s="99">
        <f>F320</f>
        <v>0</v>
      </c>
      <c r="H320" s="166"/>
      <c r="I320" s="118" t="s">
        <v>523</v>
      </c>
      <c r="J320" s="118" t="str">
        <f>VLOOKUP(I320,Presupuesto!$B$11:$C$565,2,0)</f>
        <v>AGUINALDO Y DECIMO CUARTO MES</v>
      </c>
      <c r="K320" s="100" t="str">
        <f>$K$17</f>
        <v>Gestión del Talento Humano, Administrativo y Docente</v>
      </c>
      <c r="L320" s="453" t="s">
        <v>405</v>
      </c>
      <c r="CA320" s="316"/>
    </row>
    <row r="321" spans="3:79" ht="15.75" thickBot="1" x14ac:dyDescent="0.3">
      <c r="C321" s="175" t="s">
        <v>59</v>
      </c>
      <c r="D321" s="165"/>
      <c r="E321" s="156">
        <v>0</v>
      </c>
      <c r="F321" s="119">
        <f>IF(E319&lt;6,"",((E319-6)/12)*(G319/E319))</f>
        <v>0</v>
      </c>
      <c r="G321" s="99">
        <f>F321</f>
        <v>0</v>
      </c>
      <c r="H321" s="166"/>
      <c r="I321" s="103" t="s">
        <v>526</v>
      </c>
      <c r="J321" s="103" t="str">
        <f>VLOOKUP(I321,Presupuesto!$B$11:$C$565,2,0)</f>
        <v>DECIMOCUARTO MES</v>
      </c>
      <c r="K321" s="100" t="str">
        <f t="shared" ref="K321:K369" si="6">$K$17</f>
        <v>Gestión del Talento Humano, Administrativo y Docente</v>
      </c>
      <c r="L321" s="453" t="s">
        <v>405</v>
      </c>
      <c r="CA321" s="316"/>
    </row>
    <row r="322" spans="3:79" ht="15.75" thickBot="1" x14ac:dyDescent="0.3">
      <c r="C322" s="139" t="s">
        <v>490</v>
      </c>
      <c r="D322" s="201"/>
      <c r="E322" s="154">
        <v>12</v>
      </c>
      <c r="F322" s="317">
        <f>HLOOKUP($C322,$BZ$2:$CM$3,2,0)</f>
        <v>37669.82</v>
      </c>
      <c r="G322" s="115">
        <f>D322*E322*F322</f>
        <v>0</v>
      </c>
      <c r="H322" s="168"/>
      <c r="I322" s="116" t="s">
        <v>503</v>
      </c>
      <c r="J322" s="116" t="str">
        <f>VLOOKUP(I322,Presupuesto!$B$11:$C$565,2,0)</f>
        <v>SUELDOS Y SALARIOS PERMANENTES</v>
      </c>
      <c r="K322" s="100" t="str">
        <f t="shared" si="6"/>
        <v>Gestión del Talento Humano, Administrativo y Docente</v>
      </c>
      <c r="L322" s="453" t="s">
        <v>405</v>
      </c>
    </row>
    <row r="323" spans="3:79" x14ac:dyDescent="0.25">
      <c r="C323" s="174" t="s">
        <v>58</v>
      </c>
      <c r="D323" s="165"/>
      <c r="E323" s="156">
        <v>0</v>
      </c>
      <c r="F323" s="102">
        <f>IF(E322=0,"",(G322/E322)/12*E322)</f>
        <v>0</v>
      </c>
      <c r="G323" s="99">
        <f>F323</f>
        <v>0</v>
      </c>
      <c r="H323" s="166"/>
      <c r="I323" s="118" t="s">
        <v>523</v>
      </c>
      <c r="J323" s="118" t="str">
        <f>VLOOKUP(I323,Presupuesto!$B$11:$C$565,2,0)</f>
        <v>AGUINALDO Y DECIMO CUARTO MES</v>
      </c>
      <c r="K323" s="100" t="str">
        <f t="shared" si="6"/>
        <v>Gestión del Talento Humano, Administrativo y Docente</v>
      </c>
      <c r="L323" s="453" t="s">
        <v>405</v>
      </c>
    </row>
    <row r="324" spans="3:79" ht="15.75" thickBot="1" x14ac:dyDescent="0.3">
      <c r="C324" s="175" t="s">
        <v>59</v>
      </c>
      <c r="D324" s="165"/>
      <c r="E324" s="156">
        <v>0</v>
      </c>
      <c r="F324" s="119">
        <f>IF(E322&lt;6,"",((E322-6)/12)*(G322/E322))</f>
        <v>0</v>
      </c>
      <c r="G324" s="99">
        <f>F324</f>
        <v>0</v>
      </c>
      <c r="H324" s="166"/>
      <c r="I324" s="103" t="s">
        <v>526</v>
      </c>
      <c r="J324" s="103" t="str">
        <f>VLOOKUP(I324,Presupuesto!$B$11:$C$565,2,0)</f>
        <v>DECIMOCUARTO MES</v>
      </c>
      <c r="K324" s="100" t="str">
        <f t="shared" si="6"/>
        <v>Gestión del Talento Humano, Administrativo y Docente</v>
      </c>
      <c r="L324" s="453" t="s">
        <v>405</v>
      </c>
    </row>
    <row r="325" spans="3:79" ht="15.75" thickBot="1" x14ac:dyDescent="0.3">
      <c r="C325" s="139" t="s">
        <v>491</v>
      </c>
      <c r="D325" s="201"/>
      <c r="E325" s="154">
        <v>12</v>
      </c>
      <c r="F325" s="317">
        <f>HLOOKUP($C325,$BZ$2:$CM$3,2,0)</f>
        <v>33902.839999999997</v>
      </c>
      <c r="G325" s="115">
        <f>D325*E325*F325</f>
        <v>0</v>
      </c>
      <c r="H325" s="168"/>
      <c r="I325" s="116" t="s">
        <v>503</v>
      </c>
      <c r="J325" s="116" t="str">
        <f>VLOOKUP(I325,Presupuesto!$B$11:$C$565,2,0)</f>
        <v>SUELDOS Y SALARIOS PERMANENTES</v>
      </c>
      <c r="K325" s="100" t="str">
        <f t="shared" si="6"/>
        <v>Gestión del Talento Humano, Administrativo y Docente</v>
      </c>
      <c r="L325" s="453" t="s">
        <v>405</v>
      </c>
    </row>
    <row r="326" spans="3:79" x14ac:dyDescent="0.25">
      <c r="C326" s="174" t="s">
        <v>58</v>
      </c>
      <c r="D326" s="165"/>
      <c r="E326" s="156">
        <v>0</v>
      </c>
      <c r="F326" s="102">
        <f>IF(E325=0,"",(G325/E325)/12*E325)</f>
        <v>0</v>
      </c>
      <c r="G326" s="99">
        <f>F326</f>
        <v>0</v>
      </c>
      <c r="H326" s="166"/>
      <c r="I326" s="118" t="s">
        <v>523</v>
      </c>
      <c r="J326" s="118" t="str">
        <f>VLOOKUP(I326,Presupuesto!$B$11:$C$565,2,0)</f>
        <v>AGUINALDO Y DECIMO CUARTO MES</v>
      </c>
      <c r="K326" s="100" t="str">
        <f t="shared" si="6"/>
        <v>Gestión del Talento Humano, Administrativo y Docente</v>
      </c>
      <c r="L326" s="453" t="s">
        <v>405</v>
      </c>
    </row>
    <row r="327" spans="3:79" ht="15.75" thickBot="1" x14ac:dyDescent="0.3">
      <c r="C327" s="175" t="s">
        <v>59</v>
      </c>
      <c r="D327" s="165"/>
      <c r="E327" s="156">
        <v>0</v>
      </c>
      <c r="F327" s="119">
        <f>IF(E325&lt;6,"",((E325-6)/12)*(G325/E325))</f>
        <v>0</v>
      </c>
      <c r="G327" s="99">
        <f>F327</f>
        <v>0</v>
      </c>
      <c r="H327" s="166"/>
      <c r="I327" s="103" t="s">
        <v>526</v>
      </c>
      <c r="J327" s="103" t="str">
        <f>VLOOKUP(I327,Presupuesto!$B$11:$C$565,2,0)</f>
        <v>DECIMOCUARTO MES</v>
      </c>
      <c r="K327" s="100" t="str">
        <f t="shared" si="6"/>
        <v>Gestión del Talento Humano, Administrativo y Docente</v>
      </c>
      <c r="L327" s="453" t="s">
        <v>405</v>
      </c>
    </row>
    <row r="328" spans="3:79" ht="15.75" thickBot="1" x14ac:dyDescent="0.3">
      <c r="C328" s="139" t="s">
        <v>492</v>
      </c>
      <c r="D328" s="201"/>
      <c r="E328" s="154">
        <v>12</v>
      </c>
      <c r="F328" s="317">
        <f>HLOOKUP($C328,$BZ$2:$CM$3,2,0)</f>
        <v>30135.85</v>
      </c>
      <c r="G328" s="115">
        <f>D328*E328*F328</f>
        <v>0</v>
      </c>
      <c r="H328" s="168"/>
      <c r="I328" s="116" t="s">
        <v>503</v>
      </c>
      <c r="J328" s="116" t="str">
        <f>VLOOKUP(I328,Presupuesto!$B$11:$C$565,2,0)</f>
        <v>SUELDOS Y SALARIOS PERMANENTES</v>
      </c>
      <c r="K328" s="100" t="str">
        <f t="shared" si="6"/>
        <v>Gestión del Talento Humano, Administrativo y Docente</v>
      </c>
      <c r="L328" s="453" t="s">
        <v>405</v>
      </c>
    </row>
    <row r="329" spans="3:79" x14ac:dyDescent="0.25">
      <c r="C329" s="174" t="s">
        <v>58</v>
      </c>
      <c r="D329" s="165"/>
      <c r="E329" s="156">
        <v>0</v>
      </c>
      <c r="F329" s="102">
        <f>IF(E328=0,"",(G328/E328)/12*E328)</f>
        <v>0</v>
      </c>
      <c r="G329" s="99">
        <f>F329</f>
        <v>0</v>
      </c>
      <c r="H329" s="166"/>
      <c r="I329" s="118" t="s">
        <v>523</v>
      </c>
      <c r="J329" s="118" t="str">
        <f>VLOOKUP(I329,Presupuesto!$B$11:$C$565,2,0)</f>
        <v>AGUINALDO Y DECIMO CUARTO MES</v>
      </c>
      <c r="K329" s="100" t="str">
        <f t="shared" si="6"/>
        <v>Gestión del Talento Humano, Administrativo y Docente</v>
      </c>
      <c r="L329" s="453" t="s">
        <v>405</v>
      </c>
    </row>
    <row r="330" spans="3:79" ht="15.75" thickBot="1" x14ac:dyDescent="0.3">
      <c r="C330" s="175" t="s">
        <v>59</v>
      </c>
      <c r="D330" s="165"/>
      <c r="E330" s="156">
        <v>0</v>
      </c>
      <c r="F330" s="119">
        <f>IF(E328&lt;6,"",((E328-6)/12)*(G328/E328))</f>
        <v>0</v>
      </c>
      <c r="G330" s="99">
        <f>F330</f>
        <v>0</v>
      </c>
      <c r="H330" s="166"/>
      <c r="I330" s="103" t="s">
        <v>526</v>
      </c>
      <c r="J330" s="103" t="str">
        <f>VLOOKUP(I330,Presupuesto!$B$11:$C$565,2,0)</f>
        <v>DECIMOCUARTO MES</v>
      </c>
      <c r="K330" s="100" t="str">
        <f t="shared" si="6"/>
        <v>Gestión del Talento Humano, Administrativo y Docente</v>
      </c>
      <c r="L330" s="453" t="s">
        <v>405</v>
      </c>
    </row>
    <row r="331" spans="3:79" ht="15.75" thickBot="1" x14ac:dyDescent="0.3">
      <c r="C331" s="139" t="s">
        <v>493</v>
      </c>
      <c r="D331" s="201"/>
      <c r="E331" s="154">
        <v>12</v>
      </c>
      <c r="F331" s="317">
        <f>HLOOKUP($C331,$BZ$2:$CM$3,2,0)</f>
        <v>28252.36</v>
      </c>
      <c r="G331" s="115">
        <f>D331*E331*F331</f>
        <v>0</v>
      </c>
      <c r="H331" s="168"/>
      <c r="I331" s="116" t="s">
        <v>503</v>
      </c>
      <c r="J331" s="116" t="str">
        <f>VLOOKUP(I331,Presupuesto!$B$11:$C$565,2,0)</f>
        <v>SUELDOS Y SALARIOS PERMANENTES</v>
      </c>
      <c r="K331" s="100" t="str">
        <f t="shared" si="6"/>
        <v>Gestión del Talento Humano, Administrativo y Docente</v>
      </c>
      <c r="L331" s="453" t="s">
        <v>405</v>
      </c>
    </row>
    <row r="332" spans="3:79" x14ac:dyDescent="0.25">
      <c r="C332" s="174" t="s">
        <v>58</v>
      </c>
      <c r="D332" s="165"/>
      <c r="E332" s="156">
        <v>0</v>
      </c>
      <c r="F332" s="102">
        <f>IF(E331=0,"",(G331/E331)/12*E331)</f>
        <v>0</v>
      </c>
      <c r="G332" s="99">
        <f>F332</f>
        <v>0</v>
      </c>
      <c r="H332" s="166"/>
      <c r="I332" s="118" t="s">
        <v>523</v>
      </c>
      <c r="J332" s="118" t="str">
        <f>VLOOKUP(I332,Presupuesto!$B$11:$C$565,2,0)</f>
        <v>AGUINALDO Y DECIMO CUARTO MES</v>
      </c>
      <c r="K332" s="100" t="str">
        <f t="shared" si="6"/>
        <v>Gestión del Talento Humano, Administrativo y Docente</v>
      </c>
      <c r="L332" s="453" t="s">
        <v>405</v>
      </c>
    </row>
    <row r="333" spans="3:79" ht="15.75" thickBot="1" x14ac:dyDescent="0.3">
      <c r="C333" s="175" t="s">
        <v>59</v>
      </c>
      <c r="D333" s="165"/>
      <c r="E333" s="156">
        <v>0</v>
      </c>
      <c r="F333" s="119">
        <f>IF(E331&lt;6,"",((E331-6)/12)*(G331/E331))</f>
        <v>0</v>
      </c>
      <c r="G333" s="99">
        <f>F333</f>
        <v>0</v>
      </c>
      <c r="H333" s="166"/>
      <c r="I333" s="103" t="s">
        <v>526</v>
      </c>
      <c r="J333" s="103" t="str">
        <f>VLOOKUP(I333,Presupuesto!$B$11:$C$565,2,0)</f>
        <v>DECIMOCUARTO MES</v>
      </c>
      <c r="K333" s="100" t="str">
        <f t="shared" si="6"/>
        <v>Gestión del Talento Humano, Administrativo y Docente</v>
      </c>
      <c r="L333" s="453" t="s">
        <v>405</v>
      </c>
    </row>
    <row r="334" spans="3:79" ht="15.75" thickBot="1" x14ac:dyDescent="0.3">
      <c r="C334" s="139" t="s">
        <v>494</v>
      </c>
      <c r="D334" s="201">
        <v>3</v>
      </c>
      <c r="E334" s="154">
        <v>12</v>
      </c>
      <c r="F334" s="317">
        <f>HLOOKUP($C334,$BZ$2:$CM$3,2,0)</f>
        <v>26368.87</v>
      </c>
      <c r="G334" s="115">
        <f>D334*E334*F334</f>
        <v>949279.32</v>
      </c>
      <c r="H334" s="168" t="s">
        <v>132</v>
      </c>
      <c r="I334" s="116" t="s">
        <v>503</v>
      </c>
      <c r="J334" s="116" t="str">
        <f>VLOOKUP(I334,Presupuesto!$B$11:$C$565,2,0)</f>
        <v>SUELDOS Y SALARIOS PERMANENTES</v>
      </c>
      <c r="K334" s="100" t="str">
        <f t="shared" si="6"/>
        <v>Gestión del Talento Humano, Administrativo y Docente</v>
      </c>
      <c r="L334" s="453" t="s">
        <v>405</v>
      </c>
    </row>
    <row r="335" spans="3:79" x14ac:dyDescent="0.25">
      <c r="C335" s="174" t="s">
        <v>58</v>
      </c>
      <c r="D335" s="165"/>
      <c r="E335" s="156">
        <v>0</v>
      </c>
      <c r="F335" s="102">
        <f>IF(E334=0,"",(G334/E334)/12*E334)</f>
        <v>79106.61</v>
      </c>
      <c r="G335" s="99">
        <f>F335</f>
        <v>79106.61</v>
      </c>
      <c r="H335" s="166" t="s">
        <v>132</v>
      </c>
      <c r="I335" s="118" t="s">
        <v>523</v>
      </c>
      <c r="J335" s="118" t="str">
        <f>VLOOKUP(I335,Presupuesto!$B$11:$C$565,2,0)</f>
        <v>AGUINALDO Y DECIMO CUARTO MES</v>
      </c>
      <c r="K335" s="100" t="str">
        <f t="shared" si="6"/>
        <v>Gestión del Talento Humano, Administrativo y Docente</v>
      </c>
      <c r="L335" s="453" t="s">
        <v>405</v>
      </c>
    </row>
    <row r="336" spans="3:79" ht="15.75" thickBot="1" x14ac:dyDescent="0.3">
      <c r="C336" s="175" t="s">
        <v>59</v>
      </c>
      <c r="D336" s="165"/>
      <c r="E336" s="156">
        <v>0</v>
      </c>
      <c r="F336" s="119">
        <f>IF(E334&lt;6,"",((E334-6)/12)*(G334/E334))</f>
        <v>39553.305</v>
      </c>
      <c r="G336" s="99">
        <f>F336</f>
        <v>39553.305</v>
      </c>
      <c r="H336" s="166" t="s">
        <v>132</v>
      </c>
      <c r="I336" s="103" t="s">
        <v>526</v>
      </c>
      <c r="J336" s="103" t="str">
        <f>VLOOKUP(I336,Presupuesto!$B$11:$C$565,2,0)</f>
        <v>DECIMOCUARTO MES</v>
      </c>
      <c r="K336" s="100" t="str">
        <f t="shared" si="6"/>
        <v>Gestión del Talento Humano, Administrativo y Docente</v>
      </c>
      <c r="L336" s="453" t="s">
        <v>405</v>
      </c>
    </row>
    <row r="337" spans="3:12" ht="15.75" thickBot="1" x14ac:dyDescent="0.3">
      <c r="C337" s="139" t="s">
        <v>495</v>
      </c>
      <c r="D337" s="201"/>
      <c r="E337" s="154">
        <v>12</v>
      </c>
      <c r="F337" s="317">
        <f>HLOOKUP($C337,$BZ$2:$CM$3,2,0)</f>
        <v>17893.16</v>
      </c>
      <c r="G337" s="115">
        <f>D337*E337*F337</f>
        <v>0</v>
      </c>
      <c r="H337" s="168"/>
      <c r="I337" s="116" t="s">
        <v>503</v>
      </c>
      <c r="J337" s="116" t="str">
        <f>VLOOKUP(I337,Presupuesto!$B$11:$C$565,2,0)</f>
        <v>SUELDOS Y SALARIOS PERMANENTES</v>
      </c>
      <c r="K337" s="100" t="str">
        <f t="shared" si="6"/>
        <v>Gestión del Talento Humano, Administrativo y Docente</v>
      </c>
      <c r="L337" s="453" t="s">
        <v>405</v>
      </c>
    </row>
    <row r="338" spans="3:12" x14ac:dyDescent="0.25">
      <c r="C338" s="174" t="s">
        <v>58</v>
      </c>
      <c r="D338" s="165"/>
      <c r="E338" s="156">
        <v>0</v>
      </c>
      <c r="F338" s="102">
        <f>IF(E337=0,"",(G337/E337)/12*E337)</f>
        <v>0</v>
      </c>
      <c r="G338" s="99">
        <f>F338</f>
        <v>0</v>
      </c>
      <c r="H338" s="166"/>
      <c r="I338" s="118" t="s">
        <v>523</v>
      </c>
      <c r="J338" s="118" t="str">
        <f>VLOOKUP(I338,Presupuesto!$B$11:$C$565,2,0)</f>
        <v>AGUINALDO Y DECIMO CUARTO MES</v>
      </c>
      <c r="K338" s="100" t="str">
        <f t="shared" si="6"/>
        <v>Gestión del Talento Humano, Administrativo y Docente</v>
      </c>
      <c r="L338" s="453" t="s">
        <v>405</v>
      </c>
    </row>
    <row r="339" spans="3:12" ht="15.75" thickBot="1" x14ac:dyDescent="0.3">
      <c r="C339" s="175" t="s">
        <v>59</v>
      </c>
      <c r="D339" s="165"/>
      <c r="E339" s="156">
        <v>0</v>
      </c>
      <c r="F339" s="119">
        <f>IF(E337&lt;6,"",((E337-6)/12)*(G337/E337))</f>
        <v>0</v>
      </c>
      <c r="G339" s="99">
        <f>F339</f>
        <v>0</v>
      </c>
      <c r="H339" s="166"/>
      <c r="I339" s="103" t="s">
        <v>526</v>
      </c>
      <c r="J339" s="103" t="str">
        <f>VLOOKUP(I339,Presupuesto!$B$11:$C$565,2,0)</f>
        <v>DECIMOCUARTO MES</v>
      </c>
      <c r="K339" s="100" t="str">
        <f t="shared" si="6"/>
        <v>Gestión del Talento Humano, Administrativo y Docente</v>
      </c>
      <c r="L339" s="453" t="s">
        <v>405</v>
      </c>
    </row>
    <row r="340" spans="3:12" ht="15.75" thickBot="1" x14ac:dyDescent="0.3">
      <c r="C340" s="139" t="s">
        <v>496</v>
      </c>
      <c r="D340" s="201"/>
      <c r="E340" s="154">
        <v>12</v>
      </c>
      <c r="F340" s="317">
        <f>HLOOKUP($C340,$BZ$2:$CM$3,2,0)</f>
        <v>16951.419999999998</v>
      </c>
      <c r="G340" s="115">
        <f>D340*E340*F340</f>
        <v>0</v>
      </c>
      <c r="H340" s="168"/>
      <c r="I340" s="116" t="s">
        <v>503</v>
      </c>
      <c r="J340" s="116" t="str">
        <f>VLOOKUP(I340,Presupuesto!$B$11:$C$565,2,0)</f>
        <v>SUELDOS Y SALARIOS PERMANENTES</v>
      </c>
      <c r="K340" s="100" t="s">
        <v>1372</v>
      </c>
      <c r="L340" s="453" t="s">
        <v>405</v>
      </c>
    </row>
    <row r="341" spans="3:12" x14ac:dyDescent="0.25">
      <c r="C341" s="174" t="s">
        <v>58</v>
      </c>
      <c r="D341" s="165"/>
      <c r="E341" s="156">
        <v>0</v>
      </c>
      <c r="F341" s="102">
        <f>IF(E340=0,"",(G340/E340)/12*E340)</f>
        <v>0</v>
      </c>
      <c r="G341" s="99">
        <f>F341</f>
        <v>0</v>
      </c>
      <c r="H341" s="166"/>
      <c r="I341" s="118" t="s">
        <v>523</v>
      </c>
      <c r="J341" s="118" t="str">
        <f>VLOOKUP(I341,Presupuesto!$B$11:$C$565,2,0)</f>
        <v>AGUINALDO Y DECIMO CUARTO MES</v>
      </c>
      <c r="K341" s="100" t="str">
        <f t="shared" si="6"/>
        <v>Gestión del Talento Humano, Administrativo y Docente</v>
      </c>
      <c r="L341" s="453" t="s">
        <v>405</v>
      </c>
    </row>
    <row r="342" spans="3:12" ht="15.75" thickBot="1" x14ac:dyDescent="0.3">
      <c r="C342" s="175" t="s">
        <v>59</v>
      </c>
      <c r="D342" s="165"/>
      <c r="E342" s="156">
        <v>0</v>
      </c>
      <c r="F342" s="119">
        <f>IF(E340&lt;6,"",((E340-6)/12)*(G340/E340))</f>
        <v>0</v>
      </c>
      <c r="G342" s="99">
        <f>F342</f>
        <v>0</v>
      </c>
      <c r="H342" s="166"/>
      <c r="I342" s="103" t="s">
        <v>526</v>
      </c>
      <c r="J342" s="103" t="str">
        <f>VLOOKUP(I342,Presupuesto!$B$11:$C$565,2,0)</f>
        <v>DECIMOCUARTO MES</v>
      </c>
      <c r="K342" s="100" t="str">
        <f t="shared" si="6"/>
        <v>Gestión del Talento Humano, Administrativo y Docente</v>
      </c>
      <c r="L342" s="453" t="s">
        <v>405</v>
      </c>
    </row>
    <row r="343" spans="3:12" ht="15.75" thickBot="1" x14ac:dyDescent="0.3">
      <c r="C343" s="139" t="s">
        <v>497</v>
      </c>
      <c r="D343" s="201"/>
      <c r="E343" s="154">
        <v>12</v>
      </c>
      <c r="F343" s="317">
        <f>HLOOKUP($C343,$BZ$2:$CM$3,2,0)</f>
        <v>13184.44</v>
      </c>
      <c r="G343" s="115">
        <f>D343*E343*F343</f>
        <v>0</v>
      </c>
      <c r="H343" s="168"/>
      <c r="I343" s="116" t="s">
        <v>503</v>
      </c>
      <c r="J343" s="116" t="str">
        <f>VLOOKUP(I343,Presupuesto!$B$11:$C$565,2,0)</f>
        <v>SUELDOS Y SALARIOS PERMANENTES</v>
      </c>
      <c r="K343" s="100" t="str">
        <f t="shared" si="6"/>
        <v>Gestión del Talento Humano, Administrativo y Docente</v>
      </c>
      <c r="L343" s="453" t="s">
        <v>405</v>
      </c>
    </row>
    <row r="344" spans="3:12" x14ac:dyDescent="0.25">
      <c r="C344" s="174" t="s">
        <v>58</v>
      </c>
      <c r="D344" s="165"/>
      <c r="E344" s="156">
        <v>0</v>
      </c>
      <c r="F344" s="102">
        <f>IF(E343=0,"",(G343/E343)/12*E343)</f>
        <v>0</v>
      </c>
      <c r="G344" s="99">
        <f>F344</f>
        <v>0</v>
      </c>
      <c r="H344" s="166"/>
      <c r="I344" s="118" t="s">
        <v>523</v>
      </c>
      <c r="J344" s="118" t="str">
        <f>VLOOKUP(I344,Presupuesto!$B$11:$C$565,2,0)</f>
        <v>AGUINALDO Y DECIMO CUARTO MES</v>
      </c>
      <c r="K344" s="100" t="str">
        <f t="shared" si="6"/>
        <v>Gestión del Talento Humano, Administrativo y Docente</v>
      </c>
      <c r="L344" s="453" t="s">
        <v>405</v>
      </c>
    </row>
    <row r="345" spans="3:12" ht="15.75" thickBot="1" x14ac:dyDescent="0.3">
      <c r="C345" s="175" t="s">
        <v>59</v>
      </c>
      <c r="D345" s="165"/>
      <c r="E345" s="156">
        <v>0</v>
      </c>
      <c r="F345" s="119">
        <f>IF(E343&lt;6,"",((E343-6)/12)*(G343/E343))</f>
        <v>0</v>
      </c>
      <c r="G345" s="99">
        <f>F345</f>
        <v>0</v>
      </c>
      <c r="H345" s="166"/>
      <c r="I345" s="103" t="s">
        <v>526</v>
      </c>
      <c r="J345" s="103" t="str">
        <f>VLOOKUP(I345,Presupuesto!$B$11:$C$565,2,0)</f>
        <v>DECIMOCUARTO MES</v>
      </c>
      <c r="K345" s="100" t="str">
        <f t="shared" si="6"/>
        <v>Gestión del Talento Humano, Administrativo y Docente</v>
      </c>
      <c r="L345" s="453" t="s">
        <v>405</v>
      </c>
    </row>
    <row r="346" spans="3:12" ht="15.75" thickBot="1" x14ac:dyDescent="0.3">
      <c r="C346" s="139" t="s">
        <v>498</v>
      </c>
      <c r="D346" s="201"/>
      <c r="E346" s="154">
        <v>12</v>
      </c>
      <c r="F346" s="317">
        <f>HLOOKUP($C346,$BZ$2:$CM$3,2,0)</f>
        <v>15032.56</v>
      </c>
      <c r="G346" s="115">
        <f>D346*E346*F346</f>
        <v>0</v>
      </c>
      <c r="H346" s="168"/>
      <c r="I346" s="116" t="s">
        <v>503</v>
      </c>
      <c r="J346" s="116" t="str">
        <f>VLOOKUP(I346,Presupuesto!$B$11:$C$565,2,0)</f>
        <v>SUELDOS Y SALARIOS PERMANENTES</v>
      </c>
      <c r="K346" s="100" t="str">
        <f t="shared" si="6"/>
        <v>Gestión del Talento Humano, Administrativo y Docente</v>
      </c>
      <c r="L346" s="453" t="s">
        <v>405</v>
      </c>
    </row>
    <row r="347" spans="3:12" x14ac:dyDescent="0.25">
      <c r="C347" s="174" t="s">
        <v>58</v>
      </c>
      <c r="D347" s="165"/>
      <c r="E347" s="156">
        <v>0</v>
      </c>
      <c r="F347" s="102">
        <f>IF(E346=0,"",(G346/E346)/12*E346)</f>
        <v>0</v>
      </c>
      <c r="G347" s="99">
        <f>F347</f>
        <v>0</v>
      </c>
      <c r="H347" s="166"/>
      <c r="I347" s="118" t="s">
        <v>523</v>
      </c>
      <c r="J347" s="118" t="str">
        <f>VLOOKUP(I347,Presupuesto!$B$11:$C$565,2,0)</f>
        <v>AGUINALDO Y DECIMO CUARTO MES</v>
      </c>
      <c r="K347" s="100" t="str">
        <f t="shared" si="6"/>
        <v>Gestión del Talento Humano, Administrativo y Docente</v>
      </c>
      <c r="L347" s="453" t="s">
        <v>405</v>
      </c>
    </row>
    <row r="348" spans="3:12" ht="15.75" thickBot="1" x14ac:dyDescent="0.3">
      <c r="C348" s="175" t="s">
        <v>59</v>
      </c>
      <c r="D348" s="165"/>
      <c r="E348" s="156">
        <v>0</v>
      </c>
      <c r="F348" s="119">
        <f>IF(E346&lt;6,"",((E346-6)/12)*(G346/E346))</f>
        <v>0</v>
      </c>
      <c r="G348" s="99">
        <f>F348</f>
        <v>0</v>
      </c>
      <c r="H348" s="166"/>
      <c r="I348" s="103" t="s">
        <v>526</v>
      </c>
      <c r="J348" s="103" t="str">
        <f>VLOOKUP(I348,Presupuesto!$B$11:$C$565,2,0)</f>
        <v>DECIMOCUARTO MES</v>
      </c>
      <c r="K348" s="100" t="str">
        <f t="shared" si="6"/>
        <v>Gestión del Talento Humano, Administrativo y Docente</v>
      </c>
      <c r="L348" s="453" t="s">
        <v>405</v>
      </c>
    </row>
    <row r="349" spans="3:12" ht="15.75" thickBot="1" x14ac:dyDescent="0.3">
      <c r="C349" s="139" t="s">
        <v>499</v>
      </c>
      <c r="D349" s="201"/>
      <c r="E349" s="154">
        <v>12</v>
      </c>
      <c r="F349" s="317">
        <f>HLOOKUP($C349,$BZ$2:$CM$3,2,0)</f>
        <v>13264.02</v>
      </c>
      <c r="G349" s="115">
        <f>D349*E349*F349</f>
        <v>0</v>
      </c>
      <c r="H349" s="168"/>
      <c r="I349" s="116" t="s">
        <v>503</v>
      </c>
      <c r="J349" s="116" t="str">
        <f>VLOOKUP(I349,Presupuesto!$B$11:$C$565,2,0)</f>
        <v>SUELDOS Y SALARIOS PERMANENTES</v>
      </c>
      <c r="K349" s="100" t="str">
        <f t="shared" si="6"/>
        <v>Gestión del Talento Humano, Administrativo y Docente</v>
      </c>
      <c r="L349" s="453" t="s">
        <v>405</v>
      </c>
    </row>
    <row r="350" spans="3:12" x14ac:dyDescent="0.25">
      <c r="C350" s="174" t="s">
        <v>58</v>
      </c>
      <c r="D350" s="165"/>
      <c r="E350" s="156">
        <v>0</v>
      </c>
      <c r="F350" s="102">
        <f>IF(E349=0,"",(G349/E349)/12*E349)</f>
        <v>0</v>
      </c>
      <c r="G350" s="99">
        <f>F350</f>
        <v>0</v>
      </c>
      <c r="H350" s="166"/>
      <c r="I350" s="118" t="s">
        <v>523</v>
      </c>
      <c r="J350" s="118" t="str">
        <f>VLOOKUP(I350,Presupuesto!$B$11:$C$565,2,0)</f>
        <v>AGUINALDO Y DECIMO CUARTO MES</v>
      </c>
      <c r="K350" s="100" t="str">
        <f t="shared" si="6"/>
        <v>Gestión del Talento Humano, Administrativo y Docente</v>
      </c>
      <c r="L350" s="453" t="s">
        <v>405</v>
      </c>
    </row>
    <row r="351" spans="3:12" ht="15.75" thickBot="1" x14ac:dyDescent="0.3">
      <c r="C351" s="175" t="s">
        <v>59</v>
      </c>
      <c r="D351" s="165"/>
      <c r="E351" s="156">
        <v>0</v>
      </c>
      <c r="F351" s="119">
        <f>IF(E349&lt;6,"",((E349-6)/12)*(G349/E349))</f>
        <v>0</v>
      </c>
      <c r="G351" s="99">
        <f>F351</f>
        <v>0</v>
      </c>
      <c r="H351" s="166"/>
      <c r="I351" s="103" t="s">
        <v>526</v>
      </c>
      <c r="J351" s="103" t="str">
        <f>VLOOKUP(I351,Presupuesto!$B$11:$C$565,2,0)</f>
        <v>DECIMOCUARTO MES</v>
      </c>
      <c r="K351" s="100" t="str">
        <f t="shared" si="6"/>
        <v>Gestión del Talento Humano, Administrativo y Docente</v>
      </c>
      <c r="L351" s="453" t="s">
        <v>405</v>
      </c>
    </row>
    <row r="352" spans="3:12" ht="15.75" thickBot="1" x14ac:dyDescent="0.3">
      <c r="C352" s="139" t="s">
        <v>500</v>
      </c>
      <c r="D352" s="201"/>
      <c r="E352" s="154">
        <v>12</v>
      </c>
      <c r="F352" s="317">
        <f>HLOOKUP($C352,$BZ$2:$CM$3,2,0)</f>
        <v>12379.75</v>
      </c>
      <c r="G352" s="115">
        <f>D352*E352*F352</f>
        <v>0</v>
      </c>
      <c r="H352" s="168"/>
      <c r="I352" s="116" t="s">
        <v>503</v>
      </c>
      <c r="J352" s="116" t="str">
        <f>VLOOKUP(I352,Presupuesto!$B$11:$C$565,2,0)</f>
        <v>SUELDOS Y SALARIOS PERMANENTES</v>
      </c>
      <c r="K352" s="100" t="str">
        <f t="shared" si="6"/>
        <v>Gestión del Talento Humano, Administrativo y Docente</v>
      </c>
      <c r="L352" s="453" t="s">
        <v>405</v>
      </c>
    </row>
    <row r="353" spans="3:12" x14ac:dyDescent="0.25">
      <c r="C353" s="174" t="s">
        <v>58</v>
      </c>
      <c r="D353" s="165"/>
      <c r="E353" s="156">
        <v>0</v>
      </c>
      <c r="F353" s="102">
        <f>IF(E352=0,"",(G352/E352)/12*E352)</f>
        <v>0</v>
      </c>
      <c r="G353" s="99">
        <f>F353</f>
        <v>0</v>
      </c>
      <c r="H353" s="166"/>
      <c r="I353" s="118" t="s">
        <v>523</v>
      </c>
      <c r="J353" s="118" t="str">
        <f>VLOOKUP(I353,Presupuesto!$B$11:$C$565,2,0)</f>
        <v>AGUINALDO Y DECIMO CUARTO MES</v>
      </c>
      <c r="K353" s="100" t="str">
        <f t="shared" si="6"/>
        <v>Gestión del Talento Humano, Administrativo y Docente</v>
      </c>
      <c r="L353" s="453" t="s">
        <v>405</v>
      </c>
    </row>
    <row r="354" spans="3:12" ht="15.75" thickBot="1" x14ac:dyDescent="0.3">
      <c r="C354" s="175" t="s">
        <v>59</v>
      </c>
      <c r="D354" s="165"/>
      <c r="E354" s="156">
        <v>0</v>
      </c>
      <c r="F354" s="119">
        <f>IF(E352&lt;6,"",((E352-6)/12)*(G352/E352))</f>
        <v>0</v>
      </c>
      <c r="G354" s="99">
        <f>F354</f>
        <v>0</v>
      </c>
      <c r="H354" s="166"/>
      <c r="I354" s="103" t="s">
        <v>526</v>
      </c>
      <c r="J354" s="103" t="str">
        <f>VLOOKUP(I354,Presupuesto!$B$11:$C$565,2,0)</f>
        <v>DECIMOCUARTO MES</v>
      </c>
      <c r="K354" s="100" t="str">
        <f t="shared" si="6"/>
        <v>Gestión del Talento Humano, Administrativo y Docente</v>
      </c>
      <c r="L354" s="453" t="s">
        <v>405</v>
      </c>
    </row>
    <row r="355" spans="3:12" ht="15.75" thickBot="1" x14ac:dyDescent="0.3">
      <c r="C355" s="139" t="s">
        <v>501</v>
      </c>
      <c r="D355" s="201"/>
      <c r="E355" s="154">
        <v>12</v>
      </c>
      <c r="F355" s="317">
        <f>HLOOKUP($C355,$BZ$2:$CM$3,2,0)</f>
        <v>439.49</v>
      </c>
      <c r="G355" s="115">
        <f>D355*E355*F355</f>
        <v>0</v>
      </c>
      <c r="H355" s="168"/>
      <c r="I355" s="116" t="s">
        <v>503</v>
      </c>
      <c r="J355" s="116" t="str">
        <f>VLOOKUP(I355,Presupuesto!$B$11:$C$565,2,0)</f>
        <v>SUELDOS Y SALARIOS PERMANENTES</v>
      </c>
      <c r="K355" s="100" t="str">
        <f t="shared" si="6"/>
        <v>Gestión del Talento Humano, Administrativo y Docente</v>
      </c>
      <c r="L355" s="453" t="s">
        <v>405</v>
      </c>
    </row>
    <row r="356" spans="3:12" x14ac:dyDescent="0.25">
      <c r="C356" s="174" t="s">
        <v>58</v>
      </c>
      <c r="D356" s="165"/>
      <c r="E356" s="156">
        <v>0</v>
      </c>
      <c r="F356" s="102">
        <f>IF(E355=0,"",(G355/E355)/12*E355)</f>
        <v>0</v>
      </c>
      <c r="G356" s="99">
        <f>F356</f>
        <v>0</v>
      </c>
      <c r="H356" s="166"/>
      <c r="I356" s="118" t="s">
        <v>523</v>
      </c>
      <c r="J356" s="118" t="str">
        <f>VLOOKUP(I356,Presupuesto!$B$11:$C$565,2,0)</f>
        <v>AGUINALDO Y DECIMO CUARTO MES</v>
      </c>
      <c r="K356" s="100" t="str">
        <f t="shared" si="6"/>
        <v>Gestión del Talento Humano, Administrativo y Docente</v>
      </c>
      <c r="L356" s="453" t="s">
        <v>405</v>
      </c>
    </row>
    <row r="357" spans="3:12" ht="15.75" thickBot="1" x14ac:dyDescent="0.3">
      <c r="C357" s="175" t="s">
        <v>59</v>
      </c>
      <c r="D357" s="165"/>
      <c r="E357" s="156">
        <v>0</v>
      </c>
      <c r="F357" s="119">
        <f>IF(E355&lt;6,"",((E355-6)/12)*(G355/E355))</f>
        <v>0</v>
      </c>
      <c r="G357" s="99">
        <f>F357</f>
        <v>0</v>
      </c>
      <c r="H357" s="166"/>
      <c r="I357" s="103" t="s">
        <v>526</v>
      </c>
      <c r="J357" s="103" t="str">
        <f>VLOOKUP(I357,Presupuesto!$B$11:$C$565,2,0)</f>
        <v>DECIMOCUARTO MES</v>
      </c>
      <c r="K357" s="100" t="str">
        <f t="shared" si="6"/>
        <v>Gestión del Talento Humano, Administrativo y Docente</v>
      </c>
      <c r="L357" s="453" t="s">
        <v>405</v>
      </c>
    </row>
    <row r="358" spans="3:12" ht="15.75" thickBot="1" x14ac:dyDescent="0.3">
      <c r="C358" s="139" t="s">
        <v>502</v>
      </c>
      <c r="D358" s="201"/>
      <c r="E358" s="154">
        <v>12</v>
      </c>
      <c r="F358" s="317">
        <f>HLOOKUP($C358,$BZ$2:$CM$3,2,0)</f>
        <v>1904.46</v>
      </c>
      <c r="G358" s="115">
        <f>D358*E358*F358</f>
        <v>0</v>
      </c>
      <c r="H358" s="168"/>
      <c r="I358" s="116" t="s">
        <v>503</v>
      </c>
      <c r="J358" s="116" t="str">
        <f>VLOOKUP(I358,Presupuesto!$B$11:$C$565,2,0)</f>
        <v>SUELDOS Y SALARIOS PERMANENTES</v>
      </c>
      <c r="K358" s="100" t="str">
        <f t="shared" si="6"/>
        <v>Gestión del Talento Humano, Administrativo y Docente</v>
      </c>
      <c r="L358" s="453" t="s">
        <v>405</v>
      </c>
    </row>
    <row r="359" spans="3:12" x14ac:dyDescent="0.25">
      <c r="C359" s="174" t="s">
        <v>58</v>
      </c>
      <c r="D359" s="165"/>
      <c r="E359" s="156">
        <v>0</v>
      </c>
      <c r="F359" s="102">
        <f>IF(E358=0,"",(G358/E358)/12*E358)</f>
        <v>0</v>
      </c>
      <c r="G359" s="99">
        <f>F359</f>
        <v>0</v>
      </c>
      <c r="H359" s="166"/>
      <c r="I359" s="118" t="s">
        <v>523</v>
      </c>
      <c r="J359" s="118" t="str">
        <f>VLOOKUP(I359,Presupuesto!$B$11:$C$565,2,0)</f>
        <v>AGUINALDO Y DECIMO CUARTO MES</v>
      </c>
      <c r="K359" s="100" t="str">
        <f t="shared" si="6"/>
        <v>Gestión del Talento Humano, Administrativo y Docente</v>
      </c>
      <c r="L359" s="453" t="s">
        <v>405</v>
      </c>
    </row>
    <row r="360" spans="3:12" ht="15.75" thickBot="1" x14ac:dyDescent="0.3">
      <c r="C360" s="175" t="s">
        <v>59</v>
      </c>
      <c r="D360" s="165"/>
      <c r="E360" s="156">
        <v>0</v>
      </c>
      <c r="F360" s="119">
        <f>IF(E358&lt;6,"",((E358-6)/12)*(G358/E358))</f>
        <v>0</v>
      </c>
      <c r="G360" s="99">
        <f>F360</f>
        <v>0</v>
      </c>
      <c r="H360" s="166"/>
      <c r="I360" s="103" t="s">
        <v>526</v>
      </c>
      <c r="J360" s="103" t="str">
        <f>VLOOKUP(I360,Presupuesto!$B$11:$C$565,2,0)</f>
        <v>DECIMOCUARTO MES</v>
      </c>
      <c r="K360" s="100" t="str">
        <f t="shared" si="6"/>
        <v>Gestión del Talento Humano, Administrativo y Docente</v>
      </c>
      <c r="L360" s="453" t="s">
        <v>405</v>
      </c>
    </row>
    <row r="361" spans="3:12" ht="15.75" thickBot="1" x14ac:dyDescent="0.3">
      <c r="C361" s="142" t="s">
        <v>84</v>
      </c>
      <c r="D361" s="201"/>
      <c r="E361" s="154">
        <v>12</v>
      </c>
      <c r="F361" s="141">
        <v>30000</v>
      </c>
      <c r="G361" s="115">
        <f>D361*E361*F361</f>
        <v>0</v>
      </c>
      <c r="H361" s="168"/>
      <c r="I361" s="116" t="s">
        <v>571</v>
      </c>
      <c r="J361" s="116" t="str">
        <f>VLOOKUP(I361,Presupuesto!$B$11:$C$565,2,0)</f>
        <v>CONTRATOS ESPECIALES</v>
      </c>
      <c r="K361" s="100" t="str">
        <f t="shared" si="6"/>
        <v>Gestión del Talento Humano, Administrativo y Docente</v>
      </c>
      <c r="L361" s="453" t="s">
        <v>405</v>
      </c>
    </row>
    <row r="362" spans="3:12" x14ac:dyDescent="0.25">
      <c r="C362" s="174" t="s">
        <v>58</v>
      </c>
      <c r="D362" s="165"/>
      <c r="E362" s="156">
        <v>0</v>
      </c>
      <c r="F362" s="119">
        <f>IF(E361=0,"",(G361/E361)/12*E361)</f>
        <v>0</v>
      </c>
      <c r="G362" s="99">
        <f>F362</f>
        <v>0</v>
      </c>
      <c r="H362" s="166"/>
      <c r="I362" s="103" t="s">
        <v>571</v>
      </c>
      <c r="J362" s="103" t="str">
        <f>VLOOKUP(I362,Presupuesto!$B$11:$C$565,2,0)</f>
        <v>CONTRATOS ESPECIALES</v>
      </c>
      <c r="K362" s="100" t="str">
        <f t="shared" si="6"/>
        <v>Gestión del Talento Humano, Administrativo y Docente</v>
      </c>
      <c r="L362" s="453" t="s">
        <v>405</v>
      </c>
    </row>
    <row r="363" spans="3:12" ht="15.75" thickBot="1" x14ac:dyDescent="0.3">
      <c r="C363" s="175" t="s">
        <v>59</v>
      </c>
      <c r="D363" s="165"/>
      <c r="E363" s="156">
        <v>0</v>
      </c>
      <c r="F363" s="102">
        <f>IF(E361&lt;6,"",((E361-6)/12)*(G361/E361))</f>
        <v>0</v>
      </c>
      <c r="G363" s="99">
        <f>F363</f>
        <v>0</v>
      </c>
      <c r="H363" s="166"/>
      <c r="I363" s="103" t="s">
        <v>571</v>
      </c>
      <c r="J363" s="103" t="str">
        <f>VLOOKUP(I363,Presupuesto!$B$11:$C$565,2,0)</f>
        <v>CONTRATOS ESPECIALES</v>
      </c>
      <c r="K363" s="100" t="str">
        <f t="shared" si="6"/>
        <v>Gestión del Talento Humano, Administrativo y Docente</v>
      </c>
      <c r="L363" s="453" t="s">
        <v>405</v>
      </c>
    </row>
    <row r="364" spans="3:12" ht="15.75" thickBot="1" x14ac:dyDescent="0.3">
      <c r="C364" s="142" t="s">
        <v>60</v>
      </c>
      <c r="D364" s="201"/>
      <c r="E364" s="154">
        <v>12</v>
      </c>
      <c r="F364" s="120">
        <v>30000</v>
      </c>
      <c r="G364" s="115">
        <f>D364*E364*F364</f>
        <v>0</v>
      </c>
      <c r="H364" s="168"/>
      <c r="I364" s="116" t="s">
        <v>712</v>
      </c>
      <c r="J364" s="116" t="str">
        <f>VLOOKUP(I364,Presupuesto!$B$11:$C$565,2,0)</f>
        <v>OTROS SERVICIOS TECNICOS Y PROFESIONALES</v>
      </c>
      <c r="K364" s="100" t="str">
        <f t="shared" si="6"/>
        <v>Gestión del Talento Humano, Administrativo y Docente</v>
      </c>
      <c r="L364" s="453" t="s">
        <v>405</v>
      </c>
    </row>
    <row r="365" spans="3:12" x14ac:dyDescent="0.25">
      <c r="C365" s="174" t="s">
        <v>58</v>
      </c>
      <c r="D365" s="165"/>
      <c r="E365" s="156">
        <v>0</v>
      </c>
      <c r="F365" s="102">
        <v>0</v>
      </c>
      <c r="G365" s="99">
        <f>F365</f>
        <v>0</v>
      </c>
      <c r="H365" s="166"/>
      <c r="I365" s="103" t="s">
        <v>712</v>
      </c>
      <c r="J365" s="103" t="str">
        <f>VLOOKUP(I365,Presupuesto!$B$11:$C$565,2,0)</f>
        <v>OTROS SERVICIOS TECNICOS Y PROFESIONALES</v>
      </c>
      <c r="K365" s="100" t="str">
        <f t="shared" si="6"/>
        <v>Gestión del Talento Humano, Administrativo y Docente</v>
      </c>
      <c r="L365" s="453" t="s">
        <v>405</v>
      </c>
    </row>
    <row r="366" spans="3:12" ht="15.75" thickBot="1" x14ac:dyDescent="0.3">
      <c r="C366" s="175" t="s">
        <v>59</v>
      </c>
      <c r="D366" s="165"/>
      <c r="E366" s="156">
        <v>0</v>
      </c>
      <c r="F366" s="102">
        <v>0</v>
      </c>
      <c r="G366" s="99">
        <f>F366</f>
        <v>0</v>
      </c>
      <c r="H366" s="166"/>
      <c r="I366" s="103" t="s">
        <v>712</v>
      </c>
      <c r="J366" s="103" t="str">
        <f>VLOOKUP(I366,Presupuesto!$B$11:$C$565,2,0)</f>
        <v>OTROS SERVICIOS TECNICOS Y PROFESIONALES</v>
      </c>
      <c r="K366" s="100" t="str">
        <f t="shared" si="6"/>
        <v>Gestión del Talento Humano, Administrativo y Docente</v>
      </c>
      <c r="L366" s="453" t="s">
        <v>405</v>
      </c>
    </row>
    <row r="367" spans="3:12" ht="15.75" thickBot="1" x14ac:dyDescent="0.3">
      <c r="C367" s="142" t="s">
        <v>61</v>
      </c>
      <c r="D367" s="201"/>
      <c r="E367" s="154">
        <v>12</v>
      </c>
      <c r="F367" s="120">
        <v>30000</v>
      </c>
      <c r="G367" s="115">
        <f>D367*E367*F367</f>
        <v>0</v>
      </c>
      <c r="H367" s="168"/>
      <c r="I367" s="116" t="s">
        <v>503</v>
      </c>
      <c r="J367" s="116" t="str">
        <f>VLOOKUP(I367,Presupuesto!$B$11:$C$565,2,0)</f>
        <v>SUELDOS Y SALARIOS PERMANENTES</v>
      </c>
      <c r="K367" s="100" t="str">
        <f t="shared" si="6"/>
        <v>Gestión del Talento Humano, Administrativo y Docente</v>
      </c>
      <c r="L367" s="453" t="s">
        <v>405</v>
      </c>
    </row>
    <row r="368" spans="3:12" x14ac:dyDescent="0.25">
      <c r="C368" s="174" t="s">
        <v>58</v>
      </c>
      <c r="D368" s="172"/>
      <c r="E368" s="133">
        <v>0</v>
      </c>
      <c r="F368" s="121">
        <f>IF(E367=0,"",(G367/E367)/12*E367)</f>
        <v>0</v>
      </c>
      <c r="G368" s="122">
        <f>F368</f>
        <v>0</v>
      </c>
      <c r="H368" s="166"/>
      <c r="I368" s="103" t="s">
        <v>523</v>
      </c>
      <c r="J368" s="103" t="str">
        <f>VLOOKUP(I368,Presupuesto!$B$11:$C$565,2,0)</f>
        <v>AGUINALDO Y DECIMO CUARTO MES</v>
      </c>
      <c r="K368" s="100" t="str">
        <f t="shared" si="6"/>
        <v>Gestión del Talento Humano, Administrativo y Docente</v>
      </c>
      <c r="L368" s="453" t="s">
        <v>405</v>
      </c>
    </row>
    <row r="369" spans="3:12" ht="15.75" thickBot="1" x14ac:dyDescent="0.3">
      <c r="C369" s="176" t="s">
        <v>59</v>
      </c>
      <c r="D369" s="164"/>
      <c r="E369" s="134">
        <v>0</v>
      </c>
      <c r="F369" s="107">
        <f>IF(E367&lt;6,"",((E367-6)/12)*(G367/E367))</f>
        <v>0</v>
      </c>
      <c r="G369" s="107">
        <f>F369</f>
        <v>0</v>
      </c>
      <c r="H369" s="164"/>
      <c r="I369" s="108" t="s">
        <v>526</v>
      </c>
      <c r="J369" s="126" t="str">
        <f>VLOOKUP(I369,Presupuesto!$B$11:$C$565,2,0)</f>
        <v>DECIMOCUARTO MES</v>
      </c>
      <c r="K369" s="108" t="str">
        <f t="shared" si="6"/>
        <v>Gestión del Talento Humano, Administrativo y Docente</v>
      </c>
      <c r="L369" s="454" t="s">
        <v>405</v>
      </c>
    </row>
  </sheetData>
  <conditionalFormatting sqref="E56">
    <cfRule type="cellIs" dxfId="6" priority="7" operator="greaterThan">
      <formula>12</formula>
    </cfRule>
  </conditionalFormatting>
  <conditionalFormatting sqref="E118">
    <cfRule type="cellIs" dxfId="5" priority="5" operator="greaterThan">
      <formula>12</formula>
    </cfRule>
  </conditionalFormatting>
  <conditionalFormatting sqref="E178">
    <cfRule type="cellIs" dxfId="4" priority="4" operator="greaterThan">
      <formula>12</formula>
    </cfRule>
  </conditionalFormatting>
  <conditionalFormatting sqref="E238">
    <cfRule type="cellIs" dxfId="3" priority="3" operator="greaterThan">
      <formula>12</formula>
    </cfRule>
  </conditionalFormatting>
  <conditionalFormatting sqref="E298">
    <cfRule type="cellIs" dxfId="2" priority="2" operator="greaterThan">
      <formula>12</formula>
    </cfRule>
  </conditionalFormatting>
  <conditionalFormatting sqref="E358">
    <cfRule type="cellIs" dxfId="1" priority="1" operator="greaterThan">
      <formula>12</formula>
    </cfRule>
  </conditionalFormatting>
  <dataValidations count="6">
    <dataValidation type="list" allowBlank="1" showInputMessage="1" showErrorMessage="1" errorTitle="¡Ingreso no Válido!" error="Por favor seleccione una opción de la lista" promptTitle="Tipo de Presupuesto" prompt="Seleccione una opción de la lista." sqref="H17:H67 H79:H129 H139:H189 H199:H249 H259:H309 H319:H369">
      <formula1>$R$2:$S$2</formula1>
    </dataValidation>
    <dataValidation type="list" allowBlank="1" showInputMessage="1" showErrorMessage="1" errorTitle="¡Ingreso Inválido!" error="Seleccione una opción de la lista." promptTitle="Dimensión Estratégica" prompt="Seleccione una opción de la lista." sqref="K67 K129 K189 K249 K309 K369">
      <formula1>$A$2:$O$2</formula1>
    </dataValidation>
    <dataValidation type="list" allowBlank="1" showInputMessage="1" showErrorMessage="1" errorTitle="¡Ingreso Inválido!" error="Seleccione una opción de la lista" promptTitle="Mes Requerido" prompt="Seleccione el mes en el que requiere el recurso." sqref="L199:L249 L17:L67 L259:L309 L139:L189 L79:L129 L319:L369">
      <formula1>$U$2:$AF$2</formula1>
    </dataValidation>
    <dataValidation type="list" allowBlank="1" showInputMessage="1" showErrorMessage="1" sqref="C17 C20 C23 C26 C29 C32 C35 C38 C41 C44 C47 C50 C53 C56 C79 C82 C85 C88 C91 C94 C97 C100 C103 C106 C109 C112 C115 C118 C139 C142 C145 C148 C151 C154 C157 C160 C163 C166 C169 C172 C175 C178 C199 C202 C205 C208 C211 C214 C217 C220 C223 C226 C229 C232 C235 C238 C259 C262 C265 C268 C271 C274 C277 C280 C283 C286 C289 C292 C295 C298 C319 C322 C325 C328 C331 C334 C337 C340 C343 C346 C349 C352 C355 C358">
      <formula1>$BZ$2:$CM$2</formula1>
    </dataValidation>
    <dataValidation type="list" allowBlank="1" showInputMessage="1" showErrorMessage="1" errorTitle="¡Ingreso Inválido!" error="Verifique el valor ingresado." sqref="I17:I67 I79:I129 I139:I189 I199:I249 I259:I309 I319:I369">
      <formula1>$A$1:$UI$1</formula1>
    </dataValidation>
    <dataValidation type="list" allowBlank="1" showInputMessage="1" showErrorMessage="1" errorTitle="¡Ingreso Inválido!" error="Seleccione una opción de la lista." promptTitle="Dimensión Estratégica" prompt="Seleccione una opción de la lista." sqref="K17:K66 K79:K128 K139:K188 K199:K248 K259:K308 K319:K368">
      <formula1>$A$2:$O$2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44"/>
  <sheetViews>
    <sheetView topLeftCell="A4" workbookViewId="0"/>
  </sheetViews>
  <sheetFormatPr baseColWidth="10" defaultColWidth="11.5703125" defaultRowHeight="15" x14ac:dyDescent="0.25"/>
  <cols>
    <col min="1" max="1" width="1.85546875" style="87" customWidth="1"/>
    <col min="2" max="2" width="6.7109375" style="87" customWidth="1"/>
    <col min="3" max="3" width="41.7109375" style="87" customWidth="1"/>
    <col min="4" max="4" width="26.42578125" style="87" bestFit="1" customWidth="1"/>
    <col min="5" max="6" width="13.85546875" style="87" customWidth="1"/>
    <col min="7" max="7" width="13.85546875" style="77" customWidth="1"/>
    <col min="8" max="8" width="12.7109375" style="87" bestFit="1" customWidth="1"/>
    <col min="9" max="9" width="35.42578125" style="87" bestFit="1" customWidth="1"/>
    <col min="10" max="10" width="22.28515625" style="87" bestFit="1" customWidth="1"/>
    <col min="11" max="11" width="13.42578125" style="87" bestFit="1" customWidth="1"/>
    <col min="12" max="16384" width="11.5703125" style="87"/>
  </cols>
  <sheetData>
    <row r="1" spans="1:555" ht="26.25" hidden="1" x14ac:dyDescent="0.25">
      <c r="A1" s="190" t="s">
        <v>255</v>
      </c>
      <c r="B1" s="193" t="s">
        <v>256</v>
      </c>
      <c r="C1" s="184" t="s">
        <v>257</v>
      </c>
      <c r="D1" s="184" t="s">
        <v>503</v>
      </c>
      <c r="E1" s="184" t="s">
        <v>505</v>
      </c>
      <c r="F1" s="184" t="s">
        <v>507</v>
      </c>
      <c r="G1" s="184" t="s">
        <v>509</v>
      </c>
      <c r="H1" s="184" t="s">
        <v>511</v>
      </c>
      <c r="I1" s="184" t="s">
        <v>513</v>
      </c>
      <c r="J1" s="184" t="s">
        <v>258</v>
      </c>
      <c r="K1" s="184" t="s">
        <v>516</v>
      </c>
      <c r="L1" s="184" t="s">
        <v>259</v>
      </c>
      <c r="M1" s="184" t="s">
        <v>518</v>
      </c>
      <c r="N1" s="184" t="s">
        <v>520</v>
      </c>
      <c r="O1" s="184" t="s">
        <v>522</v>
      </c>
      <c r="P1" s="184" t="s">
        <v>260</v>
      </c>
      <c r="Q1" s="184" t="s">
        <v>523</v>
      </c>
      <c r="R1" s="184" t="s">
        <v>526</v>
      </c>
      <c r="S1" s="184" t="s">
        <v>261</v>
      </c>
      <c r="T1" s="184" t="s">
        <v>528</v>
      </c>
      <c r="U1" s="184" t="s">
        <v>262</v>
      </c>
      <c r="V1" s="184" t="s">
        <v>529</v>
      </c>
      <c r="W1" s="184" t="s">
        <v>530</v>
      </c>
      <c r="X1" s="184" t="s">
        <v>534</v>
      </c>
      <c r="Y1" s="184" t="s">
        <v>278</v>
      </c>
      <c r="Z1" s="184" t="s">
        <v>535</v>
      </c>
      <c r="AA1" s="184" t="s">
        <v>537</v>
      </c>
      <c r="AB1" s="184" t="s">
        <v>539</v>
      </c>
      <c r="AC1" s="184" t="s">
        <v>279</v>
      </c>
      <c r="AD1" s="184" t="s">
        <v>541</v>
      </c>
      <c r="AE1" s="184" t="s">
        <v>543</v>
      </c>
      <c r="AF1" s="184" t="s">
        <v>545</v>
      </c>
      <c r="AG1" s="184" t="s">
        <v>547</v>
      </c>
      <c r="AH1" s="184" t="s">
        <v>254</v>
      </c>
      <c r="AI1" s="184" t="s">
        <v>549</v>
      </c>
      <c r="AJ1" s="193" t="s">
        <v>263</v>
      </c>
      <c r="AK1" s="184" t="s">
        <v>551</v>
      </c>
      <c r="AL1" s="184" t="s">
        <v>264</v>
      </c>
      <c r="AM1" s="184" t="s">
        <v>553</v>
      </c>
      <c r="AN1" s="184" t="s">
        <v>555</v>
      </c>
      <c r="AO1" s="184" t="s">
        <v>265</v>
      </c>
      <c r="AP1" s="184" t="s">
        <v>557</v>
      </c>
      <c r="AQ1" s="184" t="s">
        <v>559</v>
      </c>
      <c r="AR1" s="184" t="s">
        <v>266</v>
      </c>
      <c r="AS1" s="184" t="s">
        <v>560</v>
      </c>
      <c r="AT1" s="184" t="s">
        <v>562</v>
      </c>
      <c r="AU1" s="184" t="s">
        <v>563</v>
      </c>
      <c r="AV1" s="184" t="s">
        <v>564</v>
      </c>
      <c r="AW1" s="184" t="s">
        <v>566</v>
      </c>
      <c r="AX1" s="184" t="s">
        <v>568</v>
      </c>
      <c r="AY1" s="184" t="s">
        <v>569</v>
      </c>
      <c r="AZ1" s="184" t="s">
        <v>267</v>
      </c>
      <c r="BA1" s="184" t="s">
        <v>571</v>
      </c>
      <c r="BB1" s="184" t="s">
        <v>573</v>
      </c>
      <c r="BC1" s="184" t="s">
        <v>575</v>
      </c>
      <c r="BD1" s="184" t="s">
        <v>577</v>
      </c>
      <c r="BE1" s="184" t="s">
        <v>579</v>
      </c>
      <c r="BF1" s="184" t="s">
        <v>581</v>
      </c>
      <c r="BG1" s="184" t="s">
        <v>583</v>
      </c>
      <c r="BH1" s="184" t="s">
        <v>585</v>
      </c>
      <c r="BI1" s="184" t="s">
        <v>280</v>
      </c>
      <c r="BJ1" s="184" t="s">
        <v>587</v>
      </c>
      <c r="BK1" s="184" t="s">
        <v>589</v>
      </c>
      <c r="BL1" s="184" t="s">
        <v>591</v>
      </c>
      <c r="BM1" s="184" t="s">
        <v>593</v>
      </c>
      <c r="BN1" s="184" t="s">
        <v>595</v>
      </c>
      <c r="BO1" s="184" t="s">
        <v>597</v>
      </c>
      <c r="BP1" s="184" t="s">
        <v>599</v>
      </c>
      <c r="BQ1" s="184" t="s">
        <v>601</v>
      </c>
      <c r="BR1" s="184" t="s">
        <v>603</v>
      </c>
      <c r="BS1" s="184" t="s">
        <v>605</v>
      </c>
      <c r="BT1" s="193" t="s">
        <v>268</v>
      </c>
      <c r="BU1" s="184" t="s">
        <v>269</v>
      </c>
      <c r="BV1" s="184" t="s">
        <v>607</v>
      </c>
      <c r="BW1" s="184" t="s">
        <v>270</v>
      </c>
      <c r="BX1" s="184" t="s">
        <v>609</v>
      </c>
      <c r="BY1" s="184" t="s">
        <v>611</v>
      </c>
      <c r="BZ1" s="193" t="s">
        <v>271</v>
      </c>
      <c r="CA1" s="184" t="s">
        <v>272</v>
      </c>
      <c r="CB1" s="184" t="s">
        <v>613</v>
      </c>
      <c r="CC1" s="184" t="s">
        <v>273</v>
      </c>
      <c r="CD1" s="184" t="s">
        <v>615</v>
      </c>
      <c r="CE1" s="184" t="s">
        <v>617</v>
      </c>
      <c r="CF1" s="184" t="s">
        <v>619</v>
      </c>
      <c r="CG1" s="193" t="s">
        <v>274</v>
      </c>
      <c r="CH1" s="184" t="s">
        <v>625</v>
      </c>
      <c r="CI1" s="184" t="s">
        <v>627</v>
      </c>
      <c r="CJ1" s="184" t="s">
        <v>275</v>
      </c>
      <c r="CK1" s="184" t="s">
        <v>621</v>
      </c>
      <c r="CL1" s="184" t="s">
        <v>623</v>
      </c>
      <c r="CM1" s="184" t="s">
        <v>276</v>
      </c>
      <c r="CN1" s="184" t="s">
        <v>629</v>
      </c>
      <c r="CO1" s="184" t="s">
        <v>277</v>
      </c>
      <c r="CP1" s="184" t="s">
        <v>630</v>
      </c>
      <c r="CQ1" s="181" t="s">
        <v>281</v>
      </c>
      <c r="CR1" s="193" t="s">
        <v>282</v>
      </c>
      <c r="CS1" s="184" t="s">
        <v>631</v>
      </c>
      <c r="CT1" s="184" t="s">
        <v>632</v>
      </c>
      <c r="CU1" s="184" t="s">
        <v>634</v>
      </c>
      <c r="CV1" s="184" t="s">
        <v>283</v>
      </c>
      <c r="CW1" s="184" t="s">
        <v>636</v>
      </c>
      <c r="CX1" s="184" t="s">
        <v>638</v>
      </c>
      <c r="CY1" s="184" t="s">
        <v>640</v>
      </c>
      <c r="CZ1" s="184" t="s">
        <v>642</v>
      </c>
      <c r="DA1" s="184" t="s">
        <v>644</v>
      </c>
      <c r="DB1" s="184" t="s">
        <v>646</v>
      </c>
      <c r="DC1" s="193" t="s">
        <v>284</v>
      </c>
      <c r="DD1" s="184" t="s">
        <v>285</v>
      </c>
      <c r="DE1" s="184" t="s">
        <v>648</v>
      </c>
      <c r="DF1" s="184" t="s">
        <v>286</v>
      </c>
      <c r="DG1" s="184" t="s">
        <v>650</v>
      </c>
      <c r="DH1" s="184" t="s">
        <v>652</v>
      </c>
      <c r="DI1" s="184" t="s">
        <v>654</v>
      </c>
      <c r="DJ1" s="184" t="s">
        <v>656</v>
      </c>
      <c r="DK1" s="184" t="s">
        <v>658</v>
      </c>
      <c r="DL1" s="184" t="s">
        <v>660</v>
      </c>
      <c r="DM1" s="184" t="s">
        <v>662</v>
      </c>
      <c r="DN1" s="184" t="s">
        <v>287</v>
      </c>
      <c r="DO1" s="184" t="s">
        <v>664</v>
      </c>
      <c r="DP1" s="184" t="s">
        <v>666</v>
      </c>
      <c r="DQ1" s="184" t="s">
        <v>668</v>
      </c>
      <c r="DR1" s="193" t="s">
        <v>288</v>
      </c>
      <c r="DS1" s="184" t="s">
        <v>670</v>
      </c>
      <c r="DT1" s="184" t="s">
        <v>289</v>
      </c>
      <c r="DU1" s="184" t="s">
        <v>672</v>
      </c>
      <c r="DV1" s="184" t="s">
        <v>290</v>
      </c>
      <c r="DW1" s="184" t="s">
        <v>674</v>
      </c>
      <c r="DX1" s="184" t="s">
        <v>676</v>
      </c>
      <c r="DY1" s="184" t="s">
        <v>678</v>
      </c>
      <c r="DZ1" s="184" t="s">
        <v>680</v>
      </c>
      <c r="EA1" s="184" t="s">
        <v>682</v>
      </c>
      <c r="EB1" s="184" t="s">
        <v>684</v>
      </c>
      <c r="EC1" s="184" t="s">
        <v>686</v>
      </c>
      <c r="ED1" s="184" t="s">
        <v>688</v>
      </c>
      <c r="EE1" s="184" t="s">
        <v>690</v>
      </c>
      <c r="EF1" s="184" t="s">
        <v>692</v>
      </c>
      <c r="EG1" s="184" t="s">
        <v>694</v>
      </c>
      <c r="EH1" s="193" t="s">
        <v>291</v>
      </c>
      <c r="EI1" s="184" t="s">
        <v>696</v>
      </c>
      <c r="EJ1" s="184" t="s">
        <v>292</v>
      </c>
      <c r="EK1" s="184" t="s">
        <v>698</v>
      </c>
      <c r="EL1" s="184" t="s">
        <v>700</v>
      </c>
      <c r="EM1" s="184" t="s">
        <v>293</v>
      </c>
      <c r="EN1" s="184" t="s">
        <v>702</v>
      </c>
      <c r="EO1" s="184" t="s">
        <v>704</v>
      </c>
      <c r="EP1" s="184" t="s">
        <v>294</v>
      </c>
      <c r="EQ1" s="184" t="s">
        <v>706</v>
      </c>
      <c r="ER1" s="184" t="s">
        <v>708</v>
      </c>
      <c r="ES1" s="184" t="s">
        <v>710</v>
      </c>
      <c r="ET1" s="184" t="s">
        <v>295</v>
      </c>
      <c r="EU1" s="184" t="s">
        <v>712</v>
      </c>
      <c r="EV1" s="184" t="s">
        <v>714</v>
      </c>
      <c r="EW1" s="193" t="s">
        <v>296</v>
      </c>
      <c r="EX1" s="184" t="s">
        <v>297</v>
      </c>
      <c r="EY1" s="184" t="s">
        <v>716</v>
      </c>
      <c r="EZ1" s="184" t="s">
        <v>718</v>
      </c>
      <c r="FA1" s="184" t="s">
        <v>720</v>
      </c>
      <c r="FB1" s="184" t="s">
        <v>722</v>
      </c>
      <c r="FC1" s="184" t="s">
        <v>298</v>
      </c>
      <c r="FD1" s="184" t="s">
        <v>724</v>
      </c>
      <c r="FE1" s="184" t="s">
        <v>726</v>
      </c>
      <c r="FF1" s="184" t="s">
        <v>728</v>
      </c>
      <c r="FG1" s="184" t="s">
        <v>730</v>
      </c>
      <c r="FH1" s="184" t="s">
        <v>732</v>
      </c>
      <c r="FI1" s="184" t="s">
        <v>299</v>
      </c>
      <c r="FJ1" s="184" t="s">
        <v>735</v>
      </c>
      <c r="FK1" s="184" t="s">
        <v>300</v>
      </c>
      <c r="FL1" s="184" t="s">
        <v>738</v>
      </c>
      <c r="FM1" s="184" t="s">
        <v>739</v>
      </c>
      <c r="FN1" s="184" t="s">
        <v>741</v>
      </c>
      <c r="FO1" s="184" t="s">
        <v>301</v>
      </c>
      <c r="FP1" s="184" t="s">
        <v>744</v>
      </c>
      <c r="FQ1" s="184" t="s">
        <v>745</v>
      </c>
      <c r="FR1" s="184" t="s">
        <v>747</v>
      </c>
      <c r="FS1" s="184" t="s">
        <v>302</v>
      </c>
      <c r="FT1" s="184" t="s">
        <v>750</v>
      </c>
      <c r="FU1" s="184" t="s">
        <v>752</v>
      </c>
      <c r="FV1" s="184" t="s">
        <v>754</v>
      </c>
      <c r="FW1" s="193" t="s">
        <v>303</v>
      </c>
      <c r="FX1" s="193" t="s">
        <v>304</v>
      </c>
      <c r="FY1" s="184" t="s">
        <v>310</v>
      </c>
      <c r="FZ1" s="184" t="s">
        <v>756</v>
      </c>
      <c r="GA1" s="184" t="s">
        <v>758</v>
      </c>
      <c r="GB1" s="184" t="s">
        <v>760</v>
      </c>
      <c r="GC1" s="184" t="s">
        <v>762</v>
      </c>
      <c r="GD1" s="184" t="s">
        <v>764</v>
      </c>
      <c r="GE1" s="184" t="s">
        <v>766</v>
      </c>
      <c r="GF1" s="193" t="s">
        <v>305</v>
      </c>
      <c r="GG1" s="184" t="s">
        <v>311</v>
      </c>
      <c r="GH1" s="184" t="s">
        <v>768</v>
      </c>
      <c r="GI1" s="184" t="s">
        <v>770</v>
      </c>
      <c r="GJ1" s="184" t="s">
        <v>771</v>
      </c>
      <c r="GK1" s="184" t="s">
        <v>312</v>
      </c>
      <c r="GL1" s="184" t="s">
        <v>774</v>
      </c>
      <c r="GM1" s="184" t="s">
        <v>775</v>
      </c>
      <c r="GN1" s="193" t="s">
        <v>306</v>
      </c>
      <c r="GO1" s="184" t="s">
        <v>307</v>
      </c>
      <c r="GP1" s="184" t="s">
        <v>777</v>
      </c>
      <c r="GQ1" s="184" t="s">
        <v>779</v>
      </c>
      <c r="GR1" s="184" t="s">
        <v>781</v>
      </c>
      <c r="GS1" s="184" t="s">
        <v>783</v>
      </c>
      <c r="GT1" s="184" t="s">
        <v>785</v>
      </c>
      <c r="GU1" s="193" t="s">
        <v>308</v>
      </c>
      <c r="GV1" s="184" t="s">
        <v>309</v>
      </c>
      <c r="GW1" s="184" t="s">
        <v>787</v>
      </c>
      <c r="GX1" s="184" t="s">
        <v>789</v>
      </c>
      <c r="GY1" s="184" t="s">
        <v>791</v>
      </c>
      <c r="GZ1" s="184" t="s">
        <v>793</v>
      </c>
      <c r="HA1" s="184" t="s">
        <v>795</v>
      </c>
      <c r="HB1" s="184" t="s">
        <v>797</v>
      </c>
      <c r="HC1" s="181" t="s">
        <v>313</v>
      </c>
      <c r="HD1" s="193" t="s">
        <v>314</v>
      </c>
      <c r="HE1" s="184" t="s">
        <v>315</v>
      </c>
      <c r="HF1" s="184" t="s">
        <v>799</v>
      </c>
      <c r="HG1" s="184" t="s">
        <v>801</v>
      </c>
      <c r="HH1" s="184" t="s">
        <v>803</v>
      </c>
      <c r="HI1" s="184" t="s">
        <v>805</v>
      </c>
      <c r="HJ1" s="184" t="s">
        <v>316</v>
      </c>
      <c r="HK1" s="184" t="s">
        <v>808</v>
      </c>
      <c r="HL1" s="184" t="s">
        <v>333</v>
      </c>
      <c r="HM1" s="184" t="s">
        <v>846</v>
      </c>
      <c r="HN1" s="184" t="s">
        <v>848</v>
      </c>
      <c r="HO1" s="184" t="s">
        <v>850</v>
      </c>
      <c r="HP1" s="193" t="s">
        <v>317</v>
      </c>
      <c r="HQ1" s="184" t="s">
        <v>810</v>
      </c>
      <c r="HR1" s="184" t="s">
        <v>812</v>
      </c>
      <c r="HS1" s="184" t="s">
        <v>318</v>
      </c>
      <c r="HT1" s="184" t="s">
        <v>815</v>
      </c>
      <c r="HU1" s="184" t="s">
        <v>817</v>
      </c>
      <c r="HV1" s="184" t="s">
        <v>818</v>
      </c>
      <c r="HW1" s="184" t="s">
        <v>820</v>
      </c>
      <c r="HX1" s="193" t="s">
        <v>319</v>
      </c>
      <c r="HY1" s="184" t="s">
        <v>822</v>
      </c>
      <c r="HZ1" s="184" t="s">
        <v>824</v>
      </c>
      <c r="IA1" s="184" t="s">
        <v>826</v>
      </c>
      <c r="IB1" s="184" t="s">
        <v>320</v>
      </c>
      <c r="IC1" s="184" t="s">
        <v>828</v>
      </c>
      <c r="ID1" s="184" t="s">
        <v>830</v>
      </c>
      <c r="IE1" s="184" t="s">
        <v>321</v>
      </c>
      <c r="IF1" s="184" t="s">
        <v>832</v>
      </c>
      <c r="IG1" s="184" t="s">
        <v>834</v>
      </c>
      <c r="IH1" s="184" t="s">
        <v>322</v>
      </c>
      <c r="II1" s="184" t="s">
        <v>836</v>
      </c>
      <c r="IJ1" s="184" t="s">
        <v>838</v>
      </c>
      <c r="IK1" s="184" t="s">
        <v>840</v>
      </c>
      <c r="IL1" s="184" t="s">
        <v>842</v>
      </c>
      <c r="IM1" s="184" t="s">
        <v>323</v>
      </c>
      <c r="IN1" s="184" t="s">
        <v>844</v>
      </c>
      <c r="IO1" s="193" t="s">
        <v>324</v>
      </c>
      <c r="IP1" s="184" t="s">
        <v>852</v>
      </c>
      <c r="IQ1" s="184" t="s">
        <v>854</v>
      </c>
      <c r="IR1" s="184" t="s">
        <v>325</v>
      </c>
      <c r="IS1" s="184" t="s">
        <v>856</v>
      </c>
      <c r="IT1" s="184" t="s">
        <v>858</v>
      </c>
      <c r="IU1" s="184" t="s">
        <v>860</v>
      </c>
      <c r="IV1" s="193" t="s">
        <v>326</v>
      </c>
      <c r="IW1" s="184" t="s">
        <v>862</v>
      </c>
      <c r="IX1" s="184" t="s">
        <v>327</v>
      </c>
      <c r="IY1" s="184" t="s">
        <v>865</v>
      </c>
      <c r="IZ1" s="184" t="s">
        <v>867</v>
      </c>
      <c r="JA1" s="184" t="s">
        <v>869</v>
      </c>
      <c r="JB1" s="184" t="s">
        <v>871</v>
      </c>
      <c r="JC1" s="184" t="s">
        <v>873</v>
      </c>
      <c r="JD1" s="184" t="s">
        <v>875</v>
      </c>
      <c r="JE1" s="184" t="s">
        <v>328</v>
      </c>
      <c r="JF1" s="184" t="s">
        <v>878</v>
      </c>
      <c r="JG1" s="184" t="s">
        <v>880</v>
      </c>
      <c r="JH1" s="184" t="s">
        <v>882</v>
      </c>
      <c r="JI1" s="184" t="s">
        <v>884</v>
      </c>
      <c r="JJ1" s="184" t="s">
        <v>886</v>
      </c>
      <c r="JK1" s="184" t="s">
        <v>888</v>
      </c>
      <c r="JL1" s="184" t="s">
        <v>890</v>
      </c>
      <c r="JM1" s="184" t="s">
        <v>892</v>
      </c>
      <c r="JN1" s="184" t="s">
        <v>329</v>
      </c>
      <c r="JO1" s="184" t="s">
        <v>895</v>
      </c>
      <c r="JP1" s="184" t="s">
        <v>897</v>
      </c>
      <c r="JQ1" s="184" t="s">
        <v>899</v>
      </c>
      <c r="JR1" s="184" t="s">
        <v>901</v>
      </c>
      <c r="JS1" s="184" t="s">
        <v>902</v>
      </c>
      <c r="JT1" s="184" t="s">
        <v>904</v>
      </c>
      <c r="JU1" s="184" t="s">
        <v>906</v>
      </c>
      <c r="JV1" s="184" t="s">
        <v>908</v>
      </c>
      <c r="JW1" s="184" t="s">
        <v>910</v>
      </c>
      <c r="JX1" s="184" t="s">
        <v>912</v>
      </c>
      <c r="JY1" s="184" t="s">
        <v>914</v>
      </c>
      <c r="JZ1" s="184" t="s">
        <v>916</v>
      </c>
      <c r="KA1" s="184" t="s">
        <v>918</v>
      </c>
      <c r="KB1" s="184" t="s">
        <v>920</v>
      </c>
      <c r="KC1" s="184" t="s">
        <v>922</v>
      </c>
      <c r="KD1" s="184" t="s">
        <v>924</v>
      </c>
      <c r="KE1" s="184" t="s">
        <v>926</v>
      </c>
      <c r="KF1" s="184" t="s">
        <v>928</v>
      </c>
      <c r="KG1" s="184" t="s">
        <v>930</v>
      </c>
      <c r="KH1" s="184" t="s">
        <v>932</v>
      </c>
      <c r="KI1" s="184" t="s">
        <v>934</v>
      </c>
      <c r="KJ1" s="184" t="s">
        <v>936</v>
      </c>
      <c r="KK1" s="184" t="s">
        <v>938</v>
      </c>
      <c r="KL1" s="184" t="s">
        <v>940</v>
      </c>
      <c r="KM1" s="184" t="s">
        <v>942</v>
      </c>
      <c r="KN1" s="184" t="s">
        <v>944</v>
      </c>
      <c r="KO1" s="193" t="s">
        <v>330</v>
      </c>
      <c r="KP1" s="184" t="s">
        <v>946</v>
      </c>
      <c r="KQ1" s="184" t="s">
        <v>331</v>
      </c>
      <c r="KR1" s="184" t="s">
        <v>949</v>
      </c>
      <c r="KS1" s="184" t="s">
        <v>951</v>
      </c>
      <c r="KT1" s="184" t="s">
        <v>953</v>
      </c>
      <c r="KU1" s="184" t="s">
        <v>955</v>
      </c>
      <c r="KV1" s="184" t="s">
        <v>332</v>
      </c>
      <c r="KW1" s="184" t="s">
        <v>958</v>
      </c>
      <c r="KX1" s="184" t="s">
        <v>960</v>
      </c>
      <c r="KY1" s="184" t="s">
        <v>962</v>
      </c>
      <c r="KZ1" s="184" t="s">
        <v>964</v>
      </c>
      <c r="LA1" s="184" t="s">
        <v>966</v>
      </c>
      <c r="LB1" s="184" t="s">
        <v>968</v>
      </c>
      <c r="LC1" s="184" t="s">
        <v>970</v>
      </c>
      <c r="LD1" s="181" t="s">
        <v>334</v>
      </c>
      <c r="LE1" s="193" t="s">
        <v>335</v>
      </c>
      <c r="LF1" s="184" t="s">
        <v>336</v>
      </c>
      <c r="LG1" s="184" t="s">
        <v>350</v>
      </c>
      <c r="LH1" s="184" t="s">
        <v>972</v>
      </c>
      <c r="LI1" s="184" t="s">
        <v>974</v>
      </c>
      <c r="LJ1" s="184" t="s">
        <v>976</v>
      </c>
      <c r="LK1" s="184" t="s">
        <v>978</v>
      </c>
      <c r="LL1" s="184" t="s">
        <v>351</v>
      </c>
      <c r="LM1" s="184" t="s">
        <v>980</v>
      </c>
      <c r="LN1" s="184" t="s">
        <v>352</v>
      </c>
      <c r="LO1" s="184" t="s">
        <v>982</v>
      </c>
      <c r="LP1" s="184" t="s">
        <v>337</v>
      </c>
      <c r="LQ1" s="184" t="s">
        <v>984</v>
      </c>
      <c r="LR1" s="184" t="s">
        <v>353</v>
      </c>
      <c r="LS1" s="184" t="s">
        <v>986</v>
      </c>
      <c r="LT1" s="184" t="s">
        <v>988</v>
      </c>
      <c r="LU1" s="184" t="s">
        <v>354</v>
      </c>
      <c r="LV1" s="193" t="s">
        <v>338</v>
      </c>
      <c r="LW1" s="184" t="s">
        <v>339</v>
      </c>
      <c r="LX1" s="184" t="s">
        <v>990</v>
      </c>
      <c r="LY1" s="184" t="s">
        <v>992</v>
      </c>
      <c r="LZ1" s="184" t="s">
        <v>993</v>
      </c>
      <c r="MA1" s="184" t="s">
        <v>995</v>
      </c>
      <c r="MB1" s="184" t="s">
        <v>996</v>
      </c>
      <c r="MC1" s="184" t="s">
        <v>998</v>
      </c>
      <c r="MD1" s="184" t="s">
        <v>1000</v>
      </c>
      <c r="ME1" s="184" t="s">
        <v>1002</v>
      </c>
      <c r="MF1" s="184" t="s">
        <v>1004</v>
      </c>
      <c r="MG1" s="184" t="s">
        <v>340</v>
      </c>
      <c r="MH1" s="184" t="s">
        <v>1007</v>
      </c>
      <c r="MI1" s="184" t="s">
        <v>1008</v>
      </c>
      <c r="MJ1" s="184" t="s">
        <v>1010</v>
      </c>
      <c r="MK1" s="184" t="s">
        <v>341</v>
      </c>
      <c r="ML1" s="184" t="s">
        <v>1013</v>
      </c>
      <c r="MM1" s="184" t="s">
        <v>1014</v>
      </c>
      <c r="MN1" s="184" t="s">
        <v>1016</v>
      </c>
      <c r="MO1" s="184" t="s">
        <v>1018</v>
      </c>
      <c r="MP1" s="184" t="s">
        <v>342</v>
      </c>
      <c r="MQ1" s="184" t="s">
        <v>1021</v>
      </c>
      <c r="MR1" s="184" t="s">
        <v>1023</v>
      </c>
      <c r="MS1" s="184" t="s">
        <v>1025</v>
      </c>
      <c r="MT1" s="184" t="s">
        <v>1027</v>
      </c>
      <c r="MU1" s="184" t="s">
        <v>343</v>
      </c>
      <c r="MV1" s="184" t="s">
        <v>1030</v>
      </c>
      <c r="MW1" s="184" t="s">
        <v>1032</v>
      </c>
      <c r="MX1" s="184" t="s">
        <v>1034</v>
      </c>
      <c r="MY1" s="184" t="s">
        <v>1036</v>
      </c>
      <c r="MZ1" s="184" t="s">
        <v>1038</v>
      </c>
      <c r="NA1" s="184" t="s">
        <v>1040</v>
      </c>
      <c r="NB1" s="184" t="s">
        <v>1042</v>
      </c>
      <c r="NC1" s="184" t="s">
        <v>1044</v>
      </c>
      <c r="ND1" s="184" t="s">
        <v>1046</v>
      </c>
      <c r="NE1" s="184" t="s">
        <v>1048</v>
      </c>
      <c r="NF1" s="184" t="s">
        <v>1050</v>
      </c>
      <c r="NG1" s="184" t="s">
        <v>1051</v>
      </c>
      <c r="NH1" s="193" t="s">
        <v>344</v>
      </c>
      <c r="NI1" s="184" t="s">
        <v>345</v>
      </c>
      <c r="NJ1" s="184" t="s">
        <v>1053</v>
      </c>
      <c r="NK1" s="184" t="s">
        <v>1055</v>
      </c>
      <c r="NL1" s="184" t="s">
        <v>1057</v>
      </c>
      <c r="NM1" s="184" t="s">
        <v>1059</v>
      </c>
      <c r="NN1" s="193" t="s">
        <v>346</v>
      </c>
      <c r="NO1" s="184" t="s">
        <v>347</v>
      </c>
      <c r="NP1" s="184" t="s">
        <v>1060</v>
      </c>
      <c r="NQ1" s="184" t="s">
        <v>348</v>
      </c>
      <c r="NR1" s="184" t="s">
        <v>1062</v>
      </c>
      <c r="NS1" s="184" t="s">
        <v>1064</v>
      </c>
      <c r="NT1" s="184" t="s">
        <v>349</v>
      </c>
      <c r="NU1" s="184" t="s">
        <v>1066</v>
      </c>
      <c r="NV1" s="181" t="s">
        <v>355</v>
      </c>
      <c r="NW1" s="193" t="s">
        <v>356</v>
      </c>
      <c r="NX1" s="184" t="s">
        <v>357</v>
      </c>
      <c r="NY1" s="184" t="s">
        <v>1069</v>
      </c>
      <c r="NZ1" s="184" t="s">
        <v>1071</v>
      </c>
      <c r="OA1" s="184" t="s">
        <v>358</v>
      </c>
      <c r="OB1" s="184" t="s">
        <v>368</v>
      </c>
      <c r="OC1" s="184" t="s">
        <v>1073</v>
      </c>
      <c r="OD1" s="184" t="s">
        <v>1075</v>
      </c>
      <c r="OE1" s="184" t="s">
        <v>1077</v>
      </c>
      <c r="OF1" s="184" t="s">
        <v>1079</v>
      </c>
      <c r="OG1" s="184" t="s">
        <v>1081</v>
      </c>
      <c r="OH1" s="184" t="s">
        <v>1083</v>
      </c>
      <c r="OI1" s="184" t="s">
        <v>1085</v>
      </c>
      <c r="OJ1" s="184" t="s">
        <v>1087</v>
      </c>
      <c r="OK1" s="184" t="s">
        <v>1089</v>
      </c>
      <c r="OL1" s="184" t="s">
        <v>1091</v>
      </c>
      <c r="OM1" s="184" t="s">
        <v>1093</v>
      </c>
      <c r="ON1" s="184" t="s">
        <v>1095</v>
      </c>
      <c r="OO1" s="184" t="s">
        <v>1097</v>
      </c>
      <c r="OP1" s="184" t="s">
        <v>1099</v>
      </c>
      <c r="OQ1" s="184" t="s">
        <v>1101</v>
      </c>
      <c r="OR1" s="184" t="s">
        <v>1103</v>
      </c>
      <c r="OS1" s="184" t="s">
        <v>1105</v>
      </c>
      <c r="OT1" s="184" t="s">
        <v>1107</v>
      </c>
      <c r="OU1" s="184" t="s">
        <v>1109</v>
      </c>
      <c r="OV1" s="184" t="s">
        <v>1111</v>
      </c>
      <c r="OW1" s="184" t="s">
        <v>1113</v>
      </c>
      <c r="OX1" s="184" t="s">
        <v>1115</v>
      </c>
      <c r="OY1" s="184" t="s">
        <v>369</v>
      </c>
      <c r="OZ1" s="184" t="s">
        <v>1118</v>
      </c>
      <c r="PA1" s="184" t="s">
        <v>1120</v>
      </c>
      <c r="PB1" s="184" t="s">
        <v>1121</v>
      </c>
      <c r="PC1" s="184" t="s">
        <v>1123</v>
      </c>
      <c r="PD1" s="184" t="s">
        <v>1125</v>
      </c>
      <c r="PE1" s="184" t="s">
        <v>1127</v>
      </c>
      <c r="PF1" s="184" t="s">
        <v>1129</v>
      </c>
      <c r="PG1" s="184" t="s">
        <v>1131</v>
      </c>
      <c r="PH1" s="184" t="s">
        <v>1133</v>
      </c>
      <c r="PI1" s="184" t="s">
        <v>1135</v>
      </c>
      <c r="PJ1" s="184" t="s">
        <v>1137</v>
      </c>
      <c r="PK1" s="184" t="s">
        <v>1139</v>
      </c>
      <c r="PL1" s="184" t="s">
        <v>1141</v>
      </c>
      <c r="PM1" s="184" t="s">
        <v>1143</v>
      </c>
      <c r="PN1" s="184" t="s">
        <v>1145</v>
      </c>
      <c r="PO1" s="184" t="s">
        <v>1147</v>
      </c>
      <c r="PP1" s="184" t="s">
        <v>1149</v>
      </c>
      <c r="PQ1" s="184" t="s">
        <v>1151</v>
      </c>
      <c r="PR1" s="184" t="s">
        <v>1153</v>
      </c>
      <c r="PS1" s="184" t="s">
        <v>1155</v>
      </c>
      <c r="PT1" s="184" t="s">
        <v>1157</v>
      </c>
      <c r="PU1" s="184" t="s">
        <v>1159</v>
      </c>
      <c r="PV1" s="184" t="s">
        <v>1161</v>
      </c>
      <c r="PW1" s="184" t="s">
        <v>1163</v>
      </c>
      <c r="PX1" s="184" t="s">
        <v>1165</v>
      </c>
      <c r="PY1" s="184" t="s">
        <v>1167</v>
      </c>
      <c r="PZ1" s="184" t="s">
        <v>359</v>
      </c>
      <c r="QA1" s="184" t="s">
        <v>1169</v>
      </c>
      <c r="QB1" s="184" t="s">
        <v>1171</v>
      </c>
      <c r="QC1" s="184" t="s">
        <v>1173</v>
      </c>
      <c r="QD1" s="184" t="s">
        <v>1175</v>
      </c>
      <c r="QE1" s="184" t="s">
        <v>1177</v>
      </c>
      <c r="QF1" s="193" t="s">
        <v>360</v>
      </c>
      <c r="QG1" s="184" t="s">
        <v>361</v>
      </c>
      <c r="QH1" s="184" t="s">
        <v>1179</v>
      </c>
      <c r="QI1" s="184" t="s">
        <v>1181</v>
      </c>
      <c r="QJ1" s="184" t="s">
        <v>1183</v>
      </c>
      <c r="QK1" s="184" t="s">
        <v>1185</v>
      </c>
      <c r="QL1" s="184" t="s">
        <v>1187</v>
      </c>
      <c r="QM1" s="184" t="s">
        <v>1189</v>
      </c>
      <c r="QN1" s="193" t="s">
        <v>362</v>
      </c>
      <c r="QO1" s="184" t="s">
        <v>1191</v>
      </c>
      <c r="QP1" s="184" t="s">
        <v>363</v>
      </c>
      <c r="QQ1" s="184" t="s">
        <v>370</v>
      </c>
      <c r="QR1" s="184" t="s">
        <v>1193</v>
      </c>
      <c r="QS1" s="184" t="s">
        <v>1195</v>
      </c>
      <c r="QT1" s="184" t="s">
        <v>1197</v>
      </c>
      <c r="QU1" s="184" t="s">
        <v>1199</v>
      </c>
      <c r="QV1" s="184" t="s">
        <v>1201</v>
      </c>
      <c r="QW1" s="184" t="s">
        <v>1203</v>
      </c>
      <c r="QX1" s="184" t="s">
        <v>1205</v>
      </c>
      <c r="QY1" s="184" t="s">
        <v>1207</v>
      </c>
      <c r="QZ1" s="184" t="s">
        <v>1209</v>
      </c>
      <c r="RA1" s="184" t="s">
        <v>1211</v>
      </c>
      <c r="RB1" s="184" t="s">
        <v>1213</v>
      </c>
      <c r="RC1" s="184" t="s">
        <v>1215</v>
      </c>
      <c r="RD1" s="184" t="s">
        <v>1217</v>
      </c>
      <c r="RE1" s="184" t="s">
        <v>1219</v>
      </c>
      <c r="RF1" s="193" t="s">
        <v>364</v>
      </c>
      <c r="RG1" s="184" t="s">
        <v>365</v>
      </c>
      <c r="RH1" s="184" t="s">
        <v>1221</v>
      </c>
      <c r="RI1" s="184" t="s">
        <v>1223</v>
      </c>
      <c r="RJ1" s="193" t="s">
        <v>366</v>
      </c>
      <c r="RK1" s="184" t="s">
        <v>367</v>
      </c>
      <c r="RL1" s="184" t="s">
        <v>1225</v>
      </c>
      <c r="RM1" s="184" t="s">
        <v>1226</v>
      </c>
      <c r="RN1" s="184" t="s">
        <v>1227</v>
      </c>
      <c r="RO1" s="184" t="s">
        <v>1228</v>
      </c>
      <c r="RP1" s="184" t="s">
        <v>1230</v>
      </c>
      <c r="RQ1" s="184" t="s">
        <v>1231</v>
      </c>
      <c r="RR1" s="184" t="s">
        <v>1233</v>
      </c>
      <c r="RS1" s="184" t="s">
        <v>1234</v>
      </c>
      <c r="RT1" s="181" t="s">
        <v>371</v>
      </c>
      <c r="RU1" s="193" t="s">
        <v>372</v>
      </c>
      <c r="RV1" s="184" t="s">
        <v>373</v>
      </c>
      <c r="RW1" s="184" t="s">
        <v>1236</v>
      </c>
      <c r="RX1" s="184" t="s">
        <v>1238</v>
      </c>
      <c r="RY1" s="184" t="s">
        <v>374</v>
      </c>
      <c r="RZ1" s="184" t="s">
        <v>1240</v>
      </c>
      <c r="SA1" s="184" t="s">
        <v>1242</v>
      </c>
      <c r="SB1" s="184" t="s">
        <v>1244</v>
      </c>
      <c r="SC1" s="184" t="s">
        <v>1246</v>
      </c>
      <c r="SD1" s="193" t="s">
        <v>375</v>
      </c>
      <c r="SE1" s="184" t="s">
        <v>376</v>
      </c>
      <c r="SF1" s="184" t="s">
        <v>1248</v>
      </c>
      <c r="SG1" s="184" t="s">
        <v>1250</v>
      </c>
      <c r="SH1" s="184" t="s">
        <v>1252</v>
      </c>
      <c r="SI1" s="184" t="s">
        <v>1254</v>
      </c>
      <c r="SJ1" s="184" t="s">
        <v>1256</v>
      </c>
      <c r="SK1" s="184" t="s">
        <v>1258</v>
      </c>
      <c r="SL1" s="184" t="s">
        <v>1260</v>
      </c>
      <c r="SM1" s="184" t="s">
        <v>1262</v>
      </c>
      <c r="SN1" s="184" t="s">
        <v>1264</v>
      </c>
      <c r="SO1" s="184" t="s">
        <v>1266</v>
      </c>
      <c r="SP1" s="184" t="s">
        <v>1268</v>
      </c>
      <c r="SQ1" s="184" t="s">
        <v>1270</v>
      </c>
      <c r="SR1" s="184" t="s">
        <v>1272</v>
      </c>
      <c r="SS1" s="184" t="s">
        <v>1274</v>
      </c>
      <c r="ST1" s="184" t="s">
        <v>1276</v>
      </c>
      <c r="SU1" s="181" t="s">
        <v>377</v>
      </c>
      <c r="SV1" s="193" t="s">
        <v>378</v>
      </c>
      <c r="SW1" s="184" t="s">
        <v>379</v>
      </c>
      <c r="SX1" s="184" t="s">
        <v>1278</v>
      </c>
      <c r="SY1" s="184" t="s">
        <v>1280</v>
      </c>
      <c r="SZ1" s="184" t="s">
        <v>1282</v>
      </c>
      <c r="TA1" s="184" t="s">
        <v>1284</v>
      </c>
      <c r="TB1" s="184" t="s">
        <v>1286</v>
      </c>
      <c r="TC1" s="184" t="s">
        <v>380</v>
      </c>
      <c r="TD1" s="184" t="s">
        <v>1288</v>
      </c>
      <c r="TE1" s="184" t="s">
        <v>1290</v>
      </c>
      <c r="TF1" s="184" t="s">
        <v>1292</v>
      </c>
      <c r="TG1" s="184" t="s">
        <v>1294</v>
      </c>
      <c r="TH1" s="184" t="s">
        <v>1296</v>
      </c>
      <c r="TI1" s="184" t="s">
        <v>1298</v>
      </c>
      <c r="TJ1" s="193" t="s">
        <v>381</v>
      </c>
      <c r="TK1" s="184" t="s">
        <v>382</v>
      </c>
      <c r="TL1" s="184" t="s">
        <v>383</v>
      </c>
      <c r="TM1" s="184" t="s">
        <v>1300</v>
      </c>
      <c r="TN1" s="184" t="s">
        <v>1302</v>
      </c>
      <c r="TO1" s="184" t="s">
        <v>1303</v>
      </c>
      <c r="TP1" s="184" t="s">
        <v>1305</v>
      </c>
      <c r="TQ1" s="184" t="s">
        <v>1307</v>
      </c>
      <c r="TR1" s="184" t="s">
        <v>1309</v>
      </c>
      <c r="TS1" s="184" t="s">
        <v>1311</v>
      </c>
      <c r="TT1" s="184" t="s">
        <v>1313</v>
      </c>
      <c r="TU1" s="184" t="s">
        <v>1315</v>
      </c>
      <c r="TV1" s="184" t="s">
        <v>1317</v>
      </c>
      <c r="TW1" s="184" t="s">
        <v>1319</v>
      </c>
      <c r="TX1" s="184" t="s">
        <v>1321</v>
      </c>
      <c r="TY1" s="184" t="s">
        <v>1323</v>
      </c>
      <c r="TZ1" s="184" t="s">
        <v>1325</v>
      </c>
      <c r="UA1" s="184" t="s">
        <v>1327</v>
      </c>
      <c r="UB1" s="184" t="s">
        <v>1329</v>
      </c>
      <c r="UC1" s="181" t="s">
        <v>1331</v>
      </c>
      <c r="UD1" s="184" t="s">
        <v>1333</v>
      </c>
      <c r="UE1" s="184" t="s">
        <v>1335</v>
      </c>
      <c r="UF1" s="184" t="s">
        <v>1337</v>
      </c>
      <c r="UG1" s="184" t="s">
        <v>1339</v>
      </c>
      <c r="UH1" s="184" t="s">
        <v>1341</v>
      </c>
      <c r="UI1" s="187"/>
    </row>
    <row r="2" spans="1:555" s="124" customFormat="1" hidden="1" x14ac:dyDescent="0.25">
      <c r="A2" s="124" t="s">
        <v>1364</v>
      </c>
      <c r="B2" s="124" t="s">
        <v>1366</v>
      </c>
      <c r="C2" s="124" t="s">
        <v>477</v>
      </c>
      <c r="D2" s="124" t="s">
        <v>1365</v>
      </c>
      <c r="E2" s="124" t="s">
        <v>1367</v>
      </c>
      <c r="F2" s="124" t="s">
        <v>478</v>
      </c>
      <c r="G2" s="162" t="s">
        <v>1368</v>
      </c>
      <c r="H2" s="124" t="s">
        <v>1369</v>
      </c>
      <c r="I2" s="124" t="s">
        <v>1370</v>
      </c>
      <c r="J2" s="124" t="s">
        <v>1466</v>
      </c>
      <c r="K2" s="124" t="s">
        <v>1371</v>
      </c>
      <c r="L2" s="124" t="s">
        <v>1372</v>
      </c>
      <c r="M2" s="124" t="s">
        <v>1373</v>
      </c>
      <c r="N2" s="124" t="s">
        <v>1374</v>
      </c>
      <c r="R2" s="124" t="s">
        <v>132</v>
      </c>
      <c r="S2" s="124" t="s">
        <v>1454</v>
      </c>
      <c r="U2" s="124" t="s">
        <v>398</v>
      </c>
      <c r="V2" s="124" t="s">
        <v>416</v>
      </c>
      <c r="W2" s="124" t="s">
        <v>399</v>
      </c>
      <c r="X2" s="124" t="s">
        <v>400</v>
      </c>
      <c r="Y2" s="124" t="s">
        <v>401</v>
      </c>
      <c r="Z2" s="124" t="s">
        <v>402</v>
      </c>
      <c r="AA2" s="124" t="s">
        <v>403</v>
      </c>
      <c r="AB2" s="124" t="s">
        <v>404</v>
      </c>
      <c r="AC2" s="124" t="s">
        <v>405</v>
      </c>
      <c r="AD2" s="124" t="s">
        <v>406</v>
      </c>
      <c r="AE2" s="124" t="s">
        <v>407</v>
      </c>
      <c r="AF2" s="124" t="s">
        <v>408</v>
      </c>
      <c r="AH2" s="124" t="s">
        <v>426</v>
      </c>
      <c r="AI2" s="124" t="s">
        <v>427</v>
      </c>
      <c r="AJ2" s="124" t="s">
        <v>428</v>
      </c>
      <c r="AK2" s="124" t="s">
        <v>429</v>
      </c>
      <c r="AL2" s="124" t="s">
        <v>430</v>
      </c>
      <c r="AM2" s="124" t="s">
        <v>433</v>
      </c>
      <c r="AN2" s="124" t="s">
        <v>431</v>
      </c>
      <c r="AO2" s="124" t="s">
        <v>432</v>
      </c>
      <c r="AP2" s="124" t="s">
        <v>434</v>
      </c>
      <c r="AQ2" s="124" t="s">
        <v>435</v>
      </c>
      <c r="AR2" s="124" t="s">
        <v>436</v>
      </c>
      <c r="AS2" s="124" t="s">
        <v>437</v>
      </c>
      <c r="AT2" s="124" t="s">
        <v>438</v>
      </c>
      <c r="AU2" s="124" t="s">
        <v>439</v>
      </c>
      <c r="AV2" s="124" t="s">
        <v>440</v>
      </c>
      <c r="AW2" s="124" t="s">
        <v>441</v>
      </c>
      <c r="AX2" s="124" t="s">
        <v>442</v>
      </c>
      <c r="AY2" s="124" t="s">
        <v>443</v>
      </c>
      <c r="AZ2" s="124" t="s">
        <v>444</v>
      </c>
      <c r="BA2" s="124" t="s">
        <v>445</v>
      </c>
      <c r="BB2" s="124" t="s">
        <v>446</v>
      </c>
      <c r="BC2" s="124" t="s">
        <v>447</v>
      </c>
      <c r="BD2" s="124" t="s">
        <v>448</v>
      </c>
      <c r="BE2" s="124" t="s">
        <v>449</v>
      </c>
      <c r="BF2" s="124" t="s">
        <v>450</v>
      </c>
      <c r="BG2" s="124" t="s">
        <v>451</v>
      </c>
      <c r="BH2" s="124" t="s">
        <v>452</v>
      </c>
      <c r="BI2" s="124" t="s">
        <v>453</v>
      </c>
      <c r="BJ2" s="124" t="s">
        <v>454</v>
      </c>
      <c r="BK2" s="124" t="s">
        <v>455</v>
      </c>
      <c r="BL2" s="124" t="s">
        <v>456</v>
      </c>
      <c r="BM2" s="124" t="s">
        <v>457</v>
      </c>
      <c r="BN2" s="124" t="s">
        <v>458</v>
      </c>
      <c r="BO2" s="124" t="s">
        <v>459</v>
      </c>
      <c r="BP2" s="124" t="s">
        <v>460</v>
      </c>
      <c r="BQ2" s="124" t="s">
        <v>461</v>
      </c>
      <c r="BR2" s="124" t="s">
        <v>462</v>
      </c>
      <c r="BS2" s="124" t="s">
        <v>463</v>
      </c>
      <c r="BT2" s="124" t="s">
        <v>464</v>
      </c>
      <c r="BU2" s="124" t="s">
        <v>465</v>
      </c>
    </row>
    <row r="3" spans="1:555" hidden="1" x14ac:dyDescent="0.25">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row>
    <row r="5" spans="1:555" ht="52.5" x14ac:dyDescent="0.25">
      <c r="C5" s="88" t="s">
        <v>388</v>
      </c>
      <c r="D5" s="89">
        <f>SUMIF($C:$C,$C$10,D:D)</f>
        <v>0</v>
      </c>
    </row>
    <row r="8" spans="1:555" x14ac:dyDescent="0.25">
      <c r="C8" s="70" t="s">
        <v>62</v>
      </c>
      <c r="D8" s="70"/>
      <c r="E8" s="70"/>
      <c r="F8" s="70"/>
      <c r="G8" s="79"/>
      <c r="H8" s="70"/>
      <c r="I8" s="70"/>
    </row>
    <row r="9" spans="1:555" ht="15.75" thickBot="1" x14ac:dyDescent="0.3">
      <c r="C9" s="70"/>
      <c r="D9" s="70"/>
      <c r="E9" s="70"/>
      <c r="F9" s="70"/>
      <c r="G9" s="79"/>
      <c r="H9" s="70"/>
      <c r="I9" s="70"/>
    </row>
    <row r="10" spans="1:555" ht="15.75" thickBot="1" x14ac:dyDescent="0.3">
      <c r="C10" s="29" t="s">
        <v>43</v>
      </c>
      <c r="D10" s="30">
        <f>SUM(F17:F26)</f>
        <v>0</v>
      </c>
      <c r="E10" s="96"/>
      <c r="F10" s="96"/>
      <c r="G10" s="79"/>
      <c r="H10" s="96"/>
      <c r="I10" s="123"/>
    </row>
    <row r="11" spans="1:555" x14ac:dyDescent="0.25">
      <c r="B11" s="95"/>
      <c r="C11" s="70"/>
      <c r="D11" s="31"/>
      <c r="E11" s="95"/>
      <c r="F11" s="95"/>
      <c r="G11" s="95"/>
      <c r="H11" s="76"/>
      <c r="I11" s="76"/>
      <c r="J11" s="76"/>
      <c r="K11" s="114"/>
    </row>
    <row r="12" spans="1:555" x14ac:dyDescent="0.25">
      <c r="B12" s="95"/>
      <c r="C12" s="70"/>
      <c r="D12" s="31"/>
      <c r="E12" s="95"/>
      <c r="F12" s="95"/>
      <c r="G12" s="95"/>
      <c r="H12" s="76"/>
      <c r="I12" s="76"/>
      <c r="J12" s="76"/>
      <c r="K12" s="114"/>
    </row>
    <row r="13" spans="1:555" ht="15.75" x14ac:dyDescent="0.25">
      <c r="B13" s="95"/>
      <c r="C13" s="206" t="s">
        <v>396</v>
      </c>
      <c r="D13" s="207"/>
      <c r="E13" s="95"/>
      <c r="F13" s="95"/>
      <c r="G13" s="95"/>
      <c r="H13" s="76"/>
      <c r="I13" s="76"/>
      <c r="J13" s="76"/>
      <c r="K13" s="114"/>
    </row>
    <row r="14" spans="1:555" ht="18.75" x14ac:dyDescent="0.25">
      <c r="B14" s="95"/>
      <c r="C14" s="215"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#N/A</v>
      </c>
      <c r="D14" s="31"/>
      <c r="E14" s="95"/>
      <c r="F14" s="95"/>
      <c r="G14" s="95"/>
      <c r="H14" s="76"/>
      <c r="I14" s="76"/>
      <c r="J14" s="76"/>
      <c r="K14" s="114"/>
    </row>
    <row r="15" spans="1:555" ht="15.75" thickBot="1" x14ac:dyDescent="0.3">
      <c r="B15" s="95"/>
      <c r="C15" s="70"/>
      <c r="D15" s="31"/>
      <c r="E15" s="95"/>
      <c r="F15" s="95"/>
      <c r="G15" s="95"/>
      <c r="H15" s="76"/>
      <c r="I15" s="76"/>
      <c r="J15" s="76"/>
      <c r="K15" s="114"/>
    </row>
    <row r="16" spans="1:555" ht="30.75" thickBot="1" x14ac:dyDescent="0.3">
      <c r="B16" s="95"/>
      <c r="C16" s="128" t="s">
        <v>44</v>
      </c>
      <c r="D16" s="130" t="s">
        <v>55</v>
      </c>
      <c r="E16" s="130" t="s">
        <v>57</v>
      </c>
      <c r="F16" s="129" t="s">
        <v>27</v>
      </c>
      <c r="G16" s="135" t="s">
        <v>134</v>
      </c>
      <c r="H16" s="130" t="s">
        <v>46</v>
      </c>
      <c r="I16" s="130" t="s">
        <v>135</v>
      </c>
      <c r="J16" s="130" t="s">
        <v>414</v>
      </c>
      <c r="K16" s="130" t="s">
        <v>415</v>
      </c>
    </row>
    <row r="17" spans="2:11" x14ac:dyDescent="0.25">
      <c r="B17" s="95"/>
      <c r="C17" s="97" t="s">
        <v>63</v>
      </c>
      <c r="D17" s="160"/>
      <c r="E17" s="98">
        <v>2800</v>
      </c>
      <c r="F17" s="99">
        <f>D17*E17</f>
        <v>0</v>
      </c>
      <c r="G17" s="163"/>
      <c r="H17" s="100" t="s">
        <v>992</v>
      </c>
      <c r="I17" s="100" t="str">
        <f>VLOOKUP(H17,Presupuesto!$B$11:$C$565,2,0)</f>
        <v>MUEBLES VARIOS DE OFICINA</v>
      </c>
      <c r="J17" s="225" t="s">
        <v>1466</v>
      </c>
      <c r="K17" s="100" t="s">
        <v>408</v>
      </c>
    </row>
    <row r="18" spans="2:11" ht="32.25" customHeight="1" x14ac:dyDescent="0.25">
      <c r="B18" s="95"/>
      <c r="C18" s="101" t="s">
        <v>64</v>
      </c>
      <c r="D18" s="153"/>
      <c r="E18" s="102">
        <v>2400</v>
      </c>
      <c r="F18" s="99">
        <f>D18*E18</f>
        <v>0</v>
      </c>
      <c r="G18" s="163"/>
      <c r="H18" s="103" t="s">
        <v>992</v>
      </c>
      <c r="I18" s="100" t="str">
        <f>VLOOKUP(H18,Presupuesto!$B$11:$C$565,2,0)</f>
        <v>MUEBLES VARIOS DE OFICINA</v>
      </c>
      <c r="J18" s="100" t="str">
        <f t="shared" ref="J18:J26" si="0">$J$17</f>
        <v>Posgrado</v>
      </c>
      <c r="K18" s="100" t="s">
        <v>416</v>
      </c>
    </row>
    <row r="19" spans="2:11" x14ac:dyDescent="0.25">
      <c r="B19" s="95"/>
      <c r="C19" s="101" t="s">
        <v>65</v>
      </c>
      <c r="D19" s="153"/>
      <c r="E19" s="102">
        <v>1000</v>
      </c>
      <c r="F19" s="99">
        <f t="shared" ref="F19:F26" si="1">D19*E19</f>
        <v>0</v>
      </c>
      <c r="G19" s="163"/>
      <c r="H19" s="103" t="s">
        <v>992</v>
      </c>
      <c r="I19" s="100" t="str">
        <f>VLOOKUP(H19,Presupuesto!$B$11:$C$565,2,0)</f>
        <v>MUEBLES VARIOS DE OFICINA</v>
      </c>
      <c r="J19" s="100" t="str">
        <f t="shared" si="0"/>
        <v>Posgrado</v>
      </c>
      <c r="K19" s="100" t="s">
        <v>399</v>
      </c>
    </row>
    <row r="20" spans="2:11" x14ac:dyDescent="0.25">
      <c r="B20" s="95"/>
      <c r="C20" s="101" t="s">
        <v>66</v>
      </c>
      <c r="D20" s="153"/>
      <c r="E20" s="102">
        <v>6000</v>
      </c>
      <c r="F20" s="99">
        <f t="shared" si="1"/>
        <v>0</v>
      </c>
      <c r="G20" s="163"/>
      <c r="H20" s="103" t="s">
        <v>992</v>
      </c>
      <c r="I20" s="100" t="str">
        <f>VLOOKUP(H20,Presupuesto!$B$11:$C$565,2,0)</f>
        <v>MUEBLES VARIOS DE OFICINA</v>
      </c>
      <c r="J20" s="100" t="str">
        <f t="shared" si="0"/>
        <v>Posgrado</v>
      </c>
      <c r="K20" s="100" t="s">
        <v>399</v>
      </c>
    </row>
    <row r="21" spans="2:11" x14ac:dyDescent="0.25">
      <c r="B21" s="95"/>
      <c r="C21" s="101" t="s">
        <v>67</v>
      </c>
      <c r="D21" s="153"/>
      <c r="E21" s="102">
        <v>3000</v>
      </c>
      <c r="F21" s="99">
        <f t="shared" si="1"/>
        <v>0</v>
      </c>
      <c r="G21" s="163"/>
      <c r="H21" s="103" t="s">
        <v>992</v>
      </c>
      <c r="I21" s="100" t="str">
        <f>VLOOKUP(H21,Presupuesto!$B$11:$C$565,2,0)</f>
        <v>MUEBLES VARIOS DE OFICINA</v>
      </c>
      <c r="J21" s="100" t="str">
        <f t="shared" si="0"/>
        <v>Posgrado</v>
      </c>
      <c r="K21" s="100" t="s">
        <v>399</v>
      </c>
    </row>
    <row r="22" spans="2:11" x14ac:dyDescent="0.25">
      <c r="B22" s="95"/>
      <c r="C22" s="101" t="s">
        <v>68</v>
      </c>
      <c r="D22" s="153"/>
      <c r="E22" s="102">
        <v>10000</v>
      </c>
      <c r="F22" s="99">
        <f t="shared" si="1"/>
        <v>0</v>
      </c>
      <c r="G22" s="163"/>
      <c r="H22" s="103" t="s">
        <v>992</v>
      </c>
      <c r="I22" s="100" t="str">
        <f>VLOOKUP(H22,Presupuesto!$B$11:$C$565,2,0)</f>
        <v>MUEBLES VARIOS DE OFICINA</v>
      </c>
      <c r="J22" s="100" t="str">
        <f t="shared" si="0"/>
        <v>Posgrado</v>
      </c>
      <c r="K22" s="100" t="s">
        <v>399</v>
      </c>
    </row>
    <row r="23" spans="2:11" x14ac:dyDescent="0.25">
      <c r="B23" s="95"/>
      <c r="C23" s="101" t="s">
        <v>69</v>
      </c>
      <c r="D23" s="153"/>
      <c r="E23" s="102">
        <v>8000</v>
      </c>
      <c r="F23" s="99">
        <f t="shared" si="1"/>
        <v>0</v>
      </c>
      <c r="G23" s="163"/>
      <c r="H23" s="103" t="s">
        <v>995</v>
      </c>
      <c r="I23" s="100" t="str">
        <f>VLOOKUP(H23,Presupuesto!$B$11:$C$565,2,0)</f>
        <v>EQUIPOS VARIOS DE OFICINA</v>
      </c>
      <c r="J23" s="100" t="str">
        <f t="shared" si="0"/>
        <v>Posgrado</v>
      </c>
      <c r="K23" s="100" t="s">
        <v>399</v>
      </c>
    </row>
    <row r="24" spans="2:11" x14ac:dyDescent="0.25">
      <c r="B24" s="95"/>
      <c r="C24" s="101" t="s">
        <v>70</v>
      </c>
      <c r="D24" s="153"/>
      <c r="E24" s="102">
        <v>2000</v>
      </c>
      <c r="F24" s="99">
        <f t="shared" si="1"/>
        <v>0</v>
      </c>
      <c r="G24" s="163"/>
      <c r="H24" s="103" t="s">
        <v>995</v>
      </c>
      <c r="I24" s="100" t="str">
        <f>VLOOKUP(H24,Presupuesto!$B$11:$C$565,2,0)</f>
        <v>EQUIPOS VARIOS DE OFICINA</v>
      </c>
      <c r="J24" s="100" t="str">
        <f t="shared" si="0"/>
        <v>Posgrado</v>
      </c>
      <c r="K24" s="100" t="s">
        <v>407</v>
      </c>
    </row>
    <row r="25" spans="2:11" x14ac:dyDescent="0.25">
      <c r="B25" s="95"/>
      <c r="C25" s="101" t="s">
        <v>71</v>
      </c>
      <c r="D25" s="153"/>
      <c r="E25" s="102">
        <v>5000</v>
      </c>
      <c r="F25" s="99">
        <f t="shared" si="1"/>
        <v>0</v>
      </c>
      <c r="G25" s="163"/>
      <c r="H25" s="103" t="s">
        <v>995</v>
      </c>
      <c r="I25" s="100" t="str">
        <f>VLOOKUP(H25,Presupuesto!$B$11:$C$565,2,0)</f>
        <v>EQUIPOS VARIOS DE OFICINA</v>
      </c>
      <c r="J25" s="100" t="str">
        <f t="shared" si="0"/>
        <v>Posgrado</v>
      </c>
      <c r="K25" s="100" t="s">
        <v>403</v>
      </c>
    </row>
    <row r="26" spans="2:11" ht="15.75" thickBot="1" x14ac:dyDescent="0.3">
      <c r="B26" s="95"/>
      <c r="C26" s="104" t="s">
        <v>72</v>
      </c>
      <c r="D26" s="161"/>
      <c r="E26" s="106">
        <v>100000</v>
      </c>
      <c r="F26" s="107">
        <f t="shared" si="1"/>
        <v>0</v>
      </c>
      <c r="G26" s="164"/>
      <c r="H26" s="108" t="s">
        <v>995</v>
      </c>
      <c r="I26" s="108" t="str">
        <f>VLOOKUP(H26,Presupuesto!$B$11:$C$565,2,0)</f>
        <v>EQUIPOS VARIOS DE OFICINA</v>
      </c>
      <c r="J26" s="108" t="str">
        <f t="shared" si="0"/>
        <v>Posgrado</v>
      </c>
      <c r="K26" s="126" t="s">
        <v>398</v>
      </c>
    </row>
    <row r="27" spans="2:11" x14ac:dyDescent="0.25">
      <c r="B27" s="95"/>
    </row>
    <row r="28" spans="2:11" x14ac:dyDescent="0.25">
      <c r="B28" s="95"/>
      <c r="C28" s="368"/>
      <c r="D28" s="369"/>
      <c r="E28" s="370"/>
      <c r="F28" s="370"/>
      <c r="G28" s="371"/>
      <c r="H28" s="370"/>
      <c r="I28" s="370"/>
      <c r="J28" s="157"/>
      <c r="K28" s="157"/>
    </row>
    <row r="29" spans="2:11" x14ac:dyDescent="0.25">
      <c r="B29" s="95"/>
      <c r="C29" s="372"/>
      <c r="D29" s="373"/>
      <c r="E29" s="374"/>
      <c r="F29" s="374"/>
      <c r="G29" s="374"/>
      <c r="H29" s="375"/>
      <c r="I29" s="375"/>
      <c r="J29" s="375"/>
      <c r="K29" s="374"/>
    </row>
    <row r="30" spans="2:11" x14ac:dyDescent="0.25">
      <c r="C30" s="372"/>
      <c r="D30" s="373"/>
      <c r="E30" s="374"/>
      <c r="F30" s="374"/>
      <c r="G30" s="374"/>
      <c r="H30" s="375"/>
      <c r="I30" s="375"/>
      <c r="J30" s="375"/>
      <c r="K30" s="374"/>
    </row>
    <row r="31" spans="2:11" ht="15.75" x14ac:dyDescent="0.25">
      <c r="C31" s="376"/>
      <c r="D31" s="377"/>
      <c r="E31" s="374"/>
      <c r="F31" s="374"/>
      <c r="G31" s="374"/>
      <c r="H31" s="375"/>
      <c r="I31" s="375"/>
      <c r="J31" s="375"/>
      <c r="K31" s="374"/>
    </row>
    <row r="32" spans="2:11" ht="18.75" x14ac:dyDescent="0.25">
      <c r="C32" s="378"/>
      <c r="D32" s="373"/>
      <c r="E32" s="374"/>
      <c r="F32" s="374"/>
      <c r="G32" s="374"/>
      <c r="H32" s="375"/>
      <c r="I32" s="375"/>
      <c r="J32" s="375"/>
      <c r="K32" s="374"/>
    </row>
    <row r="33" spans="3:11" x14ac:dyDescent="0.25">
      <c r="C33" s="372"/>
      <c r="D33" s="373"/>
      <c r="E33" s="374"/>
      <c r="F33" s="374"/>
      <c r="G33" s="374"/>
      <c r="H33" s="375"/>
      <c r="I33" s="375"/>
      <c r="J33" s="375"/>
      <c r="K33" s="374"/>
    </row>
    <row r="34" spans="3:11" x14ac:dyDescent="0.25">
      <c r="C34" s="379"/>
      <c r="D34" s="379"/>
      <c r="E34" s="379"/>
      <c r="F34" s="380"/>
      <c r="G34" s="381"/>
      <c r="H34" s="379"/>
      <c r="I34" s="379"/>
      <c r="J34" s="379"/>
      <c r="K34" s="379"/>
    </row>
    <row r="35" spans="3:11" x14ac:dyDescent="0.25">
      <c r="C35" s="374"/>
      <c r="D35" s="382"/>
      <c r="E35" s="383"/>
      <c r="F35" s="383"/>
      <c r="G35" s="384"/>
      <c r="H35" s="375"/>
      <c r="I35" s="375"/>
      <c r="J35" s="385"/>
      <c r="K35" s="375"/>
    </row>
    <row r="36" spans="3:11" x14ac:dyDescent="0.25">
      <c r="C36" s="374"/>
      <c r="D36" s="382"/>
      <c r="E36" s="383"/>
      <c r="F36" s="383"/>
      <c r="G36" s="384"/>
      <c r="H36" s="375"/>
      <c r="I36" s="375"/>
      <c r="J36" s="375"/>
      <c r="K36" s="375"/>
    </row>
    <row r="37" spans="3:11" x14ac:dyDescent="0.25">
      <c r="C37" s="374"/>
      <c r="D37" s="382"/>
      <c r="E37" s="383"/>
      <c r="F37" s="383"/>
      <c r="G37" s="384"/>
      <c r="H37" s="375"/>
      <c r="I37" s="375"/>
      <c r="J37" s="375"/>
      <c r="K37" s="375"/>
    </row>
    <row r="38" spans="3:11" x14ac:dyDescent="0.25">
      <c r="C38" s="374"/>
      <c r="D38" s="382"/>
      <c r="E38" s="383"/>
      <c r="F38" s="383"/>
      <c r="G38" s="384"/>
      <c r="H38" s="375"/>
      <c r="I38" s="375"/>
      <c r="J38" s="375"/>
      <c r="K38" s="375"/>
    </row>
    <row r="39" spans="3:11" x14ac:dyDescent="0.25">
      <c r="C39" s="374"/>
      <c r="D39" s="382"/>
      <c r="E39" s="383"/>
      <c r="F39" s="383"/>
      <c r="G39" s="384"/>
      <c r="H39" s="375"/>
      <c r="I39" s="375"/>
      <c r="J39" s="375"/>
      <c r="K39" s="375"/>
    </row>
    <row r="40" spans="3:11" x14ac:dyDescent="0.25">
      <c r="C40" s="374"/>
      <c r="D40" s="382"/>
      <c r="E40" s="383"/>
      <c r="F40" s="383"/>
      <c r="G40" s="384"/>
      <c r="H40" s="375"/>
      <c r="I40" s="375"/>
      <c r="J40" s="375"/>
      <c r="K40" s="375"/>
    </row>
    <row r="41" spans="3:11" x14ac:dyDescent="0.25">
      <c r="C41" s="374"/>
      <c r="D41" s="382"/>
      <c r="E41" s="383"/>
      <c r="F41" s="383"/>
      <c r="G41" s="384"/>
      <c r="H41" s="375"/>
      <c r="I41" s="375"/>
      <c r="J41" s="375"/>
      <c r="K41" s="375"/>
    </row>
    <row r="42" spans="3:11" x14ac:dyDescent="0.25">
      <c r="C42" s="374"/>
      <c r="D42" s="382"/>
      <c r="E42" s="383"/>
      <c r="F42" s="383"/>
      <c r="G42" s="384"/>
      <c r="H42" s="375"/>
      <c r="I42" s="375"/>
      <c r="J42" s="375"/>
      <c r="K42" s="375"/>
    </row>
    <row r="43" spans="3:11" x14ac:dyDescent="0.25">
      <c r="C43" s="374"/>
      <c r="D43" s="382"/>
      <c r="E43" s="383"/>
      <c r="F43" s="383"/>
      <c r="G43" s="384"/>
      <c r="H43" s="375"/>
      <c r="I43" s="375"/>
      <c r="J43" s="375"/>
      <c r="K43" s="375"/>
    </row>
    <row r="44" spans="3:11" x14ac:dyDescent="0.25">
      <c r="C44" s="374"/>
      <c r="D44" s="382"/>
      <c r="E44" s="383"/>
      <c r="F44" s="383"/>
      <c r="G44" s="384"/>
      <c r="H44" s="375"/>
      <c r="I44" s="375"/>
      <c r="J44" s="375"/>
      <c r="K44" s="375"/>
    </row>
  </sheetData>
  <dataValidations count="5">
    <dataValidation type="list" allowBlank="1" showInputMessage="1" showErrorMessage="1" errorTitle="¡Ingreso Invalido!" error="Seleccione una opción de la lista" promptTitle="Tipo de Presupuesto" prompt="Seleccione una opción de la lista" sqref="G17:G26 G35:G44">
      <formula1>$R$2:$S$2</formula1>
    </dataValidation>
    <dataValidation type="list" allowBlank="1" showInputMessage="1" showErrorMessage="1" errorTitle="¡Ingreso Inválido!" error="Seleccione una opción de la lista" promptTitle="Mes Requerido" prompt="Seleccione el mes en el que requiere el recurso." sqref="K17:K26 K35:K44">
      <formula1>$U$2:$AF$2</formula1>
    </dataValidation>
    <dataValidation type="list" allowBlank="1" showInputMessage="1" showErrorMessage="1" errorTitle="¡Ingreso Inválido!" error="Seleccione una opción de la lista." promptTitle="Dimensión Estratégica" prompt="Seleccione una opción de la lista." sqref="J35:J44">
      <formula1>$A$2:$K$2</formula1>
    </dataValidation>
    <dataValidation type="list" allowBlank="1" showInputMessage="1" showErrorMessage="1" errorTitle="¡Ingreso Inválido!" error="Verifique el valor ingresado." promptTitle="Objeto de Gasto" prompt="Ingrese el Objeto de Gasto." sqref="H17:H26 H35:H44">
      <formula1>$A$1:$UI$1</formula1>
    </dataValidation>
    <dataValidation type="list" allowBlank="1" showInputMessage="1" showErrorMessage="1" errorTitle="¡Ingreso Inválido!" error="Seleccione una opción de la lista." promptTitle="Dimensión Estratégica" prompt="Seleccione una opción de la lista." sqref="J17:J26">
      <formula1>$A$2:$O$2</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31"/>
  <sheetViews>
    <sheetView topLeftCell="A4" workbookViewId="0"/>
  </sheetViews>
  <sheetFormatPr baseColWidth="10" defaultColWidth="11.5703125" defaultRowHeight="15" x14ac:dyDescent="0.25"/>
  <cols>
    <col min="1" max="1" width="5.7109375" style="87" customWidth="1"/>
    <col min="2" max="2" width="17" style="87" customWidth="1"/>
    <col min="3" max="3" width="46.85546875" style="87" bestFit="1" customWidth="1"/>
    <col min="4" max="4" width="23.7109375" style="87" bestFit="1" customWidth="1"/>
    <col min="5" max="6" width="13.85546875" style="87" customWidth="1"/>
    <col min="7" max="7" width="13.85546875" style="77" customWidth="1"/>
    <col min="8" max="8" width="16.42578125" style="87" customWidth="1"/>
    <col min="9" max="9" width="58.42578125" style="87" customWidth="1"/>
    <col min="10" max="10" width="22.42578125" style="87" bestFit="1" customWidth="1"/>
    <col min="11" max="11" width="11.5703125" style="87"/>
    <col min="12" max="12" width="15" style="87" customWidth="1"/>
    <col min="13" max="16384" width="11.5703125" style="87"/>
  </cols>
  <sheetData>
    <row r="1" spans="1:555" ht="26.25" hidden="1" x14ac:dyDescent="0.25">
      <c r="A1" s="190" t="s">
        <v>255</v>
      </c>
      <c r="B1" s="193" t="s">
        <v>256</v>
      </c>
      <c r="C1" s="184" t="s">
        <v>257</v>
      </c>
      <c r="D1" s="184" t="s">
        <v>503</v>
      </c>
      <c r="E1" s="184" t="s">
        <v>505</v>
      </c>
      <c r="F1" s="184" t="s">
        <v>507</v>
      </c>
      <c r="G1" s="184" t="s">
        <v>509</v>
      </c>
      <c r="H1" s="184" t="s">
        <v>511</v>
      </c>
      <c r="I1" s="184" t="s">
        <v>513</v>
      </c>
      <c r="J1" s="184" t="s">
        <v>258</v>
      </c>
      <c r="K1" s="184" t="s">
        <v>516</v>
      </c>
      <c r="L1" s="184" t="s">
        <v>259</v>
      </c>
      <c r="M1" s="184" t="s">
        <v>518</v>
      </c>
      <c r="N1" s="184" t="s">
        <v>520</v>
      </c>
      <c r="O1" s="184" t="s">
        <v>522</v>
      </c>
      <c r="P1" s="184" t="s">
        <v>260</v>
      </c>
      <c r="Q1" s="184" t="s">
        <v>523</v>
      </c>
      <c r="R1" s="184" t="s">
        <v>526</v>
      </c>
      <c r="S1" s="184" t="s">
        <v>261</v>
      </c>
      <c r="T1" s="184" t="s">
        <v>528</v>
      </c>
      <c r="U1" s="184" t="s">
        <v>262</v>
      </c>
      <c r="V1" s="184" t="s">
        <v>529</v>
      </c>
      <c r="W1" s="184" t="s">
        <v>530</v>
      </c>
      <c r="X1" s="184" t="s">
        <v>534</v>
      </c>
      <c r="Y1" s="184" t="s">
        <v>278</v>
      </c>
      <c r="Z1" s="184" t="s">
        <v>535</v>
      </c>
      <c r="AA1" s="184" t="s">
        <v>537</v>
      </c>
      <c r="AB1" s="184" t="s">
        <v>539</v>
      </c>
      <c r="AC1" s="184" t="s">
        <v>279</v>
      </c>
      <c r="AD1" s="184" t="s">
        <v>541</v>
      </c>
      <c r="AE1" s="184" t="s">
        <v>543</v>
      </c>
      <c r="AF1" s="184" t="s">
        <v>545</v>
      </c>
      <c r="AG1" s="184" t="s">
        <v>547</v>
      </c>
      <c r="AH1" s="184" t="s">
        <v>254</v>
      </c>
      <c r="AI1" s="184" t="s">
        <v>549</v>
      </c>
      <c r="AJ1" s="193" t="s">
        <v>263</v>
      </c>
      <c r="AK1" s="184" t="s">
        <v>551</v>
      </c>
      <c r="AL1" s="184" t="s">
        <v>264</v>
      </c>
      <c r="AM1" s="184" t="s">
        <v>553</v>
      </c>
      <c r="AN1" s="184" t="s">
        <v>555</v>
      </c>
      <c r="AO1" s="184" t="s">
        <v>265</v>
      </c>
      <c r="AP1" s="184" t="s">
        <v>557</v>
      </c>
      <c r="AQ1" s="184" t="s">
        <v>559</v>
      </c>
      <c r="AR1" s="184" t="s">
        <v>266</v>
      </c>
      <c r="AS1" s="184" t="s">
        <v>560</v>
      </c>
      <c r="AT1" s="184" t="s">
        <v>562</v>
      </c>
      <c r="AU1" s="184" t="s">
        <v>563</v>
      </c>
      <c r="AV1" s="184" t="s">
        <v>564</v>
      </c>
      <c r="AW1" s="184" t="s">
        <v>566</v>
      </c>
      <c r="AX1" s="184" t="s">
        <v>568</v>
      </c>
      <c r="AY1" s="184" t="s">
        <v>569</v>
      </c>
      <c r="AZ1" s="184" t="s">
        <v>267</v>
      </c>
      <c r="BA1" s="184" t="s">
        <v>571</v>
      </c>
      <c r="BB1" s="184" t="s">
        <v>573</v>
      </c>
      <c r="BC1" s="184" t="s">
        <v>575</v>
      </c>
      <c r="BD1" s="184" t="s">
        <v>577</v>
      </c>
      <c r="BE1" s="184" t="s">
        <v>579</v>
      </c>
      <c r="BF1" s="184" t="s">
        <v>581</v>
      </c>
      <c r="BG1" s="184" t="s">
        <v>583</v>
      </c>
      <c r="BH1" s="184" t="s">
        <v>585</v>
      </c>
      <c r="BI1" s="184" t="s">
        <v>280</v>
      </c>
      <c r="BJ1" s="184" t="s">
        <v>587</v>
      </c>
      <c r="BK1" s="184" t="s">
        <v>589</v>
      </c>
      <c r="BL1" s="184" t="s">
        <v>591</v>
      </c>
      <c r="BM1" s="184" t="s">
        <v>593</v>
      </c>
      <c r="BN1" s="184" t="s">
        <v>595</v>
      </c>
      <c r="BO1" s="184" t="s">
        <v>597</v>
      </c>
      <c r="BP1" s="184" t="s">
        <v>599</v>
      </c>
      <c r="BQ1" s="184" t="s">
        <v>601</v>
      </c>
      <c r="BR1" s="184" t="s">
        <v>603</v>
      </c>
      <c r="BS1" s="184" t="s">
        <v>605</v>
      </c>
      <c r="BT1" s="193" t="s">
        <v>268</v>
      </c>
      <c r="BU1" s="184" t="s">
        <v>269</v>
      </c>
      <c r="BV1" s="184" t="s">
        <v>607</v>
      </c>
      <c r="BW1" s="184" t="s">
        <v>270</v>
      </c>
      <c r="BX1" s="184" t="s">
        <v>609</v>
      </c>
      <c r="BY1" s="184" t="s">
        <v>611</v>
      </c>
      <c r="BZ1" s="193" t="s">
        <v>271</v>
      </c>
      <c r="CA1" s="184" t="s">
        <v>272</v>
      </c>
      <c r="CB1" s="184" t="s">
        <v>613</v>
      </c>
      <c r="CC1" s="184" t="s">
        <v>273</v>
      </c>
      <c r="CD1" s="184" t="s">
        <v>615</v>
      </c>
      <c r="CE1" s="184" t="s">
        <v>617</v>
      </c>
      <c r="CF1" s="184" t="s">
        <v>619</v>
      </c>
      <c r="CG1" s="193" t="s">
        <v>274</v>
      </c>
      <c r="CH1" s="184" t="s">
        <v>625</v>
      </c>
      <c r="CI1" s="184" t="s">
        <v>627</v>
      </c>
      <c r="CJ1" s="184" t="s">
        <v>275</v>
      </c>
      <c r="CK1" s="184" t="s">
        <v>621</v>
      </c>
      <c r="CL1" s="184" t="s">
        <v>623</v>
      </c>
      <c r="CM1" s="184" t="s">
        <v>276</v>
      </c>
      <c r="CN1" s="184" t="s">
        <v>629</v>
      </c>
      <c r="CO1" s="184" t="s">
        <v>277</v>
      </c>
      <c r="CP1" s="184" t="s">
        <v>630</v>
      </c>
      <c r="CQ1" s="181" t="s">
        <v>281</v>
      </c>
      <c r="CR1" s="193" t="s">
        <v>282</v>
      </c>
      <c r="CS1" s="184" t="s">
        <v>631</v>
      </c>
      <c r="CT1" s="184" t="s">
        <v>632</v>
      </c>
      <c r="CU1" s="184" t="s">
        <v>634</v>
      </c>
      <c r="CV1" s="184" t="s">
        <v>283</v>
      </c>
      <c r="CW1" s="184" t="s">
        <v>636</v>
      </c>
      <c r="CX1" s="184" t="s">
        <v>638</v>
      </c>
      <c r="CY1" s="184" t="s">
        <v>640</v>
      </c>
      <c r="CZ1" s="184" t="s">
        <v>642</v>
      </c>
      <c r="DA1" s="184" t="s">
        <v>644</v>
      </c>
      <c r="DB1" s="184" t="s">
        <v>646</v>
      </c>
      <c r="DC1" s="193" t="s">
        <v>284</v>
      </c>
      <c r="DD1" s="184" t="s">
        <v>285</v>
      </c>
      <c r="DE1" s="184" t="s">
        <v>648</v>
      </c>
      <c r="DF1" s="184" t="s">
        <v>286</v>
      </c>
      <c r="DG1" s="184" t="s">
        <v>650</v>
      </c>
      <c r="DH1" s="184" t="s">
        <v>652</v>
      </c>
      <c r="DI1" s="184" t="s">
        <v>654</v>
      </c>
      <c r="DJ1" s="184" t="s">
        <v>656</v>
      </c>
      <c r="DK1" s="184" t="s">
        <v>658</v>
      </c>
      <c r="DL1" s="184" t="s">
        <v>660</v>
      </c>
      <c r="DM1" s="184" t="s">
        <v>662</v>
      </c>
      <c r="DN1" s="184" t="s">
        <v>287</v>
      </c>
      <c r="DO1" s="184" t="s">
        <v>664</v>
      </c>
      <c r="DP1" s="184" t="s">
        <v>666</v>
      </c>
      <c r="DQ1" s="184" t="s">
        <v>668</v>
      </c>
      <c r="DR1" s="193" t="s">
        <v>288</v>
      </c>
      <c r="DS1" s="184" t="s">
        <v>670</v>
      </c>
      <c r="DT1" s="184" t="s">
        <v>289</v>
      </c>
      <c r="DU1" s="184" t="s">
        <v>672</v>
      </c>
      <c r="DV1" s="184" t="s">
        <v>290</v>
      </c>
      <c r="DW1" s="184" t="s">
        <v>674</v>
      </c>
      <c r="DX1" s="184" t="s">
        <v>676</v>
      </c>
      <c r="DY1" s="184" t="s">
        <v>678</v>
      </c>
      <c r="DZ1" s="184" t="s">
        <v>680</v>
      </c>
      <c r="EA1" s="184" t="s">
        <v>682</v>
      </c>
      <c r="EB1" s="184" t="s">
        <v>684</v>
      </c>
      <c r="EC1" s="184" t="s">
        <v>686</v>
      </c>
      <c r="ED1" s="184" t="s">
        <v>688</v>
      </c>
      <c r="EE1" s="184" t="s">
        <v>690</v>
      </c>
      <c r="EF1" s="184" t="s">
        <v>692</v>
      </c>
      <c r="EG1" s="184" t="s">
        <v>694</v>
      </c>
      <c r="EH1" s="193" t="s">
        <v>291</v>
      </c>
      <c r="EI1" s="184" t="s">
        <v>696</v>
      </c>
      <c r="EJ1" s="184" t="s">
        <v>292</v>
      </c>
      <c r="EK1" s="184" t="s">
        <v>698</v>
      </c>
      <c r="EL1" s="184" t="s">
        <v>700</v>
      </c>
      <c r="EM1" s="184" t="s">
        <v>293</v>
      </c>
      <c r="EN1" s="184" t="s">
        <v>702</v>
      </c>
      <c r="EO1" s="184" t="s">
        <v>704</v>
      </c>
      <c r="EP1" s="184" t="s">
        <v>294</v>
      </c>
      <c r="EQ1" s="184" t="s">
        <v>706</v>
      </c>
      <c r="ER1" s="184" t="s">
        <v>708</v>
      </c>
      <c r="ES1" s="184" t="s">
        <v>710</v>
      </c>
      <c r="ET1" s="184" t="s">
        <v>295</v>
      </c>
      <c r="EU1" s="184" t="s">
        <v>712</v>
      </c>
      <c r="EV1" s="184" t="s">
        <v>714</v>
      </c>
      <c r="EW1" s="193" t="s">
        <v>296</v>
      </c>
      <c r="EX1" s="184" t="s">
        <v>297</v>
      </c>
      <c r="EY1" s="184" t="s">
        <v>716</v>
      </c>
      <c r="EZ1" s="184" t="s">
        <v>718</v>
      </c>
      <c r="FA1" s="184" t="s">
        <v>720</v>
      </c>
      <c r="FB1" s="184" t="s">
        <v>722</v>
      </c>
      <c r="FC1" s="184" t="s">
        <v>298</v>
      </c>
      <c r="FD1" s="184" t="s">
        <v>724</v>
      </c>
      <c r="FE1" s="184" t="s">
        <v>726</v>
      </c>
      <c r="FF1" s="184" t="s">
        <v>728</v>
      </c>
      <c r="FG1" s="184" t="s">
        <v>730</v>
      </c>
      <c r="FH1" s="184" t="s">
        <v>732</v>
      </c>
      <c r="FI1" s="184" t="s">
        <v>299</v>
      </c>
      <c r="FJ1" s="184" t="s">
        <v>735</v>
      </c>
      <c r="FK1" s="184" t="s">
        <v>300</v>
      </c>
      <c r="FL1" s="184" t="s">
        <v>738</v>
      </c>
      <c r="FM1" s="184" t="s">
        <v>739</v>
      </c>
      <c r="FN1" s="184" t="s">
        <v>741</v>
      </c>
      <c r="FO1" s="184" t="s">
        <v>301</v>
      </c>
      <c r="FP1" s="184" t="s">
        <v>744</v>
      </c>
      <c r="FQ1" s="184" t="s">
        <v>745</v>
      </c>
      <c r="FR1" s="184" t="s">
        <v>747</v>
      </c>
      <c r="FS1" s="184" t="s">
        <v>302</v>
      </c>
      <c r="FT1" s="184" t="s">
        <v>750</v>
      </c>
      <c r="FU1" s="184" t="s">
        <v>752</v>
      </c>
      <c r="FV1" s="184" t="s">
        <v>754</v>
      </c>
      <c r="FW1" s="193" t="s">
        <v>303</v>
      </c>
      <c r="FX1" s="193" t="s">
        <v>304</v>
      </c>
      <c r="FY1" s="184" t="s">
        <v>310</v>
      </c>
      <c r="FZ1" s="184" t="s">
        <v>756</v>
      </c>
      <c r="GA1" s="184" t="s">
        <v>758</v>
      </c>
      <c r="GB1" s="184" t="s">
        <v>760</v>
      </c>
      <c r="GC1" s="184" t="s">
        <v>762</v>
      </c>
      <c r="GD1" s="184" t="s">
        <v>764</v>
      </c>
      <c r="GE1" s="184" t="s">
        <v>766</v>
      </c>
      <c r="GF1" s="193" t="s">
        <v>305</v>
      </c>
      <c r="GG1" s="184" t="s">
        <v>311</v>
      </c>
      <c r="GH1" s="184" t="s">
        <v>768</v>
      </c>
      <c r="GI1" s="184" t="s">
        <v>770</v>
      </c>
      <c r="GJ1" s="184" t="s">
        <v>771</v>
      </c>
      <c r="GK1" s="184" t="s">
        <v>312</v>
      </c>
      <c r="GL1" s="184" t="s">
        <v>774</v>
      </c>
      <c r="GM1" s="184" t="s">
        <v>775</v>
      </c>
      <c r="GN1" s="193" t="s">
        <v>306</v>
      </c>
      <c r="GO1" s="184" t="s">
        <v>307</v>
      </c>
      <c r="GP1" s="184" t="s">
        <v>777</v>
      </c>
      <c r="GQ1" s="184" t="s">
        <v>779</v>
      </c>
      <c r="GR1" s="184" t="s">
        <v>781</v>
      </c>
      <c r="GS1" s="184" t="s">
        <v>783</v>
      </c>
      <c r="GT1" s="184" t="s">
        <v>785</v>
      </c>
      <c r="GU1" s="193" t="s">
        <v>308</v>
      </c>
      <c r="GV1" s="184" t="s">
        <v>309</v>
      </c>
      <c r="GW1" s="184" t="s">
        <v>787</v>
      </c>
      <c r="GX1" s="184" t="s">
        <v>789</v>
      </c>
      <c r="GY1" s="184" t="s">
        <v>791</v>
      </c>
      <c r="GZ1" s="184" t="s">
        <v>793</v>
      </c>
      <c r="HA1" s="184" t="s">
        <v>795</v>
      </c>
      <c r="HB1" s="184" t="s">
        <v>797</v>
      </c>
      <c r="HC1" s="181" t="s">
        <v>313</v>
      </c>
      <c r="HD1" s="193" t="s">
        <v>314</v>
      </c>
      <c r="HE1" s="184" t="s">
        <v>315</v>
      </c>
      <c r="HF1" s="184" t="s">
        <v>799</v>
      </c>
      <c r="HG1" s="184" t="s">
        <v>801</v>
      </c>
      <c r="HH1" s="184" t="s">
        <v>803</v>
      </c>
      <c r="HI1" s="184" t="s">
        <v>805</v>
      </c>
      <c r="HJ1" s="184" t="s">
        <v>316</v>
      </c>
      <c r="HK1" s="184" t="s">
        <v>808</v>
      </c>
      <c r="HL1" s="184" t="s">
        <v>333</v>
      </c>
      <c r="HM1" s="184" t="s">
        <v>846</v>
      </c>
      <c r="HN1" s="184" t="s">
        <v>848</v>
      </c>
      <c r="HO1" s="184" t="s">
        <v>850</v>
      </c>
      <c r="HP1" s="193" t="s">
        <v>317</v>
      </c>
      <c r="HQ1" s="184" t="s">
        <v>810</v>
      </c>
      <c r="HR1" s="184" t="s">
        <v>812</v>
      </c>
      <c r="HS1" s="184" t="s">
        <v>318</v>
      </c>
      <c r="HT1" s="184" t="s">
        <v>815</v>
      </c>
      <c r="HU1" s="184" t="s">
        <v>817</v>
      </c>
      <c r="HV1" s="184" t="s">
        <v>818</v>
      </c>
      <c r="HW1" s="184" t="s">
        <v>820</v>
      </c>
      <c r="HX1" s="193" t="s">
        <v>319</v>
      </c>
      <c r="HY1" s="184" t="s">
        <v>822</v>
      </c>
      <c r="HZ1" s="184" t="s">
        <v>824</v>
      </c>
      <c r="IA1" s="184" t="s">
        <v>826</v>
      </c>
      <c r="IB1" s="184" t="s">
        <v>320</v>
      </c>
      <c r="IC1" s="184" t="s">
        <v>828</v>
      </c>
      <c r="ID1" s="184" t="s">
        <v>830</v>
      </c>
      <c r="IE1" s="184" t="s">
        <v>321</v>
      </c>
      <c r="IF1" s="184" t="s">
        <v>832</v>
      </c>
      <c r="IG1" s="184" t="s">
        <v>834</v>
      </c>
      <c r="IH1" s="184" t="s">
        <v>322</v>
      </c>
      <c r="II1" s="184" t="s">
        <v>836</v>
      </c>
      <c r="IJ1" s="184" t="s">
        <v>838</v>
      </c>
      <c r="IK1" s="184" t="s">
        <v>840</v>
      </c>
      <c r="IL1" s="184" t="s">
        <v>842</v>
      </c>
      <c r="IM1" s="184" t="s">
        <v>323</v>
      </c>
      <c r="IN1" s="184" t="s">
        <v>844</v>
      </c>
      <c r="IO1" s="193" t="s">
        <v>324</v>
      </c>
      <c r="IP1" s="184" t="s">
        <v>852</v>
      </c>
      <c r="IQ1" s="184" t="s">
        <v>854</v>
      </c>
      <c r="IR1" s="184" t="s">
        <v>325</v>
      </c>
      <c r="IS1" s="184" t="s">
        <v>856</v>
      </c>
      <c r="IT1" s="184" t="s">
        <v>858</v>
      </c>
      <c r="IU1" s="184" t="s">
        <v>860</v>
      </c>
      <c r="IV1" s="193" t="s">
        <v>326</v>
      </c>
      <c r="IW1" s="184" t="s">
        <v>862</v>
      </c>
      <c r="IX1" s="184" t="s">
        <v>327</v>
      </c>
      <c r="IY1" s="184" t="s">
        <v>865</v>
      </c>
      <c r="IZ1" s="184" t="s">
        <v>867</v>
      </c>
      <c r="JA1" s="184" t="s">
        <v>869</v>
      </c>
      <c r="JB1" s="184" t="s">
        <v>871</v>
      </c>
      <c r="JC1" s="184" t="s">
        <v>873</v>
      </c>
      <c r="JD1" s="184" t="s">
        <v>875</v>
      </c>
      <c r="JE1" s="184" t="s">
        <v>328</v>
      </c>
      <c r="JF1" s="184" t="s">
        <v>878</v>
      </c>
      <c r="JG1" s="184" t="s">
        <v>880</v>
      </c>
      <c r="JH1" s="184" t="s">
        <v>882</v>
      </c>
      <c r="JI1" s="184" t="s">
        <v>884</v>
      </c>
      <c r="JJ1" s="184" t="s">
        <v>886</v>
      </c>
      <c r="JK1" s="184" t="s">
        <v>888</v>
      </c>
      <c r="JL1" s="184" t="s">
        <v>890</v>
      </c>
      <c r="JM1" s="184" t="s">
        <v>892</v>
      </c>
      <c r="JN1" s="184" t="s">
        <v>329</v>
      </c>
      <c r="JO1" s="184" t="s">
        <v>895</v>
      </c>
      <c r="JP1" s="184" t="s">
        <v>897</v>
      </c>
      <c r="JQ1" s="184" t="s">
        <v>899</v>
      </c>
      <c r="JR1" s="184" t="s">
        <v>901</v>
      </c>
      <c r="JS1" s="184" t="s">
        <v>902</v>
      </c>
      <c r="JT1" s="184" t="s">
        <v>904</v>
      </c>
      <c r="JU1" s="184" t="s">
        <v>906</v>
      </c>
      <c r="JV1" s="184" t="s">
        <v>908</v>
      </c>
      <c r="JW1" s="184" t="s">
        <v>910</v>
      </c>
      <c r="JX1" s="184" t="s">
        <v>912</v>
      </c>
      <c r="JY1" s="184" t="s">
        <v>914</v>
      </c>
      <c r="JZ1" s="184" t="s">
        <v>916</v>
      </c>
      <c r="KA1" s="184" t="s">
        <v>918</v>
      </c>
      <c r="KB1" s="184" t="s">
        <v>920</v>
      </c>
      <c r="KC1" s="184" t="s">
        <v>922</v>
      </c>
      <c r="KD1" s="184" t="s">
        <v>924</v>
      </c>
      <c r="KE1" s="184" t="s">
        <v>926</v>
      </c>
      <c r="KF1" s="184" t="s">
        <v>928</v>
      </c>
      <c r="KG1" s="184" t="s">
        <v>930</v>
      </c>
      <c r="KH1" s="184" t="s">
        <v>932</v>
      </c>
      <c r="KI1" s="184" t="s">
        <v>934</v>
      </c>
      <c r="KJ1" s="184" t="s">
        <v>936</v>
      </c>
      <c r="KK1" s="184" t="s">
        <v>938</v>
      </c>
      <c r="KL1" s="184" t="s">
        <v>940</v>
      </c>
      <c r="KM1" s="184" t="s">
        <v>942</v>
      </c>
      <c r="KN1" s="184" t="s">
        <v>944</v>
      </c>
      <c r="KO1" s="193" t="s">
        <v>330</v>
      </c>
      <c r="KP1" s="184" t="s">
        <v>946</v>
      </c>
      <c r="KQ1" s="184" t="s">
        <v>331</v>
      </c>
      <c r="KR1" s="184" t="s">
        <v>949</v>
      </c>
      <c r="KS1" s="184" t="s">
        <v>951</v>
      </c>
      <c r="KT1" s="184" t="s">
        <v>953</v>
      </c>
      <c r="KU1" s="184" t="s">
        <v>955</v>
      </c>
      <c r="KV1" s="184" t="s">
        <v>332</v>
      </c>
      <c r="KW1" s="184" t="s">
        <v>958</v>
      </c>
      <c r="KX1" s="184" t="s">
        <v>960</v>
      </c>
      <c r="KY1" s="184" t="s">
        <v>962</v>
      </c>
      <c r="KZ1" s="184" t="s">
        <v>964</v>
      </c>
      <c r="LA1" s="184" t="s">
        <v>966</v>
      </c>
      <c r="LB1" s="184" t="s">
        <v>968</v>
      </c>
      <c r="LC1" s="184" t="s">
        <v>970</v>
      </c>
      <c r="LD1" s="181" t="s">
        <v>334</v>
      </c>
      <c r="LE1" s="193" t="s">
        <v>335</v>
      </c>
      <c r="LF1" s="184" t="s">
        <v>336</v>
      </c>
      <c r="LG1" s="184" t="s">
        <v>350</v>
      </c>
      <c r="LH1" s="184" t="s">
        <v>972</v>
      </c>
      <c r="LI1" s="184" t="s">
        <v>974</v>
      </c>
      <c r="LJ1" s="184" t="s">
        <v>976</v>
      </c>
      <c r="LK1" s="184" t="s">
        <v>978</v>
      </c>
      <c r="LL1" s="184" t="s">
        <v>351</v>
      </c>
      <c r="LM1" s="184" t="s">
        <v>980</v>
      </c>
      <c r="LN1" s="184" t="s">
        <v>352</v>
      </c>
      <c r="LO1" s="184" t="s">
        <v>982</v>
      </c>
      <c r="LP1" s="184" t="s">
        <v>337</v>
      </c>
      <c r="LQ1" s="184" t="s">
        <v>984</v>
      </c>
      <c r="LR1" s="184" t="s">
        <v>353</v>
      </c>
      <c r="LS1" s="184" t="s">
        <v>986</v>
      </c>
      <c r="LT1" s="184" t="s">
        <v>988</v>
      </c>
      <c r="LU1" s="184" t="s">
        <v>354</v>
      </c>
      <c r="LV1" s="193" t="s">
        <v>338</v>
      </c>
      <c r="LW1" s="184" t="s">
        <v>339</v>
      </c>
      <c r="LX1" s="184" t="s">
        <v>990</v>
      </c>
      <c r="LY1" s="184" t="s">
        <v>992</v>
      </c>
      <c r="LZ1" s="184" t="s">
        <v>993</v>
      </c>
      <c r="MA1" s="184" t="s">
        <v>995</v>
      </c>
      <c r="MB1" s="184" t="s">
        <v>996</v>
      </c>
      <c r="MC1" s="184" t="s">
        <v>998</v>
      </c>
      <c r="MD1" s="184" t="s">
        <v>1000</v>
      </c>
      <c r="ME1" s="184" t="s">
        <v>1002</v>
      </c>
      <c r="MF1" s="184" t="s">
        <v>1004</v>
      </c>
      <c r="MG1" s="184" t="s">
        <v>340</v>
      </c>
      <c r="MH1" s="184" t="s">
        <v>1007</v>
      </c>
      <c r="MI1" s="184" t="s">
        <v>1008</v>
      </c>
      <c r="MJ1" s="184" t="s">
        <v>1010</v>
      </c>
      <c r="MK1" s="184" t="s">
        <v>341</v>
      </c>
      <c r="ML1" s="184" t="s">
        <v>1013</v>
      </c>
      <c r="MM1" s="184" t="s">
        <v>1014</v>
      </c>
      <c r="MN1" s="184" t="s">
        <v>1016</v>
      </c>
      <c r="MO1" s="184" t="s">
        <v>1018</v>
      </c>
      <c r="MP1" s="184" t="s">
        <v>342</v>
      </c>
      <c r="MQ1" s="184" t="s">
        <v>1021</v>
      </c>
      <c r="MR1" s="184" t="s">
        <v>1023</v>
      </c>
      <c r="MS1" s="184" t="s">
        <v>1025</v>
      </c>
      <c r="MT1" s="184" t="s">
        <v>1027</v>
      </c>
      <c r="MU1" s="184" t="s">
        <v>343</v>
      </c>
      <c r="MV1" s="184" t="s">
        <v>1030</v>
      </c>
      <c r="MW1" s="184" t="s">
        <v>1032</v>
      </c>
      <c r="MX1" s="184" t="s">
        <v>1034</v>
      </c>
      <c r="MY1" s="184" t="s">
        <v>1036</v>
      </c>
      <c r="MZ1" s="184" t="s">
        <v>1038</v>
      </c>
      <c r="NA1" s="184" t="s">
        <v>1040</v>
      </c>
      <c r="NB1" s="184" t="s">
        <v>1042</v>
      </c>
      <c r="NC1" s="184" t="s">
        <v>1044</v>
      </c>
      <c r="ND1" s="184" t="s">
        <v>1046</v>
      </c>
      <c r="NE1" s="184" t="s">
        <v>1048</v>
      </c>
      <c r="NF1" s="184" t="s">
        <v>1050</v>
      </c>
      <c r="NG1" s="184" t="s">
        <v>1051</v>
      </c>
      <c r="NH1" s="193" t="s">
        <v>344</v>
      </c>
      <c r="NI1" s="184" t="s">
        <v>345</v>
      </c>
      <c r="NJ1" s="184" t="s">
        <v>1053</v>
      </c>
      <c r="NK1" s="184" t="s">
        <v>1055</v>
      </c>
      <c r="NL1" s="184" t="s">
        <v>1057</v>
      </c>
      <c r="NM1" s="184" t="s">
        <v>1059</v>
      </c>
      <c r="NN1" s="193" t="s">
        <v>346</v>
      </c>
      <c r="NO1" s="184" t="s">
        <v>347</v>
      </c>
      <c r="NP1" s="184" t="s">
        <v>1060</v>
      </c>
      <c r="NQ1" s="184" t="s">
        <v>348</v>
      </c>
      <c r="NR1" s="184" t="s">
        <v>1062</v>
      </c>
      <c r="NS1" s="184" t="s">
        <v>1064</v>
      </c>
      <c r="NT1" s="184" t="s">
        <v>349</v>
      </c>
      <c r="NU1" s="184" t="s">
        <v>1066</v>
      </c>
      <c r="NV1" s="181" t="s">
        <v>355</v>
      </c>
      <c r="NW1" s="193" t="s">
        <v>356</v>
      </c>
      <c r="NX1" s="184" t="s">
        <v>357</v>
      </c>
      <c r="NY1" s="184" t="s">
        <v>1069</v>
      </c>
      <c r="NZ1" s="184" t="s">
        <v>1071</v>
      </c>
      <c r="OA1" s="184" t="s">
        <v>358</v>
      </c>
      <c r="OB1" s="184" t="s">
        <v>368</v>
      </c>
      <c r="OC1" s="184" t="s">
        <v>1073</v>
      </c>
      <c r="OD1" s="184" t="s">
        <v>1075</v>
      </c>
      <c r="OE1" s="184" t="s">
        <v>1077</v>
      </c>
      <c r="OF1" s="184" t="s">
        <v>1079</v>
      </c>
      <c r="OG1" s="184" t="s">
        <v>1081</v>
      </c>
      <c r="OH1" s="184" t="s">
        <v>1083</v>
      </c>
      <c r="OI1" s="184" t="s">
        <v>1085</v>
      </c>
      <c r="OJ1" s="184" t="s">
        <v>1087</v>
      </c>
      <c r="OK1" s="184" t="s">
        <v>1089</v>
      </c>
      <c r="OL1" s="184" t="s">
        <v>1091</v>
      </c>
      <c r="OM1" s="184" t="s">
        <v>1093</v>
      </c>
      <c r="ON1" s="184" t="s">
        <v>1095</v>
      </c>
      <c r="OO1" s="184" t="s">
        <v>1097</v>
      </c>
      <c r="OP1" s="184" t="s">
        <v>1099</v>
      </c>
      <c r="OQ1" s="184" t="s">
        <v>1101</v>
      </c>
      <c r="OR1" s="184" t="s">
        <v>1103</v>
      </c>
      <c r="OS1" s="184" t="s">
        <v>1105</v>
      </c>
      <c r="OT1" s="184" t="s">
        <v>1107</v>
      </c>
      <c r="OU1" s="184" t="s">
        <v>1109</v>
      </c>
      <c r="OV1" s="184" t="s">
        <v>1111</v>
      </c>
      <c r="OW1" s="184" t="s">
        <v>1113</v>
      </c>
      <c r="OX1" s="184" t="s">
        <v>1115</v>
      </c>
      <c r="OY1" s="184" t="s">
        <v>369</v>
      </c>
      <c r="OZ1" s="184" t="s">
        <v>1118</v>
      </c>
      <c r="PA1" s="184" t="s">
        <v>1120</v>
      </c>
      <c r="PB1" s="184" t="s">
        <v>1121</v>
      </c>
      <c r="PC1" s="184" t="s">
        <v>1123</v>
      </c>
      <c r="PD1" s="184" t="s">
        <v>1125</v>
      </c>
      <c r="PE1" s="184" t="s">
        <v>1127</v>
      </c>
      <c r="PF1" s="184" t="s">
        <v>1129</v>
      </c>
      <c r="PG1" s="184" t="s">
        <v>1131</v>
      </c>
      <c r="PH1" s="184" t="s">
        <v>1133</v>
      </c>
      <c r="PI1" s="184" t="s">
        <v>1135</v>
      </c>
      <c r="PJ1" s="184" t="s">
        <v>1137</v>
      </c>
      <c r="PK1" s="184" t="s">
        <v>1139</v>
      </c>
      <c r="PL1" s="184" t="s">
        <v>1141</v>
      </c>
      <c r="PM1" s="184" t="s">
        <v>1143</v>
      </c>
      <c r="PN1" s="184" t="s">
        <v>1145</v>
      </c>
      <c r="PO1" s="184" t="s">
        <v>1147</v>
      </c>
      <c r="PP1" s="184" t="s">
        <v>1149</v>
      </c>
      <c r="PQ1" s="184" t="s">
        <v>1151</v>
      </c>
      <c r="PR1" s="184" t="s">
        <v>1153</v>
      </c>
      <c r="PS1" s="184" t="s">
        <v>1155</v>
      </c>
      <c r="PT1" s="184" t="s">
        <v>1157</v>
      </c>
      <c r="PU1" s="184" t="s">
        <v>1159</v>
      </c>
      <c r="PV1" s="184" t="s">
        <v>1161</v>
      </c>
      <c r="PW1" s="184" t="s">
        <v>1163</v>
      </c>
      <c r="PX1" s="184" t="s">
        <v>1165</v>
      </c>
      <c r="PY1" s="184" t="s">
        <v>1167</v>
      </c>
      <c r="PZ1" s="184" t="s">
        <v>359</v>
      </c>
      <c r="QA1" s="184" t="s">
        <v>1169</v>
      </c>
      <c r="QB1" s="184" t="s">
        <v>1171</v>
      </c>
      <c r="QC1" s="184" t="s">
        <v>1173</v>
      </c>
      <c r="QD1" s="184" t="s">
        <v>1175</v>
      </c>
      <c r="QE1" s="184" t="s">
        <v>1177</v>
      </c>
      <c r="QF1" s="193" t="s">
        <v>360</v>
      </c>
      <c r="QG1" s="184" t="s">
        <v>361</v>
      </c>
      <c r="QH1" s="184" t="s">
        <v>1179</v>
      </c>
      <c r="QI1" s="184" t="s">
        <v>1181</v>
      </c>
      <c r="QJ1" s="184" t="s">
        <v>1183</v>
      </c>
      <c r="QK1" s="184" t="s">
        <v>1185</v>
      </c>
      <c r="QL1" s="184" t="s">
        <v>1187</v>
      </c>
      <c r="QM1" s="184" t="s">
        <v>1189</v>
      </c>
      <c r="QN1" s="193" t="s">
        <v>362</v>
      </c>
      <c r="QO1" s="184" t="s">
        <v>1191</v>
      </c>
      <c r="QP1" s="184" t="s">
        <v>363</v>
      </c>
      <c r="QQ1" s="184" t="s">
        <v>370</v>
      </c>
      <c r="QR1" s="184" t="s">
        <v>1193</v>
      </c>
      <c r="QS1" s="184" t="s">
        <v>1195</v>
      </c>
      <c r="QT1" s="184" t="s">
        <v>1197</v>
      </c>
      <c r="QU1" s="184" t="s">
        <v>1199</v>
      </c>
      <c r="QV1" s="184" t="s">
        <v>1201</v>
      </c>
      <c r="QW1" s="184" t="s">
        <v>1203</v>
      </c>
      <c r="QX1" s="184" t="s">
        <v>1205</v>
      </c>
      <c r="QY1" s="184" t="s">
        <v>1207</v>
      </c>
      <c r="QZ1" s="184" t="s">
        <v>1209</v>
      </c>
      <c r="RA1" s="184" t="s">
        <v>1211</v>
      </c>
      <c r="RB1" s="184" t="s">
        <v>1213</v>
      </c>
      <c r="RC1" s="184" t="s">
        <v>1215</v>
      </c>
      <c r="RD1" s="184" t="s">
        <v>1217</v>
      </c>
      <c r="RE1" s="184" t="s">
        <v>1219</v>
      </c>
      <c r="RF1" s="193" t="s">
        <v>364</v>
      </c>
      <c r="RG1" s="184" t="s">
        <v>365</v>
      </c>
      <c r="RH1" s="184" t="s">
        <v>1221</v>
      </c>
      <c r="RI1" s="184" t="s">
        <v>1223</v>
      </c>
      <c r="RJ1" s="193" t="s">
        <v>366</v>
      </c>
      <c r="RK1" s="184" t="s">
        <v>367</v>
      </c>
      <c r="RL1" s="184" t="s">
        <v>1225</v>
      </c>
      <c r="RM1" s="184" t="s">
        <v>1226</v>
      </c>
      <c r="RN1" s="184" t="s">
        <v>1227</v>
      </c>
      <c r="RO1" s="184" t="s">
        <v>1228</v>
      </c>
      <c r="RP1" s="184" t="s">
        <v>1230</v>
      </c>
      <c r="RQ1" s="184" t="s">
        <v>1231</v>
      </c>
      <c r="RR1" s="184" t="s">
        <v>1233</v>
      </c>
      <c r="RS1" s="184" t="s">
        <v>1234</v>
      </c>
      <c r="RT1" s="181" t="s">
        <v>371</v>
      </c>
      <c r="RU1" s="193" t="s">
        <v>372</v>
      </c>
      <c r="RV1" s="184" t="s">
        <v>373</v>
      </c>
      <c r="RW1" s="184" t="s">
        <v>1236</v>
      </c>
      <c r="RX1" s="184" t="s">
        <v>1238</v>
      </c>
      <c r="RY1" s="184" t="s">
        <v>374</v>
      </c>
      <c r="RZ1" s="184" t="s">
        <v>1240</v>
      </c>
      <c r="SA1" s="184" t="s">
        <v>1242</v>
      </c>
      <c r="SB1" s="184" t="s">
        <v>1244</v>
      </c>
      <c r="SC1" s="184" t="s">
        <v>1246</v>
      </c>
      <c r="SD1" s="193" t="s">
        <v>375</v>
      </c>
      <c r="SE1" s="184" t="s">
        <v>376</v>
      </c>
      <c r="SF1" s="184" t="s">
        <v>1248</v>
      </c>
      <c r="SG1" s="184" t="s">
        <v>1250</v>
      </c>
      <c r="SH1" s="184" t="s">
        <v>1252</v>
      </c>
      <c r="SI1" s="184" t="s">
        <v>1254</v>
      </c>
      <c r="SJ1" s="184" t="s">
        <v>1256</v>
      </c>
      <c r="SK1" s="184" t="s">
        <v>1258</v>
      </c>
      <c r="SL1" s="184" t="s">
        <v>1260</v>
      </c>
      <c r="SM1" s="184" t="s">
        <v>1262</v>
      </c>
      <c r="SN1" s="184" t="s">
        <v>1264</v>
      </c>
      <c r="SO1" s="184" t="s">
        <v>1266</v>
      </c>
      <c r="SP1" s="184" t="s">
        <v>1268</v>
      </c>
      <c r="SQ1" s="184" t="s">
        <v>1270</v>
      </c>
      <c r="SR1" s="184" t="s">
        <v>1272</v>
      </c>
      <c r="SS1" s="184" t="s">
        <v>1274</v>
      </c>
      <c r="ST1" s="184" t="s">
        <v>1276</v>
      </c>
      <c r="SU1" s="181" t="s">
        <v>377</v>
      </c>
      <c r="SV1" s="193" t="s">
        <v>378</v>
      </c>
      <c r="SW1" s="184" t="s">
        <v>379</v>
      </c>
      <c r="SX1" s="184" t="s">
        <v>1278</v>
      </c>
      <c r="SY1" s="184" t="s">
        <v>1280</v>
      </c>
      <c r="SZ1" s="184" t="s">
        <v>1282</v>
      </c>
      <c r="TA1" s="184" t="s">
        <v>1284</v>
      </c>
      <c r="TB1" s="184" t="s">
        <v>1286</v>
      </c>
      <c r="TC1" s="184" t="s">
        <v>380</v>
      </c>
      <c r="TD1" s="184" t="s">
        <v>1288</v>
      </c>
      <c r="TE1" s="184" t="s">
        <v>1290</v>
      </c>
      <c r="TF1" s="184" t="s">
        <v>1292</v>
      </c>
      <c r="TG1" s="184" t="s">
        <v>1294</v>
      </c>
      <c r="TH1" s="184" t="s">
        <v>1296</v>
      </c>
      <c r="TI1" s="184" t="s">
        <v>1298</v>
      </c>
      <c r="TJ1" s="193" t="s">
        <v>381</v>
      </c>
      <c r="TK1" s="184" t="s">
        <v>382</v>
      </c>
      <c r="TL1" s="184" t="s">
        <v>383</v>
      </c>
      <c r="TM1" s="184" t="s">
        <v>1300</v>
      </c>
      <c r="TN1" s="184" t="s">
        <v>1302</v>
      </c>
      <c r="TO1" s="184" t="s">
        <v>1303</v>
      </c>
      <c r="TP1" s="184" t="s">
        <v>1305</v>
      </c>
      <c r="TQ1" s="184" t="s">
        <v>1307</v>
      </c>
      <c r="TR1" s="184" t="s">
        <v>1309</v>
      </c>
      <c r="TS1" s="184" t="s">
        <v>1311</v>
      </c>
      <c r="TT1" s="184" t="s">
        <v>1313</v>
      </c>
      <c r="TU1" s="184" t="s">
        <v>1315</v>
      </c>
      <c r="TV1" s="184" t="s">
        <v>1317</v>
      </c>
      <c r="TW1" s="184" t="s">
        <v>1319</v>
      </c>
      <c r="TX1" s="184" t="s">
        <v>1321</v>
      </c>
      <c r="TY1" s="184" t="s">
        <v>1323</v>
      </c>
      <c r="TZ1" s="184" t="s">
        <v>1325</v>
      </c>
      <c r="UA1" s="184" t="s">
        <v>1327</v>
      </c>
      <c r="UB1" s="184" t="s">
        <v>1329</v>
      </c>
      <c r="UC1" s="181" t="s">
        <v>1331</v>
      </c>
      <c r="UD1" s="184" t="s">
        <v>1333</v>
      </c>
      <c r="UE1" s="184" t="s">
        <v>1335</v>
      </c>
      <c r="UF1" s="184" t="s">
        <v>1337</v>
      </c>
      <c r="UG1" s="184" t="s">
        <v>1339</v>
      </c>
      <c r="UH1" s="184" t="s">
        <v>1341</v>
      </c>
      <c r="UI1" s="187"/>
    </row>
    <row r="2" spans="1:555" s="124" customFormat="1" hidden="1" x14ac:dyDescent="0.25">
      <c r="A2" s="124" t="s">
        <v>1364</v>
      </c>
      <c r="B2" s="124" t="s">
        <v>1366</v>
      </c>
      <c r="C2" s="124" t="s">
        <v>477</v>
      </c>
      <c r="D2" s="124" t="s">
        <v>1365</v>
      </c>
      <c r="E2" s="124" t="s">
        <v>1367</v>
      </c>
      <c r="F2" s="124" t="s">
        <v>478</v>
      </c>
      <c r="G2" s="162" t="s">
        <v>1368</v>
      </c>
      <c r="H2" s="124" t="s">
        <v>1369</v>
      </c>
      <c r="I2" s="124" t="s">
        <v>1370</v>
      </c>
      <c r="J2" s="124" t="s">
        <v>1466</v>
      </c>
      <c r="K2" s="124" t="s">
        <v>1371</v>
      </c>
      <c r="L2" s="124" t="s">
        <v>1372</v>
      </c>
      <c r="M2" s="124" t="s">
        <v>1373</v>
      </c>
      <c r="N2" s="124" t="s">
        <v>1374</v>
      </c>
      <c r="O2" s="124" t="s">
        <v>1375</v>
      </c>
      <c r="R2" s="124" t="s">
        <v>132</v>
      </c>
      <c r="S2" s="124" t="s">
        <v>1454</v>
      </c>
      <c r="U2" s="124" t="s">
        <v>398</v>
      </c>
      <c r="V2" s="124" t="s">
        <v>416</v>
      </c>
      <c r="W2" s="124" t="s">
        <v>399</v>
      </c>
      <c r="X2" s="124" t="s">
        <v>400</v>
      </c>
      <c r="Y2" s="124" t="s">
        <v>401</v>
      </c>
      <c r="Z2" s="124" t="s">
        <v>402</v>
      </c>
      <c r="AA2" s="124" t="s">
        <v>403</v>
      </c>
      <c r="AB2" s="124" t="s">
        <v>404</v>
      </c>
      <c r="AC2" s="124" t="s">
        <v>405</v>
      </c>
      <c r="AD2" s="124" t="s">
        <v>406</v>
      </c>
      <c r="AE2" s="124" t="s">
        <v>407</v>
      </c>
      <c r="AF2" s="124" t="s">
        <v>408</v>
      </c>
      <c r="AH2" s="124" t="s">
        <v>426</v>
      </c>
      <c r="AI2" s="124" t="s">
        <v>427</v>
      </c>
      <c r="AJ2" s="124" t="s">
        <v>428</v>
      </c>
      <c r="AK2" s="124" t="s">
        <v>429</v>
      </c>
      <c r="AL2" s="124" t="s">
        <v>430</v>
      </c>
      <c r="AM2" s="124" t="s">
        <v>433</v>
      </c>
      <c r="AN2" s="124" t="s">
        <v>431</v>
      </c>
      <c r="AO2" s="124" t="s">
        <v>432</v>
      </c>
      <c r="AP2" s="124" t="s">
        <v>434</v>
      </c>
      <c r="AQ2" s="124" t="s">
        <v>435</v>
      </c>
      <c r="AR2" s="124" t="s">
        <v>436</v>
      </c>
      <c r="AS2" s="124" t="s">
        <v>437</v>
      </c>
      <c r="AT2" s="124" t="s">
        <v>438</v>
      </c>
      <c r="AU2" s="124" t="s">
        <v>439</v>
      </c>
      <c r="AV2" s="124" t="s">
        <v>440</v>
      </c>
      <c r="AW2" s="124" t="s">
        <v>441</v>
      </c>
      <c r="AX2" s="124" t="s">
        <v>442</v>
      </c>
      <c r="AY2" s="124" t="s">
        <v>443</v>
      </c>
      <c r="AZ2" s="124" t="s">
        <v>444</v>
      </c>
      <c r="BA2" s="124" t="s">
        <v>445</v>
      </c>
      <c r="BB2" s="124" t="s">
        <v>446</v>
      </c>
      <c r="BC2" s="124" t="s">
        <v>447</v>
      </c>
      <c r="BD2" s="124" t="s">
        <v>448</v>
      </c>
      <c r="BE2" s="124" t="s">
        <v>449</v>
      </c>
      <c r="BF2" s="124" t="s">
        <v>450</v>
      </c>
      <c r="BG2" s="124" t="s">
        <v>451</v>
      </c>
      <c r="BH2" s="124" t="s">
        <v>452</v>
      </c>
      <c r="BI2" s="124" t="s">
        <v>453</v>
      </c>
      <c r="BJ2" s="124" t="s">
        <v>454</v>
      </c>
      <c r="BK2" s="124" t="s">
        <v>455</v>
      </c>
      <c r="BL2" s="124" t="s">
        <v>456</v>
      </c>
      <c r="BM2" s="124" t="s">
        <v>457</v>
      </c>
      <c r="BN2" s="124" t="s">
        <v>458</v>
      </c>
      <c r="BO2" s="124" t="s">
        <v>459</v>
      </c>
      <c r="BP2" s="124" t="s">
        <v>460</v>
      </c>
      <c r="BQ2" s="124" t="s">
        <v>461</v>
      </c>
      <c r="BR2" s="124" t="s">
        <v>462</v>
      </c>
      <c r="BS2" s="124" t="s">
        <v>463</v>
      </c>
      <c r="BT2" s="124" t="s">
        <v>464</v>
      </c>
      <c r="BU2" s="124" t="s">
        <v>465</v>
      </c>
      <c r="CB2" s="124" t="s">
        <v>1344</v>
      </c>
      <c r="CC2" s="124" t="s">
        <v>1345</v>
      </c>
      <c r="CD2" s="124" t="s">
        <v>1343</v>
      </c>
      <c r="CE2" s="124" t="s">
        <v>1346</v>
      </c>
    </row>
    <row r="3" spans="1:555" hidden="1" x14ac:dyDescent="0.25">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c r="CB3" s="87">
        <v>35000</v>
      </c>
      <c r="CC3" s="87">
        <v>15000</v>
      </c>
      <c r="CD3" s="87">
        <v>35000</v>
      </c>
      <c r="CE3" s="87">
        <v>15000</v>
      </c>
    </row>
    <row r="5" spans="1:555" ht="52.5" x14ac:dyDescent="0.25">
      <c r="C5" s="88" t="s">
        <v>387</v>
      </c>
      <c r="D5" s="89">
        <f>SUMIF($C:$C,$C$10,D:D)</f>
        <v>0</v>
      </c>
    </row>
    <row r="8" spans="1:555" x14ac:dyDescent="0.25">
      <c r="C8" s="109"/>
      <c r="D8" s="109"/>
      <c r="E8" s="109"/>
      <c r="F8" s="109"/>
      <c r="G8" s="78"/>
      <c r="H8" s="109"/>
      <c r="I8" s="109"/>
    </row>
    <row r="9" spans="1:555" ht="15.75" thickBot="1" x14ac:dyDescent="0.3">
      <c r="C9" s="109"/>
      <c r="D9" s="109"/>
      <c r="E9" s="109"/>
      <c r="F9" s="109"/>
      <c r="G9" s="78"/>
      <c r="H9" s="109"/>
      <c r="I9" s="109"/>
    </row>
    <row r="10" spans="1:555" ht="15.75" thickBot="1" x14ac:dyDescent="0.3">
      <c r="B10" s="95"/>
      <c r="C10" s="29" t="s">
        <v>43</v>
      </c>
      <c r="D10" s="110">
        <f>SUM(F17:F30)</f>
        <v>0</v>
      </c>
      <c r="F10" s="70"/>
      <c r="G10" s="79"/>
      <c r="H10" s="70"/>
      <c r="I10" s="70"/>
    </row>
    <row r="11" spans="1:555" x14ac:dyDescent="0.25">
      <c r="B11" s="95"/>
      <c r="C11" s="70"/>
      <c r="D11" s="31"/>
      <c r="E11" s="95"/>
      <c r="F11" s="95"/>
      <c r="G11" s="95"/>
      <c r="H11" s="76"/>
      <c r="I11" s="76"/>
      <c r="J11" s="76"/>
      <c r="K11" s="114"/>
    </row>
    <row r="12" spans="1:555" x14ac:dyDescent="0.25">
      <c r="B12" s="95"/>
      <c r="C12" s="70"/>
      <c r="D12" s="31"/>
      <c r="E12" s="95"/>
      <c r="F12" s="95"/>
      <c r="G12" s="95"/>
      <c r="H12" s="76"/>
      <c r="I12" s="76"/>
      <c r="J12" s="76"/>
      <c r="K12" s="114"/>
    </row>
    <row r="13" spans="1:555" ht="15.75" x14ac:dyDescent="0.25">
      <c r="B13" s="95"/>
      <c r="C13" s="206" t="s">
        <v>396</v>
      </c>
      <c r="D13" s="207"/>
      <c r="E13" s="95"/>
      <c r="F13" s="95"/>
      <c r="G13" s="95"/>
      <c r="H13" s="76"/>
      <c r="I13" s="76"/>
      <c r="J13" s="76"/>
      <c r="K13" s="114"/>
    </row>
    <row r="14" spans="1:555" ht="18.75" x14ac:dyDescent="0.25">
      <c r="B14" s="95"/>
      <c r="C14" s="215"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#N/A</v>
      </c>
      <c r="D14" s="31"/>
      <c r="E14" s="95"/>
      <c r="F14" s="95"/>
      <c r="G14" s="95"/>
      <c r="H14" s="76"/>
      <c r="I14" s="76"/>
      <c r="J14" s="76"/>
      <c r="K14" s="114"/>
    </row>
    <row r="15" spans="1:555" x14ac:dyDescent="0.25">
      <c r="B15" s="95"/>
      <c r="F15" s="95"/>
      <c r="G15" s="76"/>
      <c r="H15" s="76"/>
      <c r="I15" s="76"/>
    </row>
    <row r="16" spans="1:555" ht="32.25" customHeight="1" thickBot="1" x14ac:dyDescent="0.3">
      <c r="B16" s="95"/>
      <c r="C16" s="151" t="s">
        <v>44</v>
      </c>
      <c r="D16" s="151" t="s">
        <v>55</v>
      </c>
      <c r="E16" s="151" t="s">
        <v>57</v>
      </c>
      <c r="F16" s="152" t="s">
        <v>27</v>
      </c>
      <c r="G16" s="152" t="s">
        <v>134</v>
      </c>
      <c r="H16" s="151" t="s">
        <v>46</v>
      </c>
      <c r="I16" s="151" t="s">
        <v>135</v>
      </c>
      <c r="J16" s="151" t="s">
        <v>414</v>
      </c>
      <c r="K16" s="151" t="s">
        <v>415</v>
      </c>
      <c r="L16" s="151" t="s">
        <v>470</v>
      </c>
    </row>
    <row r="17" spans="2:12" ht="15.75" thickBot="1" x14ac:dyDescent="0.3">
      <c r="B17" s="95"/>
      <c r="C17" s="318" t="s">
        <v>1346</v>
      </c>
      <c r="D17" s="160"/>
      <c r="E17" s="98">
        <f>HLOOKUP($C17,$CB$2:$CE$3,2,0)</f>
        <v>15000</v>
      </c>
      <c r="F17" s="99">
        <f>D17*E17</f>
        <v>0</v>
      </c>
      <c r="G17" s="167"/>
      <c r="H17" s="100" t="s">
        <v>1021</v>
      </c>
      <c r="I17" s="100" t="str">
        <f>VLOOKUP(H17,Presupuesto!$B$11:$C$565,2,0)</f>
        <v>EQUIPO DE COMPUTACION</v>
      </c>
      <c r="J17" s="225" t="s">
        <v>1466</v>
      </c>
      <c r="K17" s="100" t="s">
        <v>398</v>
      </c>
      <c r="L17" s="100"/>
    </row>
    <row r="18" spans="2:12" x14ac:dyDescent="0.25">
      <c r="B18" s="95"/>
      <c r="C18" s="318" t="s">
        <v>1344</v>
      </c>
      <c r="D18" s="153"/>
      <c r="E18" s="98">
        <f>HLOOKUP($C18,$CB$2:$CE$3,2,0)</f>
        <v>35000</v>
      </c>
      <c r="F18" s="99">
        <f>D18*E18</f>
        <v>0</v>
      </c>
      <c r="G18" s="167"/>
      <c r="H18" s="103" t="s">
        <v>1021</v>
      </c>
      <c r="I18" s="103" t="str">
        <f>VLOOKUP(H18,Presupuesto!$B$11:$C$565,2,0)</f>
        <v>EQUIPO DE COMPUTACION</v>
      </c>
      <c r="J18" s="100" t="str">
        <f t="shared" ref="J18:J29" si="0">$J$17</f>
        <v>Posgrado</v>
      </c>
      <c r="K18" s="100" t="s">
        <v>416</v>
      </c>
      <c r="L18" s="100"/>
    </row>
    <row r="19" spans="2:12" x14ac:dyDescent="0.25">
      <c r="B19" s="95"/>
      <c r="C19" s="101" t="s">
        <v>73</v>
      </c>
      <c r="D19" s="153"/>
      <c r="E19" s="102">
        <v>4000</v>
      </c>
      <c r="F19" s="99">
        <f t="shared" ref="F19:F30" si="1">D19*E19</f>
        <v>0</v>
      </c>
      <c r="G19" s="167"/>
      <c r="H19" s="103" t="s">
        <v>993</v>
      </c>
      <c r="I19" s="103" t="str">
        <f>VLOOKUP(H19,Presupuesto!$B$11:$C$565,2,0)</f>
        <v>EQUIPOS VARIOS DE OFICINA</v>
      </c>
      <c r="J19" s="100" t="str">
        <f t="shared" si="0"/>
        <v>Posgrado</v>
      </c>
      <c r="K19" s="100" t="s">
        <v>399</v>
      </c>
      <c r="L19" s="100"/>
    </row>
    <row r="20" spans="2:12" x14ac:dyDescent="0.25">
      <c r="B20" s="95"/>
      <c r="C20" s="101" t="s">
        <v>74</v>
      </c>
      <c r="D20" s="153"/>
      <c r="E20" s="102">
        <v>8000</v>
      </c>
      <c r="F20" s="99">
        <f t="shared" si="1"/>
        <v>0</v>
      </c>
      <c r="G20" s="167"/>
      <c r="H20" s="103" t="s">
        <v>1021</v>
      </c>
      <c r="I20" s="103" t="str">
        <f>VLOOKUP(H20,Presupuesto!$B$11:$C$565,2,0)</f>
        <v>EQUIPO DE COMPUTACION</v>
      </c>
      <c r="J20" s="100" t="str">
        <f t="shared" si="0"/>
        <v>Posgrado</v>
      </c>
      <c r="K20" s="100" t="s">
        <v>399</v>
      </c>
      <c r="L20" s="100"/>
    </row>
    <row r="21" spans="2:12" x14ac:dyDescent="0.25">
      <c r="B21" s="95"/>
      <c r="C21" s="101" t="s">
        <v>75</v>
      </c>
      <c r="D21" s="153"/>
      <c r="E21" s="102">
        <v>5000</v>
      </c>
      <c r="F21" s="99">
        <f t="shared" si="1"/>
        <v>0</v>
      </c>
      <c r="G21" s="167"/>
      <c r="H21" s="103" t="s">
        <v>1021</v>
      </c>
      <c r="I21" s="103" t="str">
        <f>VLOOKUP(H21,Presupuesto!$B$11:$C$565,2,0)</f>
        <v>EQUIPO DE COMPUTACION</v>
      </c>
      <c r="J21" s="100" t="str">
        <f t="shared" si="0"/>
        <v>Posgrado</v>
      </c>
      <c r="K21" s="100" t="s">
        <v>399</v>
      </c>
      <c r="L21" s="100"/>
    </row>
    <row r="22" spans="2:12" x14ac:dyDescent="0.25">
      <c r="B22" s="95"/>
      <c r="C22" s="101" t="s">
        <v>35</v>
      </c>
      <c r="D22" s="153"/>
      <c r="E22" s="102">
        <v>13000</v>
      </c>
      <c r="F22" s="99">
        <f t="shared" si="1"/>
        <v>0</v>
      </c>
      <c r="G22" s="167"/>
      <c r="H22" s="103" t="s">
        <v>1007</v>
      </c>
      <c r="I22" s="103" t="str">
        <f>VLOOKUP(H22,Presupuesto!$B$11:$C$565,2,0)</f>
        <v>EQUIPO DE TRANSPORTE TRACCION Y ELEVACION</v>
      </c>
      <c r="J22" s="100" t="str">
        <f t="shared" si="0"/>
        <v>Posgrado</v>
      </c>
      <c r="K22" s="100" t="s">
        <v>399</v>
      </c>
      <c r="L22" s="100"/>
    </row>
    <row r="23" spans="2:12" x14ac:dyDescent="0.25">
      <c r="B23" s="95"/>
      <c r="C23" s="101" t="s">
        <v>76</v>
      </c>
      <c r="D23" s="153"/>
      <c r="E23" s="102">
        <v>15000</v>
      </c>
      <c r="F23" s="99">
        <f t="shared" si="1"/>
        <v>0</v>
      </c>
      <c r="G23" s="167"/>
      <c r="H23" s="103" t="s">
        <v>1007</v>
      </c>
      <c r="I23" s="103" t="str">
        <f>VLOOKUP(H23,Presupuesto!$B$11:$C$565,2,0)</f>
        <v>EQUIPO DE TRANSPORTE TRACCION Y ELEVACION</v>
      </c>
      <c r="J23" s="100" t="str">
        <f t="shared" si="0"/>
        <v>Posgrado</v>
      </c>
      <c r="K23" s="100" t="s">
        <v>399</v>
      </c>
      <c r="L23" s="100"/>
    </row>
    <row r="24" spans="2:12" x14ac:dyDescent="0.25">
      <c r="B24" s="95"/>
      <c r="C24" s="101" t="s">
        <v>77</v>
      </c>
      <c r="D24" s="153"/>
      <c r="E24" s="102">
        <v>10000</v>
      </c>
      <c r="F24" s="99">
        <f t="shared" si="1"/>
        <v>0</v>
      </c>
      <c r="G24" s="167"/>
      <c r="H24" s="103" t="s">
        <v>1007</v>
      </c>
      <c r="I24" s="103" t="str">
        <f>VLOOKUP(H24,Presupuesto!$B$11:$C$565,2,0)</f>
        <v>EQUIPO DE TRANSPORTE TRACCION Y ELEVACION</v>
      </c>
      <c r="J24" s="100" t="str">
        <f t="shared" si="0"/>
        <v>Posgrado</v>
      </c>
      <c r="K24" s="100" t="s">
        <v>407</v>
      </c>
      <c r="L24" s="100"/>
    </row>
    <row r="25" spans="2:12" x14ac:dyDescent="0.25">
      <c r="C25" s="101" t="s">
        <v>78</v>
      </c>
      <c r="D25" s="153"/>
      <c r="E25" s="102">
        <v>10000</v>
      </c>
      <c r="F25" s="99">
        <f t="shared" si="1"/>
        <v>0</v>
      </c>
      <c r="G25" s="167"/>
      <c r="H25" s="103" t="s">
        <v>1053</v>
      </c>
      <c r="I25" s="103" t="str">
        <f>VLOOKUP(H25,Presupuesto!$B$11:$C$565,2,0)</f>
        <v>APLICACIONES INFORMATICAS</v>
      </c>
      <c r="J25" s="100" t="str">
        <f t="shared" si="0"/>
        <v>Posgrado</v>
      </c>
      <c r="K25" s="100" t="s">
        <v>403</v>
      </c>
      <c r="L25" s="100"/>
    </row>
    <row r="26" spans="2:12" x14ac:dyDescent="0.25">
      <c r="C26" s="111" t="s">
        <v>79</v>
      </c>
      <c r="D26" s="153"/>
      <c r="E26" s="102">
        <v>2000</v>
      </c>
      <c r="F26" s="99">
        <f t="shared" si="1"/>
        <v>0</v>
      </c>
      <c r="G26" s="167"/>
      <c r="H26" s="112" t="s">
        <v>1021</v>
      </c>
      <c r="I26" s="112" t="str">
        <f>VLOOKUP(H26,Presupuesto!$B$11:$C$565,2,0)</f>
        <v>EQUIPO DE COMPUTACION</v>
      </c>
      <c r="J26" s="100" t="str">
        <f t="shared" si="0"/>
        <v>Posgrado</v>
      </c>
      <c r="K26" s="100" t="s">
        <v>399</v>
      </c>
      <c r="L26" s="100"/>
    </row>
    <row r="27" spans="2:12" x14ac:dyDescent="0.25">
      <c r="C27" s="111" t="s">
        <v>80</v>
      </c>
      <c r="D27" s="153"/>
      <c r="E27" s="102">
        <v>1500</v>
      </c>
      <c r="F27" s="99">
        <f t="shared" si="1"/>
        <v>0</v>
      </c>
      <c r="G27" s="167"/>
      <c r="H27" s="112" t="s">
        <v>953</v>
      </c>
      <c r="I27" s="112" t="str">
        <f>VLOOKUP(H27,Presupuesto!$B$11:$C$565,2,0)</f>
        <v>UTILES Y MATERIALES ELECTRICOS</v>
      </c>
      <c r="J27" s="100" t="str">
        <f t="shared" si="0"/>
        <v>Posgrado</v>
      </c>
      <c r="K27" s="100" t="s">
        <v>399</v>
      </c>
      <c r="L27" s="100"/>
    </row>
    <row r="28" spans="2:12" x14ac:dyDescent="0.25">
      <c r="C28" s="111" t="s">
        <v>81</v>
      </c>
      <c r="D28" s="153"/>
      <c r="E28" s="102">
        <v>1500</v>
      </c>
      <c r="F28" s="99">
        <f t="shared" si="1"/>
        <v>0</v>
      </c>
      <c r="G28" s="167"/>
      <c r="H28" s="112" t="s">
        <v>1021</v>
      </c>
      <c r="I28" s="112" t="str">
        <f>VLOOKUP(H28,Presupuesto!$B$11:$C$565,2,0)</f>
        <v>EQUIPO DE COMPUTACION</v>
      </c>
      <c r="J28" s="100" t="str">
        <f t="shared" si="0"/>
        <v>Posgrado</v>
      </c>
      <c r="K28" s="100" t="s">
        <v>399</v>
      </c>
      <c r="L28" s="100"/>
    </row>
    <row r="29" spans="2:12" x14ac:dyDescent="0.25">
      <c r="C29" s="111" t="s">
        <v>82</v>
      </c>
      <c r="D29" s="153"/>
      <c r="E29" s="102">
        <v>500</v>
      </c>
      <c r="F29" s="99">
        <f t="shared" si="1"/>
        <v>0</v>
      </c>
      <c r="G29" s="167"/>
      <c r="H29" s="112" t="s">
        <v>962</v>
      </c>
      <c r="I29" s="112" t="str">
        <f>VLOOKUP(H29,Presupuesto!$B$11:$C$565,2,0)</f>
        <v>OTROS RESPUESTOS Y ACCESORIOS MENORES</v>
      </c>
      <c r="J29" s="100" t="str">
        <f t="shared" si="0"/>
        <v>Posgrado</v>
      </c>
      <c r="K29" s="100" t="s">
        <v>399</v>
      </c>
      <c r="L29" s="100"/>
    </row>
    <row r="30" spans="2:12" ht="15.75" thickBot="1" x14ac:dyDescent="0.3">
      <c r="B30" s="95"/>
      <c r="C30" s="104" t="s">
        <v>83</v>
      </c>
      <c r="D30" s="161"/>
      <c r="E30" s="106">
        <v>20</v>
      </c>
      <c r="F30" s="107">
        <f t="shared" si="1"/>
        <v>0</v>
      </c>
      <c r="G30" s="164"/>
      <c r="H30" s="108" t="s">
        <v>962</v>
      </c>
      <c r="I30" s="108" t="str">
        <f>VLOOKUP(H30,Presupuesto!$B$11:$C$565,2,0)</f>
        <v>OTROS RESPUESTOS Y ACCESORIOS MENORES</v>
      </c>
      <c r="J30" s="108" t="str">
        <f t="shared" ref="J30" si="2">$J$17</f>
        <v>Posgrado</v>
      </c>
      <c r="K30" s="126" t="s">
        <v>398</v>
      </c>
      <c r="L30" s="126"/>
    </row>
    <row r="31" spans="2:12" x14ac:dyDescent="0.25">
      <c r="B31" s="95"/>
      <c r="F31" s="95"/>
      <c r="G31" s="76"/>
      <c r="H31" s="76"/>
      <c r="I31" s="76"/>
    </row>
  </sheetData>
  <dataValidations xWindow="801" yWindow="652" count="6">
    <dataValidation type="list" allowBlank="1" showInputMessage="1" showErrorMessage="1" errorTitle="¡Ingreso Inválido!" error="Seleccione una opción de la lista._x000a_" promptTitle="Tipo de Presupuesto" prompt="Seleccione una opción de la lista." sqref="G17:G30">
      <formula1>$R$2:$S$2</formula1>
    </dataValidation>
    <dataValidation type="list" allowBlank="1" showInputMessage="1" showErrorMessage="1" errorTitle="¡Ingreso Inválido!" error="Seleccione una opción de la lista." promptTitle="Dimensión Estratégica" prompt="Seleccione una opción de la lista." sqref="J17">
      <formula1>$A$2:$O$2</formula1>
    </dataValidation>
    <dataValidation type="list" allowBlank="1" showInputMessage="1" showErrorMessage="1" errorTitle="¡Ingreso Inválido!" error="Seleccione una opción de la lista" promptTitle="Mes Requerido" prompt="Seleccione el mes en el que requiere el recurso." sqref="K17:K30">
      <formula1>$U$2:$AF$2</formula1>
    </dataValidation>
    <dataValidation type="list" allowBlank="1" showInputMessage="1" showErrorMessage="1" sqref="C17:C18">
      <formula1>$CB$2:$CE$2</formula1>
    </dataValidation>
    <dataValidation type="list" allowBlank="1" showInputMessage="1" showErrorMessage="1" errorTitle="¡Ingreso Inválido!" error="Verifique el valor ingresado" promptTitle="Objeto de Gasto" prompt="Ingrese el Objeto de Gasto" sqref="H17:H30">
      <formula1>$A$1:$UI$1</formula1>
    </dataValidation>
    <dataValidation type="list" allowBlank="1" showInputMessage="1" showErrorMessage="1" errorTitle="¡Ingreso Inválido!" error="Seleccione una opción de la lista." promptTitle="Dimensión Estratégica" prompt="Seleccione una opción de la lista." sqref="J18:J30">
      <formula1>$A$2:$O$2</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UI557"/>
  <sheetViews>
    <sheetView topLeftCell="A61" workbookViewId="0">
      <selection activeCell="D7" sqref="D7:D919"/>
    </sheetView>
  </sheetViews>
  <sheetFormatPr baseColWidth="10" defaultColWidth="11.5703125" defaultRowHeight="15" x14ac:dyDescent="0.25"/>
  <cols>
    <col min="1" max="1" width="1.85546875" style="87" customWidth="1"/>
    <col min="2" max="2" width="7.85546875" style="87" customWidth="1"/>
    <col min="3" max="3" width="51.140625" style="87" customWidth="1"/>
    <col min="4" max="4" width="29.42578125" style="87" bestFit="1" customWidth="1"/>
    <col min="5" max="5" width="13.85546875" style="87" customWidth="1"/>
    <col min="6" max="6" width="21.85546875" style="87" customWidth="1"/>
    <col min="7" max="7" width="16.5703125" style="77" customWidth="1"/>
    <col min="8" max="8" width="14.28515625" style="87" customWidth="1"/>
    <col min="9" max="9" width="36.7109375" style="87" customWidth="1"/>
    <col min="10" max="10" width="28.140625" style="87" bestFit="1" customWidth="1"/>
    <col min="11" max="11" width="19.85546875" style="87" bestFit="1" customWidth="1"/>
    <col min="12" max="16384" width="11.5703125" style="87"/>
  </cols>
  <sheetData>
    <row r="1" spans="1:555" ht="26.25" hidden="1" x14ac:dyDescent="0.25">
      <c r="A1" s="190" t="s">
        <v>255</v>
      </c>
      <c r="B1" s="193" t="s">
        <v>256</v>
      </c>
      <c r="C1" s="184" t="s">
        <v>257</v>
      </c>
      <c r="D1" s="184" t="s">
        <v>503</v>
      </c>
      <c r="E1" s="184" t="s">
        <v>505</v>
      </c>
      <c r="F1" s="184" t="s">
        <v>507</v>
      </c>
      <c r="G1" s="184" t="s">
        <v>509</v>
      </c>
      <c r="H1" s="184" t="s">
        <v>511</v>
      </c>
      <c r="I1" s="184" t="s">
        <v>513</v>
      </c>
      <c r="J1" s="184" t="s">
        <v>258</v>
      </c>
      <c r="K1" s="184" t="s">
        <v>516</v>
      </c>
      <c r="L1" s="184" t="s">
        <v>259</v>
      </c>
      <c r="M1" s="184" t="s">
        <v>518</v>
      </c>
      <c r="N1" s="184" t="s">
        <v>520</v>
      </c>
      <c r="O1" s="184" t="s">
        <v>522</v>
      </c>
      <c r="P1" s="184" t="s">
        <v>260</v>
      </c>
      <c r="Q1" s="184" t="s">
        <v>523</v>
      </c>
      <c r="R1" s="184" t="s">
        <v>526</v>
      </c>
      <c r="S1" s="184" t="s">
        <v>261</v>
      </c>
      <c r="T1" s="184" t="s">
        <v>528</v>
      </c>
      <c r="U1" s="184" t="s">
        <v>262</v>
      </c>
      <c r="V1" s="184" t="s">
        <v>529</v>
      </c>
      <c r="W1" s="184" t="s">
        <v>530</v>
      </c>
      <c r="X1" s="184" t="s">
        <v>534</v>
      </c>
      <c r="Y1" s="184" t="s">
        <v>278</v>
      </c>
      <c r="Z1" s="184" t="s">
        <v>535</v>
      </c>
      <c r="AA1" s="184" t="s">
        <v>537</v>
      </c>
      <c r="AB1" s="184" t="s">
        <v>539</v>
      </c>
      <c r="AC1" s="184" t="s">
        <v>279</v>
      </c>
      <c r="AD1" s="184" t="s">
        <v>541</v>
      </c>
      <c r="AE1" s="184" t="s">
        <v>543</v>
      </c>
      <c r="AF1" s="184" t="s">
        <v>545</v>
      </c>
      <c r="AG1" s="184" t="s">
        <v>547</v>
      </c>
      <c r="AH1" s="184" t="s">
        <v>254</v>
      </c>
      <c r="AI1" s="184" t="s">
        <v>549</v>
      </c>
      <c r="AJ1" s="193" t="s">
        <v>263</v>
      </c>
      <c r="AK1" s="184" t="s">
        <v>551</v>
      </c>
      <c r="AL1" s="184" t="s">
        <v>264</v>
      </c>
      <c r="AM1" s="184" t="s">
        <v>553</v>
      </c>
      <c r="AN1" s="184" t="s">
        <v>555</v>
      </c>
      <c r="AO1" s="184" t="s">
        <v>265</v>
      </c>
      <c r="AP1" s="184" t="s">
        <v>557</v>
      </c>
      <c r="AQ1" s="184" t="s">
        <v>559</v>
      </c>
      <c r="AR1" s="184" t="s">
        <v>266</v>
      </c>
      <c r="AS1" s="184" t="s">
        <v>560</v>
      </c>
      <c r="AT1" s="184" t="s">
        <v>562</v>
      </c>
      <c r="AU1" s="184" t="s">
        <v>563</v>
      </c>
      <c r="AV1" s="184" t="s">
        <v>564</v>
      </c>
      <c r="AW1" s="184" t="s">
        <v>566</v>
      </c>
      <c r="AX1" s="184" t="s">
        <v>568</v>
      </c>
      <c r="AY1" s="184" t="s">
        <v>569</v>
      </c>
      <c r="AZ1" s="184" t="s">
        <v>267</v>
      </c>
      <c r="BA1" s="184" t="s">
        <v>571</v>
      </c>
      <c r="BB1" s="184" t="s">
        <v>573</v>
      </c>
      <c r="BC1" s="184" t="s">
        <v>575</v>
      </c>
      <c r="BD1" s="184" t="s">
        <v>577</v>
      </c>
      <c r="BE1" s="184" t="s">
        <v>579</v>
      </c>
      <c r="BF1" s="184" t="s">
        <v>581</v>
      </c>
      <c r="BG1" s="184" t="s">
        <v>583</v>
      </c>
      <c r="BH1" s="184" t="s">
        <v>585</v>
      </c>
      <c r="BI1" s="184" t="s">
        <v>280</v>
      </c>
      <c r="BJ1" s="184" t="s">
        <v>587</v>
      </c>
      <c r="BK1" s="184" t="s">
        <v>589</v>
      </c>
      <c r="BL1" s="184" t="s">
        <v>591</v>
      </c>
      <c r="BM1" s="184" t="s">
        <v>593</v>
      </c>
      <c r="BN1" s="184" t="s">
        <v>595</v>
      </c>
      <c r="BO1" s="184" t="s">
        <v>597</v>
      </c>
      <c r="BP1" s="184" t="s">
        <v>599</v>
      </c>
      <c r="BQ1" s="184" t="s">
        <v>601</v>
      </c>
      <c r="BR1" s="184" t="s">
        <v>603</v>
      </c>
      <c r="BS1" s="184" t="s">
        <v>605</v>
      </c>
      <c r="BT1" s="193" t="s">
        <v>268</v>
      </c>
      <c r="BU1" s="184" t="s">
        <v>269</v>
      </c>
      <c r="BV1" s="184" t="s">
        <v>607</v>
      </c>
      <c r="BW1" s="184" t="s">
        <v>270</v>
      </c>
      <c r="BX1" s="184" t="s">
        <v>609</v>
      </c>
      <c r="BY1" s="184" t="s">
        <v>611</v>
      </c>
      <c r="BZ1" s="193" t="s">
        <v>271</v>
      </c>
      <c r="CA1" s="184" t="s">
        <v>272</v>
      </c>
      <c r="CB1" s="184" t="s">
        <v>613</v>
      </c>
      <c r="CC1" s="184" t="s">
        <v>273</v>
      </c>
      <c r="CD1" s="184" t="s">
        <v>615</v>
      </c>
      <c r="CE1" s="184" t="s">
        <v>617</v>
      </c>
      <c r="CF1" s="184" t="s">
        <v>619</v>
      </c>
      <c r="CG1" s="193" t="s">
        <v>274</v>
      </c>
      <c r="CH1" s="184" t="s">
        <v>625</v>
      </c>
      <c r="CI1" s="184" t="s">
        <v>627</v>
      </c>
      <c r="CJ1" s="184" t="s">
        <v>275</v>
      </c>
      <c r="CK1" s="184" t="s">
        <v>621</v>
      </c>
      <c r="CL1" s="184" t="s">
        <v>623</v>
      </c>
      <c r="CM1" s="184" t="s">
        <v>276</v>
      </c>
      <c r="CN1" s="184" t="s">
        <v>629</v>
      </c>
      <c r="CO1" s="184" t="s">
        <v>277</v>
      </c>
      <c r="CP1" s="184" t="s">
        <v>630</v>
      </c>
      <c r="CQ1" s="181" t="s">
        <v>281</v>
      </c>
      <c r="CR1" s="193" t="s">
        <v>282</v>
      </c>
      <c r="CS1" s="184" t="s">
        <v>631</v>
      </c>
      <c r="CT1" s="184" t="s">
        <v>632</v>
      </c>
      <c r="CU1" s="184" t="s">
        <v>634</v>
      </c>
      <c r="CV1" s="184" t="s">
        <v>283</v>
      </c>
      <c r="CW1" s="184" t="s">
        <v>636</v>
      </c>
      <c r="CX1" s="184" t="s">
        <v>638</v>
      </c>
      <c r="CY1" s="184" t="s">
        <v>640</v>
      </c>
      <c r="CZ1" s="184" t="s">
        <v>642</v>
      </c>
      <c r="DA1" s="184" t="s">
        <v>644</v>
      </c>
      <c r="DB1" s="184" t="s">
        <v>646</v>
      </c>
      <c r="DC1" s="193" t="s">
        <v>284</v>
      </c>
      <c r="DD1" s="184" t="s">
        <v>285</v>
      </c>
      <c r="DE1" s="184" t="s">
        <v>648</v>
      </c>
      <c r="DF1" s="184" t="s">
        <v>286</v>
      </c>
      <c r="DG1" s="184" t="s">
        <v>650</v>
      </c>
      <c r="DH1" s="184" t="s">
        <v>652</v>
      </c>
      <c r="DI1" s="184" t="s">
        <v>654</v>
      </c>
      <c r="DJ1" s="184" t="s">
        <v>656</v>
      </c>
      <c r="DK1" s="184" t="s">
        <v>658</v>
      </c>
      <c r="DL1" s="184" t="s">
        <v>660</v>
      </c>
      <c r="DM1" s="184" t="s">
        <v>662</v>
      </c>
      <c r="DN1" s="184" t="s">
        <v>287</v>
      </c>
      <c r="DO1" s="184" t="s">
        <v>664</v>
      </c>
      <c r="DP1" s="184" t="s">
        <v>666</v>
      </c>
      <c r="DQ1" s="184" t="s">
        <v>668</v>
      </c>
      <c r="DR1" s="193" t="s">
        <v>288</v>
      </c>
      <c r="DS1" s="184" t="s">
        <v>670</v>
      </c>
      <c r="DT1" s="184" t="s">
        <v>289</v>
      </c>
      <c r="DU1" s="184" t="s">
        <v>672</v>
      </c>
      <c r="DV1" s="184" t="s">
        <v>290</v>
      </c>
      <c r="DW1" s="184" t="s">
        <v>674</v>
      </c>
      <c r="DX1" s="184" t="s">
        <v>676</v>
      </c>
      <c r="DY1" s="184" t="s">
        <v>678</v>
      </c>
      <c r="DZ1" s="184" t="s">
        <v>680</v>
      </c>
      <c r="EA1" s="184" t="s">
        <v>682</v>
      </c>
      <c r="EB1" s="184" t="s">
        <v>684</v>
      </c>
      <c r="EC1" s="184" t="s">
        <v>686</v>
      </c>
      <c r="ED1" s="184" t="s">
        <v>688</v>
      </c>
      <c r="EE1" s="184" t="s">
        <v>690</v>
      </c>
      <c r="EF1" s="184" t="s">
        <v>692</v>
      </c>
      <c r="EG1" s="184" t="s">
        <v>694</v>
      </c>
      <c r="EH1" s="193" t="s">
        <v>291</v>
      </c>
      <c r="EI1" s="184" t="s">
        <v>696</v>
      </c>
      <c r="EJ1" s="184" t="s">
        <v>292</v>
      </c>
      <c r="EK1" s="184" t="s">
        <v>698</v>
      </c>
      <c r="EL1" s="184" t="s">
        <v>700</v>
      </c>
      <c r="EM1" s="184" t="s">
        <v>293</v>
      </c>
      <c r="EN1" s="184" t="s">
        <v>702</v>
      </c>
      <c r="EO1" s="184" t="s">
        <v>704</v>
      </c>
      <c r="EP1" s="184" t="s">
        <v>294</v>
      </c>
      <c r="EQ1" s="184" t="s">
        <v>706</v>
      </c>
      <c r="ER1" s="184" t="s">
        <v>708</v>
      </c>
      <c r="ES1" s="184" t="s">
        <v>710</v>
      </c>
      <c r="ET1" s="184" t="s">
        <v>295</v>
      </c>
      <c r="EU1" s="184" t="s">
        <v>712</v>
      </c>
      <c r="EV1" s="184" t="s">
        <v>714</v>
      </c>
      <c r="EW1" s="193" t="s">
        <v>296</v>
      </c>
      <c r="EX1" s="184" t="s">
        <v>297</v>
      </c>
      <c r="EY1" s="184" t="s">
        <v>716</v>
      </c>
      <c r="EZ1" s="184" t="s">
        <v>718</v>
      </c>
      <c r="FA1" s="184" t="s">
        <v>720</v>
      </c>
      <c r="FB1" s="184" t="s">
        <v>722</v>
      </c>
      <c r="FC1" s="184" t="s">
        <v>298</v>
      </c>
      <c r="FD1" s="184" t="s">
        <v>724</v>
      </c>
      <c r="FE1" s="184" t="s">
        <v>726</v>
      </c>
      <c r="FF1" s="184" t="s">
        <v>728</v>
      </c>
      <c r="FG1" s="184" t="s">
        <v>730</v>
      </c>
      <c r="FH1" s="184" t="s">
        <v>732</v>
      </c>
      <c r="FI1" s="184" t="s">
        <v>299</v>
      </c>
      <c r="FJ1" s="184" t="s">
        <v>735</v>
      </c>
      <c r="FK1" s="184" t="s">
        <v>300</v>
      </c>
      <c r="FL1" s="184" t="s">
        <v>738</v>
      </c>
      <c r="FM1" s="184" t="s">
        <v>739</v>
      </c>
      <c r="FN1" s="184" t="s">
        <v>741</v>
      </c>
      <c r="FO1" s="184" t="s">
        <v>301</v>
      </c>
      <c r="FP1" s="184" t="s">
        <v>744</v>
      </c>
      <c r="FQ1" s="184" t="s">
        <v>745</v>
      </c>
      <c r="FR1" s="184" t="s">
        <v>747</v>
      </c>
      <c r="FS1" s="184" t="s">
        <v>302</v>
      </c>
      <c r="FT1" s="184" t="s">
        <v>750</v>
      </c>
      <c r="FU1" s="184" t="s">
        <v>752</v>
      </c>
      <c r="FV1" s="184" t="s">
        <v>754</v>
      </c>
      <c r="FW1" s="193" t="s">
        <v>303</v>
      </c>
      <c r="FX1" s="193" t="s">
        <v>304</v>
      </c>
      <c r="FY1" s="184" t="s">
        <v>310</v>
      </c>
      <c r="FZ1" s="184" t="s">
        <v>756</v>
      </c>
      <c r="GA1" s="184" t="s">
        <v>758</v>
      </c>
      <c r="GB1" s="184" t="s">
        <v>760</v>
      </c>
      <c r="GC1" s="184" t="s">
        <v>762</v>
      </c>
      <c r="GD1" s="184" t="s">
        <v>764</v>
      </c>
      <c r="GE1" s="184" t="s">
        <v>766</v>
      </c>
      <c r="GF1" s="193" t="s">
        <v>305</v>
      </c>
      <c r="GG1" s="184" t="s">
        <v>311</v>
      </c>
      <c r="GH1" s="184" t="s">
        <v>768</v>
      </c>
      <c r="GI1" s="184" t="s">
        <v>770</v>
      </c>
      <c r="GJ1" s="184" t="s">
        <v>771</v>
      </c>
      <c r="GK1" s="184" t="s">
        <v>312</v>
      </c>
      <c r="GL1" s="184" t="s">
        <v>774</v>
      </c>
      <c r="GM1" s="184" t="s">
        <v>775</v>
      </c>
      <c r="GN1" s="193" t="s">
        <v>306</v>
      </c>
      <c r="GO1" s="184" t="s">
        <v>307</v>
      </c>
      <c r="GP1" s="184" t="s">
        <v>777</v>
      </c>
      <c r="GQ1" s="184" t="s">
        <v>779</v>
      </c>
      <c r="GR1" s="184" t="s">
        <v>781</v>
      </c>
      <c r="GS1" s="184" t="s">
        <v>783</v>
      </c>
      <c r="GT1" s="184" t="s">
        <v>785</v>
      </c>
      <c r="GU1" s="193" t="s">
        <v>308</v>
      </c>
      <c r="GV1" s="184" t="s">
        <v>309</v>
      </c>
      <c r="GW1" s="184" t="s">
        <v>787</v>
      </c>
      <c r="GX1" s="184" t="s">
        <v>789</v>
      </c>
      <c r="GY1" s="184" t="s">
        <v>791</v>
      </c>
      <c r="GZ1" s="184" t="s">
        <v>793</v>
      </c>
      <c r="HA1" s="184" t="s">
        <v>795</v>
      </c>
      <c r="HB1" s="184" t="s">
        <v>797</v>
      </c>
      <c r="HC1" s="181" t="s">
        <v>313</v>
      </c>
      <c r="HD1" s="193" t="s">
        <v>314</v>
      </c>
      <c r="HE1" s="184" t="s">
        <v>315</v>
      </c>
      <c r="HF1" s="184" t="s">
        <v>799</v>
      </c>
      <c r="HG1" s="184" t="s">
        <v>801</v>
      </c>
      <c r="HH1" s="184" t="s">
        <v>803</v>
      </c>
      <c r="HI1" s="184" t="s">
        <v>805</v>
      </c>
      <c r="HJ1" s="184" t="s">
        <v>316</v>
      </c>
      <c r="HK1" s="184" t="s">
        <v>808</v>
      </c>
      <c r="HL1" s="184" t="s">
        <v>333</v>
      </c>
      <c r="HM1" s="184" t="s">
        <v>846</v>
      </c>
      <c r="HN1" s="184" t="s">
        <v>848</v>
      </c>
      <c r="HO1" s="184" t="s">
        <v>850</v>
      </c>
      <c r="HP1" s="193" t="s">
        <v>317</v>
      </c>
      <c r="HQ1" s="184" t="s">
        <v>810</v>
      </c>
      <c r="HR1" s="184" t="s">
        <v>812</v>
      </c>
      <c r="HS1" s="184" t="s">
        <v>318</v>
      </c>
      <c r="HT1" s="184" t="s">
        <v>815</v>
      </c>
      <c r="HU1" s="184" t="s">
        <v>817</v>
      </c>
      <c r="HV1" s="184" t="s">
        <v>818</v>
      </c>
      <c r="HW1" s="184" t="s">
        <v>820</v>
      </c>
      <c r="HX1" s="193" t="s">
        <v>319</v>
      </c>
      <c r="HY1" s="184" t="s">
        <v>822</v>
      </c>
      <c r="HZ1" s="184" t="s">
        <v>824</v>
      </c>
      <c r="IA1" s="184" t="s">
        <v>826</v>
      </c>
      <c r="IB1" s="184" t="s">
        <v>320</v>
      </c>
      <c r="IC1" s="184" t="s">
        <v>828</v>
      </c>
      <c r="ID1" s="184" t="s">
        <v>830</v>
      </c>
      <c r="IE1" s="184" t="s">
        <v>321</v>
      </c>
      <c r="IF1" s="184" t="s">
        <v>832</v>
      </c>
      <c r="IG1" s="184" t="s">
        <v>834</v>
      </c>
      <c r="IH1" s="184" t="s">
        <v>322</v>
      </c>
      <c r="II1" s="184" t="s">
        <v>836</v>
      </c>
      <c r="IJ1" s="184" t="s">
        <v>838</v>
      </c>
      <c r="IK1" s="184" t="s">
        <v>840</v>
      </c>
      <c r="IL1" s="184" t="s">
        <v>842</v>
      </c>
      <c r="IM1" s="184" t="s">
        <v>323</v>
      </c>
      <c r="IN1" s="184" t="s">
        <v>844</v>
      </c>
      <c r="IO1" s="193" t="s">
        <v>324</v>
      </c>
      <c r="IP1" s="184" t="s">
        <v>852</v>
      </c>
      <c r="IQ1" s="184" t="s">
        <v>854</v>
      </c>
      <c r="IR1" s="184" t="s">
        <v>325</v>
      </c>
      <c r="IS1" s="184" t="s">
        <v>856</v>
      </c>
      <c r="IT1" s="184" t="s">
        <v>858</v>
      </c>
      <c r="IU1" s="184" t="s">
        <v>860</v>
      </c>
      <c r="IV1" s="193" t="s">
        <v>326</v>
      </c>
      <c r="IW1" s="184" t="s">
        <v>862</v>
      </c>
      <c r="IX1" s="184" t="s">
        <v>327</v>
      </c>
      <c r="IY1" s="184" t="s">
        <v>865</v>
      </c>
      <c r="IZ1" s="184" t="s">
        <v>867</v>
      </c>
      <c r="JA1" s="184" t="s">
        <v>869</v>
      </c>
      <c r="JB1" s="184" t="s">
        <v>871</v>
      </c>
      <c r="JC1" s="184" t="s">
        <v>873</v>
      </c>
      <c r="JD1" s="184" t="s">
        <v>875</v>
      </c>
      <c r="JE1" s="184" t="s">
        <v>328</v>
      </c>
      <c r="JF1" s="184" t="s">
        <v>878</v>
      </c>
      <c r="JG1" s="184" t="s">
        <v>880</v>
      </c>
      <c r="JH1" s="184" t="s">
        <v>882</v>
      </c>
      <c r="JI1" s="184" t="s">
        <v>884</v>
      </c>
      <c r="JJ1" s="184" t="s">
        <v>886</v>
      </c>
      <c r="JK1" s="184" t="s">
        <v>888</v>
      </c>
      <c r="JL1" s="184" t="s">
        <v>890</v>
      </c>
      <c r="JM1" s="184" t="s">
        <v>892</v>
      </c>
      <c r="JN1" s="184" t="s">
        <v>329</v>
      </c>
      <c r="JO1" s="184" t="s">
        <v>895</v>
      </c>
      <c r="JP1" s="184" t="s">
        <v>897</v>
      </c>
      <c r="JQ1" s="184" t="s">
        <v>899</v>
      </c>
      <c r="JR1" s="184" t="s">
        <v>901</v>
      </c>
      <c r="JS1" s="184" t="s">
        <v>902</v>
      </c>
      <c r="JT1" s="184" t="s">
        <v>904</v>
      </c>
      <c r="JU1" s="184" t="s">
        <v>906</v>
      </c>
      <c r="JV1" s="184" t="s">
        <v>908</v>
      </c>
      <c r="JW1" s="184" t="s">
        <v>910</v>
      </c>
      <c r="JX1" s="184" t="s">
        <v>912</v>
      </c>
      <c r="JY1" s="184" t="s">
        <v>914</v>
      </c>
      <c r="JZ1" s="184" t="s">
        <v>916</v>
      </c>
      <c r="KA1" s="184" t="s">
        <v>918</v>
      </c>
      <c r="KB1" s="184" t="s">
        <v>920</v>
      </c>
      <c r="KC1" s="184" t="s">
        <v>922</v>
      </c>
      <c r="KD1" s="184" t="s">
        <v>924</v>
      </c>
      <c r="KE1" s="184" t="s">
        <v>926</v>
      </c>
      <c r="KF1" s="184" t="s">
        <v>928</v>
      </c>
      <c r="KG1" s="184" t="s">
        <v>930</v>
      </c>
      <c r="KH1" s="184" t="s">
        <v>932</v>
      </c>
      <c r="KI1" s="184" t="s">
        <v>934</v>
      </c>
      <c r="KJ1" s="184" t="s">
        <v>936</v>
      </c>
      <c r="KK1" s="184" t="s">
        <v>938</v>
      </c>
      <c r="KL1" s="184" t="s">
        <v>940</v>
      </c>
      <c r="KM1" s="184" t="s">
        <v>942</v>
      </c>
      <c r="KN1" s="184" t="s">
        <v>944</v>
      </c>
      <c r="KO1" s="193" t="s">
        <v>330</v>
      </c>
      <c r="KP1" s="184" t="s">
        <v>946</v>
      </c>
      <c r="KQ1" s="184" t="s">
        <v>331</v>
      </c>
      <c r="KR1" s="184" t="s">
        <v>949</v>
      </c>
      <c r="KS1" s="184" t="s">
        <v>951</v>
      </c>
      <c r="KT1" s="184" t="s">
        <v>953</v>
      </c>
      <c r="KU1" s="184" t="s">
        <v>955</v>
      </c>
      <c r="KV1" s="184" t="s">
        <v>332</v>
      </c>
      <c r="KW1" s="184" t="s">
        <v>958</v>
      </c>
      <c r="KX1" s="184" t="s">
        <v>960</v>
      </c>
      <c r="KY1" s="184" t="s">
        <v>962</v>
      </c>
      <c r="KZ1" s="184" t="s">
        <v>964</v>
      </c>
      <c r="LA1" s="184" t="s">
        <v>966</v>
      </c>
      <c r="LB1" s="184" t="s">
        <v>968</v>
      </c>
      <c r="LC1" s="184" t="s">
        <v>970</v>
      </c>
      <c r="LD1" s="181" t="s">
        <v>334</v>
      </c>
      <c r="LE1" s="193" t="s">
        <v>335</v>
      </c>
      <c r="LF1" s="184" t="s">
        <v>336</v>
      </c>
      <c r="LG1" s="184" t="s">
        <v>350</v>
      </c>
      <c r="LH1" s="184" t="s">
        <v>972</v>
      </c>
      <c r="LI1" s="184" t="s">
        <v>974</v>
      </c>
      <c r="LJ1" s="184" t="s">
        <v>976</v>
      </c>
      <c r="LK1" s="184" t="s">
        <v>978</v>
      </c>
      <c r="LL1" s="184" t="s">
        <v>351</v>
      </c>
      <c r="LM1" s="184" t="s">
        <v>980</v>
      </c>
      <c r="LN1" s="184" t="s">
        <v>352</v>
      </c>
      <c r="LO1" s="184" t="s">
        <v>982</v>
      </c>
      <c r="LP1" s="184" t="s">
        <v>337</v>
      </c>
      <c r="LQ1" s="184" t="s">
        <v>984</v>
      </c>
      <c r="LR1" s="184" t="s">
        <v>353</v>
      </c>
      <c r="LS1" s="184" t="s">
        <v>986</v>
      </c>
      <c r="LT1" s="184" t="s">
        <v>988</v>
      </c>
      <c r="LU1" s="184" t="s">
        <v>354</v>
      </c>
      <c r="LV1" s="193" t="s">
        <v>338</v>
      </c>
      <c r="LW1" s="184" t="s">
        <v>339</v>
      </c>
      <c r="LX1" s="184" t="s">
        <v>990</v>
      </c>
      <c r="LY1" s="184" t="s">
        <v>992</v>
      </c>
      <c r="LZ1" s="184" t="s">
        <v>993</v>
      </c>
      <c r="MA1" s="184" t="s">
        <v>995</v>
      </c>
      <c r="MB1" s="184" t="s">
        <v>996</v>
      </c>
      <c r="MC1" s="184" t="s">
        <v>998</v>
      </c>
      <c r="MD1" s="184" t="s">
        <v>1000</v>
      </c>
      <c r="ME1" s="184" t="s">
        <v>1002</v>
      </c>
      <c r="MF1" s="184" t="s">
        <v>1004</v>
      </c>
      <c r="MG1" s="184" t="s">
        <v>340</v>
      </c>
      <c r="MH1" s="184" t="s">
        <v>1007</v>
      </c>
      <c r="MI1" s="184" t="s">
        <v>1008</v>
      </c>
      <c r="MJ1" s="184" t="s">
        <v>1010</v>
      </c>
      <c r="MK1" s="184" t="s">
        <v>341</v>
      </c>
      <c r="ML1" s="184" t="s">
        <v>1013</v>
      </c>
      <c r="MM1" s="184" t="s">
        <v>1014</v>
      </c>
      <c r="MN1" s="184" t="s">
        <v>1016</v>
      </c>
      <c r="MO1" s="184" t="s">
        <v>1018</v>
      </c>
      <c r="MP1" s="184" t="s">
        <v>342</v>
      </c>
      <c r="MQ1" s="184" t="s">
        <v>1021</v>
      </c>
      <c r="MR1" s="184" t="s">
        <v>1023</v>
      </c>
      <c r="MS1" s="184" t="s">
        <v>1025</v>
      </c>
      <c r="MT1" s="184" t="s">
        <v>1027</v>
      </c>
      <c r="MU1" s="184" t="s">
        <v>343</v>
      </c>
      <c r="MV1" s="184" t="s">
        <v>1030</v>
      </c>
      <c r="MW1" s="184" t="s">
        <v>1032</v>
      </c>
      <c r="MX1" s="184" t="s">
        <v>1034</v>
      </c>
      <c r="MY1" s="184" t="s">
        <v>1036</v>
      </c>
      <c r="MZ1" s="184" t="s">
        <v>1038</v>
      </c>
      <c r="NA1" s="184" t="s">
        <v>1040</v>
      </c>
      <c r="NB1" s="184" t="s">
        <v>1042</v>
      </c>
      <c r="NC1" s="184" t="s">
        <v>1044</v>
      </c>
      <c r="ND1" s="184" t="s">
        <v>1046</v>
      </c>
      <c r="NE1" s="184" t="s">
        <v>1048</v>
      </c>
      <c r="NF1" s="184" t="s">
        <v>1050</v>
      </c>
      <c r="NG1" s="184" t="s">
        <v>1051</v>
      </c>
      <c r="NH1" s="193" t="s">
        <v>344</v>
      </c>
      <c r="NI1" s="184" t="s">
        <v>345</v>
      </c>
      <c r="NJ1" s="184" t="s">
        <v>1053</v>
      </c>
      <c r="NK1" s="184" t="s">
        <v>1055</v>
      </c>
      <c r="NL1" s="184" t="s">
        <v>1057</v>
      </c>
      <c r="NM1" s="184" t="s">
        <v>1059</v>
      </c>
      <c r="NN1" s="193" t="s">
        <v>346</v>
      </c>
      <c r="NO1" s="184" t="s">
        <v>347</v>
      </c>
      <c r="NP1" s="184" t="s">
        <v>1060</v>
      </c>
      <c r="NQ1" s="184" t="s">
        <v>348</v>
      </c>
      <c r="NR1" s="184" t="s">
        <v>1062</v>
      </c>
      <c r="NS1" s="184" t="s">
        <v>1064</v>
      </c>
      <c r="NT1" s="184" t="s">
        <v>349</v>
      </c>
      <c r="NU1" s="184" t="s">
        <v>1066</v>
      </c>
      <c r="NV1" s="181" t="s">
        <v>355</v>
      </c>
      <c r="NW1" s="193" t="s">
        <v>356</v>
      </c>
      <c r="NX1" s="184" t="s">
        <v>357</v>
      </c>
      <c r="NY1" s="184" t="s">
        <v>1069</v>
      </c>
      <c r="NZ1" s="184" t="s">
        <v>1071</v>
      </c>
      <c r="OA1" s="184" t="s">
        <v>358</v>
      </c>
      <c r="OB1" s="184" t="s">
        <v>368</v>
      </c>
      <c r="OC1" s="184" t="s">
        <v>1073</v>
      </c>
      <c r="OD1" s="184" t="s">
        <v>1075</v>
      </c>
      <c r="OE1" s="184" t="s">
        <v>1077</v>
      </c>
      <c r="OF1" s="184" t="s">
        <v>1079</v>
      </c>
      <c r="OG1" s="184" t="s">
        <v>1081</v>
      </c>
      <c r="OH1" s="184" t="s">
        <v>1083</v>
      </c>
      <c r="OI1" s="184" t="s">
        <v>1085</v>
      </c>
      <c r="OJ1" s="184" t="s">
        <v>1087</v>
      </c>
      <c r="OK1" s="184" t="s">
        <v>1089</v>
      </c>
      <c r="OL1" s="184" t="s">
        <v>1091</v>
      </c>
      <c r="OM1" s="184" t="s">
        <v>1093</v>
      </c>
      <c r="ON1" s="184" t="s">
        <v>1095</v>
      </c>
      <c r="OO1" s="184" t="s">
        <v>1097</v>
      </c>
      <c r="OP1" s="184" t="s">
        <v>1099</v>
      </c>
      <c r="OQ1" s="184" t="s">
        <v>1101</v>
      </c>
      <c r="OR1" s="184" t="s">
        <v>1103</v>
      </c>
      <c r="OS1" s="184" t="s">
        <v>1105</v>
      </c>
      <c r="OT1" s="184" t="s">
        <v>1107</v>
      </c>
      <c r="OU1" s="184" t="s">
        <v>1109</v>
      </c>
      <c r="OV1" s="184" t="s">
        <v>1111</v>
      </c>
      <c r="OW1" s="184" t="s">
        <v>1113</v>
      </c>
      <c r="OX1" s="184" t="s">
        <v>1115</v>
      </c>
      <c r="OY1" s="184" t="s">
        <v>369</v>
      </c>
      <c r="OZ1" s="184" t="s">
        <v>1118</v>
      </c>
      <c r="PA1" s="184" t="s">
        <v>1120</v>
      </c>
      <c r="PB1" s="184" t="s">
        <v>1121</v>
      </c>
      <c r="PC1" s="184" t="s">
        <v>1123</v>
      </c>
      <c r="PD1" s="184" t="s">
        <v>1125</v>
      </c>
      <c r="PE1" s="184" t="s">
        <v>1127</v>
      </c>
      <c r="PF1" s="184" t="s">
        <v>1129</v>
      </c>
      <c r="PG1" s="184" t="s">
        <v>1131</v>
      </c>
      <c r="PH1" s="184" t="s">
        <v>1133</v>
      </c>
      <c r="PI1" s="184" t="s">
        <v>1135</v>
      </c>
      <c r="PJ1" s="184" t="s">
        <v>1137</v>
      </c>
      <c r="PK1" s="184" t="s">
        <v>1139</v>
      </c>
      <c r="PL1" s="184" t="s">
        <v>1141</v>
      </c>
      <c r="PM1" s="184" t="s">
        <v>1143</v>
      </c>
      <c r="PN1" s="184" t="s">
        <v>1145</v>
      </c>
      <c r="PO1" s="184" t="s">
        <v>1147</v>
      </c>
      <c r="PP1" s="184" t="s">
        <v>1149</v>
      </c>
      <c r="PQ1" s="184" t="s">
        <v>1151</v>
      </c>
      <c r="PR1" s="184" t="s">
        <v>1153</v>
      </c>
      <c r="PS1" s="184" t="s">
        <v>1155</v>
      </c>
      <c r="PT1" s="184" t="s">
        <v>1157</v>
      </c>
      <c r="PU1" s="184" t="s">
        <v>1159</v>
      </c>
      <c r="PV1" s="184" t="s">
        <v>1161</v>
      </c>
      <c r="PW1" s="184" t="s">
        <v>1163</v>
      </c>
      <c r="PX1" s="184" t="s">
        <v>1165</v>
      </c>
      <c r="PY1" s="184" t="s">
        <v>1167</v>
      </c>
      <c r="PZ1" s="184" t="s">
        <v>359</v>
      </c>
      <c r="QA1" s="184" t="s">
        <v>1169</v>
      </c>
      <c r="QB1" s="184" t="s">
        <v>1171</v>
      </c>
      <c r="QC1" s="184" t="s">
        <v>1173</v>
      </c>
      <c r="QD1" s="184" t="s">
        <v>1175</v>
      </c>
      <c r="QE1" s="184" t="s">
        <v>1177</v>
      </c>
      <c r="QF1" s="193" t="s">
        <v>360</v>
      </c>
      <c r="QG1" s="184" t="s">
        <v>361</v>
      </c>
      <c r="QH1" s="184" t="s">
        <v>1179</v>
      </c>
      <c r="QI1" s="184" t="s">
        <v>1181</v>
      </c>
      <c r="QJ1" s="184" t="s">
        <v>1183</v>
      </c>
      <c r="QK1" s="184" t="s">
        <v>1185</v>
      </c>
      <c r="QL1" s="184" t="s">
        <v>1187</v>
      </c>
      <c r="QM1" s="184" t="s">
        <v>1189</v>
      </c>
      <c r="QN1" s="193" t="s">
        <v>362</v>
      </c>
      <c r="QO1" s="184" t="s">
        <v>1191</v>
      </c>
      <c r="QP1" s="184" t="s">
        <v>363</v>
      </c>
      <c r="QQ1" s="184" t="s">
        <v>370</v>
      </c>
      <c r="QR1" s="184" t="s">
        <v>1193</v>
      </c>
      <c r="QS1" s="184" t="s">
        <v>1195</v>
      </c>
      <c r="QT1" s="184" t="s">
        <v>1197</v>
      </c>
      <c r="QU1" s="184" t="s">
        <v>1199</v>
      </c>
      <c r="QV1" s="184" t="s">
        <v>1201</v>
      </c>
      <c r="QW1" s="184" t="s">
        <v>1203</v>
      </c>
      <c r="QX1" s="184" t="s">
        <v>1205</v>
      </c>
      <c r="QY1" s="184" t="s">
        <v>1207</v>
      </c>
      <c r="QZ1" s="184" t="s">
        <v>1209</v>
      </c>
      <c r="RA1" s="184" t="s">
        <v>1211</v>
      </c>
      <c r="RB1" s="184" t="s">
        <v>1213</v>
      </c>
      <c r="RC1" s="184" t="s">
        <v>1215</v>
      </c>
      <c r="RD1" s="184" t="s">
        <v>1217</v>
      </c>
      <c r="RE1" s="184" t="s">
        <v>1219</v>
      </c>
      <c r="RF1" s="193" t="s">
        <v>364</v>
      </c>
      <c r="RG1" s="184" t="s">
        <v>365</v>
      </c>
      <c r="RH1" s="184" t="s">
        <v>1221</v>
      </c>
      <c r="RI1" s="184" t="s">
        <v>1223</v>
      </c>
      <c r="RJ1" s="193" t="s">
        <v>366</v>
      </c>
      <c r="RK1" s="184" t="s">
        <v>367</v>
      </c>
      <c r="RL1" s="184" t="s">
        <v>1225</v>
      </c>
      <c r="RM1" s="184" t="s">
        <v>1226</v>
      </c>
      <c r="RN1" s="184" t="s">
        <v>1227</v>
      </c>
      <c r="RO1" s="184" t="s">
        <v>1228</v>
      </c>
      <c r="RP1" s="184" t="s">
        <v>1230</v>
      </c>
      <c r="RQ1" s="184" t="s">
        <v>1231</v>
      </c>
      <c r="RR1" s="184" t="s">
        <v>1233</v>
      </c>
      <c r="RS1" s="184" t="s">
        <v>1234</v>
      </c>
      <c r="RT1" s="181" t="s">
        <v>371</v>
      </c>
      <c r="RU1" s="193" t="s">
        <v>372</v>
      </c>
      <c r="RV1" s="184" t="s">
        <v>373</v>
      </c>
      <c r="RW1" s="184" t="s">
        <v>1236</v>
      </c>
      <c r="RX1" s="184" t="s">
        <v>1238</v>
      </c>
      <c r="RY1" s="184" t="s">
        <v>374</v>
      </c>
      <c r="RZ1" s="184" t="s">
        <v>1240</v>
      </c>
      <c r="SA1" s="184" t="s">
        <v>1242</v>
      </c>
      <c r="SB1" s="184" t="s">
        <v>1244</v>
      </c>
      <c r="SC1" s="184" t="s">
        <v>1246</v>
      </c>
      <c r="SD1" s="193" t="s">
        <v>375</v>
      </c>
      <c r="SE1" s="184" t="s">
        <v>376</v>
      </c>
      <c r="SF1" s="184" t="s">
        <v>1248</v>
      </c>
      <c r="SG1" s="184" t="s">
        <v>1250</v>
      </c>
      <c r="SH1" s="184" t="s">
        <v>1252</v>
      </c>
      <c r="SI1" s="184" t="s">
        <v>1254</v>
      </c>
      <c r="SJ1" s="184" t="s">
        <v>1256</v>
      </c>
      <c r="SK1" s="184" t="s">
        <v>1258</v>
      </c>
      <c r="SL1" s="184" t="s">
        <v>1260</v>
      </c>
      <c r="SM1" s="184" t="s">
        <v>1262</v>
      </c>
      <c r="SN1" s="184" t="s">
        <v>1264</v>
      </c>
      <c r="SO1" s="184" t="s">
        <v>1266</v>
      </c>
      <c r="SP1" s="184" t="s">
        <v>1268</v>
      </c>
      <c r="SQ1" s="184" t="s">
        <v>1270</v>
      </c>
      <c r="SR1" s="184" t="s">
        <v>1272</v>
      </c>
      <c r="SS1" s="184" t="s">
        <v>1274</v>
      </c>
      <c r="ST1" s="184" t="s">
        <v>1276</v>
      </c>
      <c r="SU1" s="181" t="s">
        <v>377</v>
      </c>
      <c r="SV1" s="193" t="s">
        <v>378</v>
      </c>
      <c r="SW1" s="184" t="s">
        <v>379</v>
      </c>
      <c r="SX1" s="184" t="s">
        <v>1278</v>
      </c>
      <c r="SY1" s="184" t="s">
        <v>1280</v>
      </c>
      <c r="SZ1" s="184" t="s">
        <v>1282</v>
      </c>
      <c r="TA1" s="184" t="s">
        <v>1284</v>
      </c>
      <c r="TB1" s="184" t="s">
        <v>1286</v>
      </c>
      <c r="TC1" s="184" t="s">
        <v>380</v>
      </c>
      <c r="TD1" s="184" t="s">
        <v>1288</v>
      </c>
      <c r="TE1" s="184" t="s">
        <v>1290</v>
      </c>
      <c r="TF1" s="184" t="s">
        <v>1292</v>
      </c>
      <c r="TG1" s="184" t="s">
        <v>1294</v>
      </c>
      <c r="TH1" s="184" t="s">
        <v>1296</v>
      </c>
      <c r="TI1" s="184" t="s">
        <v>1298</v>
      </c>
      <c r="TJ1" s="193" t="s">
        <v>381</v>
      </c>
      <c r="TK1" s="184" t="s">
        <v>382</v>
      </c>
      <c r="TL1" s="184" t="s">
        <v>383</v>
      </c>
      <c r="TM1" s="184" t="s">
        <v>1300</v>
      </c>
      <c r="TN1" s="184" t="s">
        <v>1302</v>
      </c>
      <c r="TO1" s="184" t="s">
        <v>1303</v>
      </c>
      <c r="TP1" s="184" t="s">
        <v>1305</v>
      </c>
      <c r="TQ1" s="184" t="s">
        <v>1307</v>
      </c>
      <c r="TR1" s="184" t="s">
        <v>1309</v>
      </c>
      <c r="TS1" s="184" t="s">
        <v>1311</v>
      </c>
      <c r="TT1" s="184" t="s">
        <v>1313</v>
      </c>
      <c r="TU1" s="184" t="s">
        <v>1315</v>
      </c>
      <c r="TV1" s="184" t="s">
        <v>1317</v>
      </c>
      <c r="TW1" s="184" t="s">
        <v>1319</v>
      </c>
      <c r="TX1" s="184" t="s">
        <v>1321</v>
      </c>
      <c r="TY1" s="184" t="s">
        <v>1323</v>
      </c>
      <c r="TZ1" s="184" t="s">
        <v>1325</v>
      </c>
      <c r="UA1" s="184" t="s">
        <v>1327</v>
      </c>
      <c r="UB1" s="184" t="s">
        <v>1329</v>
      </c>
      <c r="UC1" s="181" t="s">
        <v>1331</v>
      </c>
      <c r="UD1" s="184" t="s">
        <v>1333</v>
      </c>
      <c r="UE1" s="184" t="s">
        <v>1335</v>
      </c>
      <c r="UF1" s="184" t="s">
        <v>1337</v>
      </c>
      <c r="UG1" s="184" t="s">
        <v>1339</v>
      </c>
      <c r="UH1" s="184" t="s">
        <v>1341</v>
      </c>
      <c r="UI1" s="187"/>
    </row>
    <row r="2" spans="1:555" s="124" customFormat="1" ht="28.5" hidden="1" customHeight="1" x14ac:dyDescent="0.25">
      <c r="A2" s="124" t="s">
        <v>1364</v>
      </c>
      <c r="B2" s="124" t="s">
        <v>1366</v>
      </c>
      <c r="C2" s="124" t="s">
        <v>477</v>
      </c>
      <c r="D2" s="124" t="s">
        <v>1365</v>
      </c>
      <c r="E2" s="124" t="s">
        <v>1367</v>
      </c>
      <c r="F2" s="124" t="s">
        <v>478</v>
      </c>
      <c r="G2" s="162" t="s">
        <v>1368</v>
      </c>
      <c r="H2" s="124" t="s">
        <v>1369</v>
      </c>
      <c r="I2" s="124" t="s">
        <v>1370</v>
      </c>
      <c r="J2" s="124" t="s">
        <v>1466</v>
      </c>
      <c r="K2" s="124" t="s">
        <v>1371</v>
      </c>
      <c r="L2" s="124" t="s">
        <v>1372</v>
      </c>
      <c r="M2" s="124" t="s">
        <v>1373</v>
      </c>
      <c r="N2" s="124" t="s">
        <v>1374</v>
      </c>
      <c r="O2" s="124" t="s">
        <v>1375</v>
      </c>
      <c r="R2" s="124" t="s">
        <v>132</v>
      </c>
      <c r="S2" s="124" t="s">
        <v>1454</v>
      </c>
      <c r="U2" s="124" t="s">
        <v>398</v>
      </c>
      <c r="V2" s="124" t="s">
        <v>416</v>
      </c>
      <c r="W2" s="124" t="s">
        <v>399</v>
      </c>
      <c r="X2" s="124" t="s">
        <v>400</v>
      </c>
      <c r="Y2" s="124" t="s">
        <v>401</v>
      </c>
      <c r="Z2" s="124" t="s">
        <v>402</v>
      </c>
      <c r="AA2" s="124" t="s">
        <v>403</v>
      </c>
      <c r="AB2" s="124" t="s">
        <v>404</v>
      </c>
      <c r="AC2" s="124" t="s">
        <v>405</v>
      </c>
      <c r="AD2" s="124" t="s">
        <v>406</v>
      </c>
      <c r="AE2" s="124" t="s">
        <v>407</v>
      </c>
      <c r="AF2" s="124" t="s">
        <v>408</v>
      </c>
      <c r="AH2" s="124" t="s">
        <v>426</v>
      </c>
      <c r="AI2" s="124" t="s">
        <v>427</v>
      </c>
      <c r="AJ2" s="124" t="s">
        <v>428</v>
      </c>
      <c r="AK2" s="124" t="s">
        <v>429</v>
      </c>
      <c r="AL2" s="124" t="s">
        <v>430</v>
      </c>
      <c r="AM2" s="124" t="s">
        <v>433</v>
      </c>
      <c r="AN2" s="124" t="s">
        <v>431</v>
      </c>
      <c r="AO2" s="124" t="s">
        <v>432</v>
      </c>
      <c r="AP2" s="124" t="s">
        <v>434</v>
      </c>
      <c r="AQ2" s="124" t="s">
        <v>435</v>
      </c>
      <c r="AR2" s="124" t="s">
        <v>436</v>
      </c>
      <c r="AS2" s="124" t="s">
        <v>437</v>
      </c>
      <c r="AT2" s="124" t="s">
        <v>438</v>
      </c>
      <c r="AU2" s="124" t="s">
        <v>439</v>
      </c>
      <c r="AV2" s="124" t="s">
        <v>440</v>
      </c>
      <c r="AW2" s="124" t="s">
        <v>441</v>
      </c>
      <c r="AX2" s="124" t="s">
        <v>442</v>
      </c>
      <c r="AY2" s="124" t="s">
        <v>443</v>
      </c>
      <c r="AZ2" s="124" t="s">
        <v>444</v>
      </c>
      <c r="BA2" s="124" t="s">
        <v>445</v>
      </c>
      <c r="BB2" s="124" t="s">
        <v>446</v>
      </c>
      <c r="BC2" s="124" t="s">
        <v>447</v>
      </c>
      <c r="BD2" s="124" t="s">
        <v>448</v>
      </c>
      <c r="BE2" s="124" t="s">
        <v>449</v>
      </c>
      <c r="BF2" s="124" t="s">
        <v>450</v>
      </c>
      <c r="BG2" s="124" t="s">
        <v>451</v>
      </c>
      <c r="BH2" s="124" t="s">
        <v>452</v>
      </c>
      <c r="BI2" s="124" t="s">
        <v>453</v>
      </c>
      <c r="BJ2" s="124" t="s">
        <v>454</v>
      </c>
      <c r="BK2" s="124" t="s">
        <v>455</v>
      </c>
      <c r="BL2" s="124" t="s">
        <v>456</v>
      </c>
      <c r="BM2" s="124" t="s">
        <v>457</v>
      </c>
      <c r="BN2" s="124" t="s">
        <v>458</v>
      </c>
      <c r="BO2" s="124" t="s">
        <v>459</v>
      </c>
      <c r="BP2" s="124" t="s">
        <v>460</v>
      </c>
      <c r="BQ2" s="124" t="s">
        <v>461</v>
      </c>
      <c r="BR2" s="124" t="s">
        <v>462</v>
      </c>
      <c r="BS2" s="124" t="s">
        <v>463</v>
      </c>
      <c r="BT2" s="124" t="s">
        <v>464</v>
      </c>
      <c r="BU2" s="124" t="s">
        <v>465</v>
      </c>
    </row>
    <row r="3" spans="1:555" ht="21" hidden="1" customHeight="1" x14ac:dyDescent="0.25">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row>
    <row r="5" spans="1:555" ht="52.5" x14ac:dyDescent="0.25">
      <c r="C5" s="88" t="s">
        <v>389</v>
      </c>
      <c r="D5" s="89">
        <f>SUMIF($C:$C,$C$10,D:D)</f>
        <v>2502389.88</v>
      </c>
    </row>
    <row r="6" spans="1:555" x14ac:dyDescent="0.25">
      <c r="C6" s="109"/>
      <c r="D6" s="109"/>
      <c r="E6" s="109"/>
      <c r="F6" s="109"/>
      <c r="G6" s="78"/>
      <c r="H6" s="109"/>
      <c r="I6" s="109"/>
    </row>
    <row r="7" spans="1:555" x14ac:dyDescent="0.25">
      <c r="C7" s="109"/>
      <c r="D7" s="109"/>
      <c r="E7" s="109"/>
      <c r="F7" s="109"/>
      <c r="G7" s="78"/>
      <c r="H7" s="109"/>
      <c r="I7" s="109"/>
    </row>
    <row r="8" spans="1:555" x14ac:dyDescent="0.25">
      <c r="C8" s="109"/>
      <c r="D8" s="109"/>
      <c r="E8" s="109"/>
      <c r="F8" s="109"/>
      <c r="G8" s="78"/>
      <c r="H8" s="109"/>
      <c r="I8" s="109"/>
    </row>
    <row r="9" spans="1:555" ht="15.75" thickBot="1" x14ac:dyDescent="0.3">
      <c r="C9" s="109" t="s">
        <v>1367</v>
      </c>
      <c r="D9" s="109"/>
      <c r="E9" s="109"/>
      <c r="F9" s="109"/>
      <c r="G9" s="78"/>
      <c r="H9" s="109"/>
      <c r="I9" s="109"/>
      <c r="K9" s="179"/>
    </row>
    <row r="10" spans="1:555" ht="15.75" thickBot="1" x14ac:dyDescent="0.3">
      <c r="C10" s="159" t="s">
        <v>53</v>
      </c>
      <c r="D10" s="110">
        <f>SUM(F17:F21)</f>
        <v>14000</v>
      </c>
      <c r="F10" s="70"/>
      <c r="G10" s="79"/>
      <c r="H10" s="70"/>
      <c r="I10" s="70"/>
    </row>
    <row r="11" spans="1:555" x14ac:dyDescent="0.25">
      <c r="B11" s="95"/>
      <c r="C11" s="70"/>
      <c r="D11" s="31"/>
      <c r="E11" s="95"/>
      <c r="F11" s="95"/>
      <c r="G11" s="95"/>
      <c r="H11" s="76"/>
      <c r="I11" s="76"/>
      <c r="J11" s="76"/>
      <c r="K11" s="114"/>
    </row>
    <row r="12" spans="1:555" x14ac:dyDescent="0.25">
      <c r="B12" s="95"/>
      <c r="C12" s="70"/>
      <c r="D12" s="31"/>
      <c r="E12" s="95"/>
      <c r="F12" s="95"/>
      <c r="G12" s="95"/>
      <c r="H12" s="76"/>
      <c r="I12" s="76"/>
      <c r="J12" s="76"/>
      <c r="K12" s="114"/>
    </row>
    <row r="13" spans="1:555" ht="15.75" x14ac:dyDescent="0.25">
      <c r="B13" s="95"/>
      <c r="C13" s="206" t="s">
        <v>396</v>
      </c>
      <c r="D13" s="207" t="str">
        <f>+'Estudiantes y Graduados'!E9</f>
        <v>DL.1.1.1.1</v>
      </c>
      <c r="E13" s="95"/>
      <c r="F13" s="95"/>
      <c r="G13" s="95"/>
      <c r="H13" s="76"/>
      <c r="I13" s="76"/>
      <c r="J13" s="76"/>
      <c r="K13" s="114"/>
    </row>
    <row r="14" spans="1:555" ht="18.75" x14ac:dyDescent="0.25">
      <c r="B14" s="95"/>
      <c r="C14" s="215" t="str">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 xml:space="preserve">Compra de textos para la carrera de Desarrollo Local </v>
      </c>
      <c r="D14" s="31"/>
      <c r="E14" s="95"/>
      <c r="F14" s="95"/>
      <c r="G14" s="95"/>
      <c r="H14" s="76"/>
      <c r="I14" s="76"/>
      <c r="J14" s="76"/>
      <c r="K14" s="114"/>
    </row>
    <row r="15" spans="1:555" ht="15.75" thickBot="1" x14ac:dyDescent="0.3">
      <c r="F15" s="95"/>
      <c r="G15" s="76"/>
      <c r="H15" s="76"/>
      <c r="I15" s="76"/>
    </row>
    <row r="16" spans="1:555" ht="30.75" thickBot="1" x14ac:dyDescent="0.3">
      <c r="C16" s="131" t="s">
        <v>44</v>
      </c>
      <c r="D16" s="131" t="s">
        <v>55</v>
      </c>
      <c r="E16" s="138" t="s">
        <v>57</v>
      </c>
      <c r="F16" s="137" t="s">
        <v>27</v>
      </c>
      <c r="G16" s="135" t="s">
        <v>134</v>
      </c>
      <c r="H16" s="138" t="s">
        <v>46</v>
      </c>
      <c r="I16" s="135" t="s">
        <v>135</v>
      </c>
      <c r="J16" s="135" t="s">
        <v>414</v>
      </c>
      <c r="K16" s="135" t="s">
        <v>415</v>
      </c>
    </row>
    <row r="17" spans="3:11" x14ac:dyDescent="0.25">
      <c r="C17" s="227" t="s">
        <v>445</v>
      </c>
      <c r="D17" s="228"/>
      <c r="E17" s="226">
        <f>HLOOKUP(C17,$AH$2:$BU$3,2,0)</f>
        <v>620</v>
      </c>
      <c r="F17" s="99">
        <f t="shared" ref="F17:F21" si="0">D17*E17</f>
        <v>0</v>
      </c>
      <c r="G17" s="163"/>
      <c r="H17" s="144"/>
      <c r="I17" s="132" t="e">
        <f>VLOOKUP(H17,Presupuesto!$B$11:$C$565,2,0)</f>
        <v>#N/A</v>
      </c>
      <c r="J17" s="225" t="s">
        <v>1466</v>
      </c>
      <c r="K17" s="100" t="s">
        <v>398</v>
      </c>
    </row>
    <row r="18" spans="3:11" x14ac:dyDescent="0.25">
      <c r="C18" s="143" t="s">
        <v>1603</v>
      </c>
      <c r="D18" s="160">
        <v>20</v>
      </c>
      <c r="E18" s="125">
        <v>700</v>
      </c>
      <c r="F18" s="99">
        <f t="shared" ref="F18:F20" si="1">D18*E18</f>
        <v>14000</v>
      </c>
      <c r="G18" s="163" t="s">
        <v>132</v>
      </c>
      <c r="H18" s="144" t="s">
        <v>832</v>
      </c>
      <c r="I18" s="132" t="str">
        <f>VLOOKUP(H18,Presupuesto!$B$11:$C$565,2,0)</f>
        <v>LIBROS REVISTAS Y PERIODICOS</v>
      </c>
      <c r="J18" s="100" t="s">
        <v>1367</v>
      </c>
      <c r="K18" s="100" t="s">
        <v>402</v>
      </c>
    </row>
    <row r="19" spans="3:11" x14ac:dyDescent="0.25">
      <c r="C19" s="143"/>
      <c r="D19" s="160"/>
      <c r="E19" s="125"/>
      <c r="F19" s="99">
        <f t="shared" si="1"/>
        <v>0</v>
      </c>
      <c r="G19" s="163"/>
      <c r="H19" s="144"/>
      <c r="I19" s="132" t="e">
        <f>VLOOKUP(H19,Presupuesto!$B$11:$C$565,2,0)</f>
        <v>#N/A</v>
      </c>
      <c r="J19" s="100" t="str">
        <f t="shared" ref="J19:J21" si="2">$J$17</f>
        <v>Posgrado</v>
      </c>
      <c r="K19" s="100" t="s">
        <v>416</v>
      </c>
    </row>
    <row r="20" spans="3:11" x14ac:dyDescent="0.25">
      <c r="C20" s="143"/>
      <c r="D20" s="160"/>
      <c r="E20" s="125"/>
      <c r="F20" s="99">
        <f t="shared" si="1"/>
        <v>0</v>
      </c>
      <c r="G20" s="163"/>
      <c r="H20" s="144"/>
      <c r="I20" s="132" t="e">
        <f>VLOOKUP(H20,Presupuesto!$B$11:$C$565,2,0)</f>
        <v>#N/A</v>
      </c>
      <c r="J20" s="100" t="str">
        <f t="shared" si="2"/>
        <v>Posgrado</v>
      </c>
      <c r="K20" s="100" t="s">
        <v>416</v>
      </c>
    </row>
    <row r="21" spans="3:11" ht="15.75" thickBot="1" x14ac:dyDescent="0.3">
      <c r="C21" s="149"/>
      <c r="D21" s="161"/>
      <c r="E21" s="105"/>
      <c r="F21" s="107">
        <f t="shared" si="0"/>
        <v>0</v>
      </c>
      <c r="G21" s="164"/>
      <c r="H21" s="150"/>
      <c r="I21" s="134" t="e">
        <f>VLOOKUP(H21,Presupuesto!$B$11:$C$565,2,0)</f>
        <v>#N/A</v>
      </c>
      <c r="J21" s="108" t="str">
        <f t="shared" si="2"/>
        <v>Posgrado</v>
      </c>
      <c r="K21" s="126" t="s">
        <v>398</v>
      </c>
    </row>
    <row r="23" spans="3:11" x14ac:dyDescent="0.25">
      <c r="F23" s="92"/>
      <c r="G23" s="91"/>
      <c r="H23" s="92"/>
      <c r="I23" s="92"/>
    </row>
    <row r="24" spans="3:11" ht="15.75" thickBot="1" x14ac:dyDescent="0.3">
      <c r="C24" s="109" t="s">
        <v>1373</v>
      </c>
      <c r="D24" s="109"/>
      <c r="E24" s="109"/>
      <c r="F24" s="109"/>
      <c r="G24" s="78"/>
      <c r="H24" s="109"/>
      <c r="I24" s="109"/>
      <c r="K24" s="179"/>
    </row>
    <row r="25" spans="3:11" ht="15.75" thickBot="1" x14ac:dyDescent="0.3">
      <c r="C25" s="159" t="s">
        <v>53</v>
      </c>
      <c r="D25" s="110">
        <f>SUM(F32:F36)</f>
        <v>4200</v>
      </c>
      <c r="F25" s="70"/>
      <c r="G25" s="79"/>
      <c r="H25" s="70"/>
      <c r="I25" s="70"/>
    </row>
    <row r="26" spans="3:11" x14ac:dyDescent="0.25">
      <c r="C26" s="70"/>
      <c r="D26" s="31"/>
      <c r="E26" s="95"/>
      <c r="F26" s="95"/>
      <c r="G26" s="95"/>
      <c r="H26" s="76"/>
      <c r="I26" s="76"/>
      <c r="J26" s="76"/>
      <c r="K26" s="114"/>
    </row>
    <row r="27" spans="3:11" x14ac:dyDescent="0.25">
      <c r="C27" s="70"/>
      <c r="D27" s="31"/>
      <c r="E27" s="95"/>
      <c r="F27" s="95"/>
      <c r="G27" s="95"/>
      <c r="H27" s="76"/>
      <c r="I27" s="76"/>
      <c r="J27" s="76"/>
      <c r="K27" s="114"/>
    </row>
    <row r="28" spans="3:11" ht="15.75" x14ac:dyDescent="0.25">
      <c r="C28" s="206" t="s">
        <v>396</v>
      </c>
      <c r="D28" s="207" t="str">
        <f>+'Gestión Académica'!E11</f>
        <v>DL1.1.1.b</v>
      </c>
      <c r="E28" s="95"/>
      <c r="F28" s="95"/>
      <c r="G28" s="95"/>
      <c r="H28" s="76"/>
      <c r="I28" s="76"/>
      <c r="J28" s="76"/>
      <c r="K28" s="114"/>
    </row>
    <row r="29" spans="3:11" ht="18.75" x14ac:dyDescent="0.25">
      <c r="C29" s="215" t="str">
        <f>IFERROR(VLOOKUP(D28,'Desarrollo e Innov. Curricular'!$E:$F,2,FALSE),IFERROR(VLOOKUP(D28,'Investigación Científica'!$E:$F,2,FALSE),IFERROR(VLOOKUP(D28,'Vinculación Univ. Sociedad'!$E:$F,2,FALSE),IFERROR(VLOOKUP(D28,'Docencia y Profesorado Universi'!$E:$F,2,FALSE),IFERROR(VLOOKUP(D28,'Estudiantes y Graduados'!$E:$F,2,FALSE),IFERROR(VLOOKUP(D28,'Gestion Administrativa'!$E:$F,2,FALSE),IFERROR(VLOOKUP(D28,'Gestión Académica'!$E:$F,2,FALSE),IFERROR(VLOOKUP(D28,'Aseguramiento de la Calidad'!$E:$F,2,FALSE),IFERROR(VLOOKUP(D28,'Gestión del Conocimiento'!$E:$F,2,FALSE),IFERROR(VLOOKUP(D28,'Gobernabilidad y Procesos...'!$E:$F,2,FALSE),IFERROR(VLOOKUP(D28,'Gestión del Talento Humano'!$E:$F,2,FALSE),IFERROR(VLOOKUP(D28,'Internacionalización de la E.S.'!$E:$F,2,FALSE),IFERROR(VLOOKUP(D28,Posgrado!$E:$F,2,FALSE),IFERROR(VLOOKUP(D28,'Cultura de Innovación Insti...'!$E:$F,2,FALSE),VLOOKUP(D28,'Lo Esencial de la Reforma Univ.'!$E:$F,2,0)))))))))))))))</f>
        <v xml:space="preserve">b.1 Realizacion de giras de practicas a diferentes instutuciones y organizaciones del pais </v>
      </c>
      <c r="D29" s="31"/>
      <c r="E29" s="95"/>
      <c r="F29" s="95"/>
      <c r="G29" s="95"/>
      <c r="H29" s="76"/>
      <c r="I29" s="76"/>
      <c r="J29" s="76"/>
      <c r="K29" s="114"/>
    </row>
    <row r="30" spans="3:11" ht="15.75" thickBot="1" x14ac:dyDescent="0.3">
      <c r="F30" s="95"/>
      <c r="G30" s="76"/>
      <c r="H30" s="76"/>
      <c r="I30" s="76"/>
    </row>
    <row r="31" spans="3:11" ht="30.75" thickBot="1" x14ac:dyDescent="0.3">
      <c r="C31" s="131" t="s">
        <v>44</v>
      </c>
      <c r="D31" s="131" t="s">
        <v>55</v>
      </c>
      <c r="E31" s="138" t="s">
        <v>57</v>
      </c>
      <c r="F31" s="137" t="s">
        <v>27</v>
      </c>
      <c r="G31" s="135" t="s">
        <v>134</v>
      </c>
      <c r="H31" s="138" t="s">
        <v>46</v>
      </c>
      <c r="I31" s="135" t="s">
        <v>135</v>
      </c>
      <c r="J31" s="135" t="s">
        <v>414</v>
      </c>
      <c r="K31" s="135" t="s">
        <v>415</v>
      </c>
    </row>
    <row r="32" spans="3:11" x14ac:dyDescent="0.25">
      <c r="C32" s="227" t="s">
        <v>435</v>
      </c>
      <c r="D32" s="228">
        <v>3</v>
      </c>
      <c r="E32" s="226">
        <f>HLOOKUP(C32,$AH$2:$BU$3,2,0)</f>
        <v>1400</v>
      </c>
      <c r="F32" s="99">
        <f t="shared" ref="F32:F36" si="3">D32*E32</f>
        <v>4200</v>
      </c>
      <c r="G32" s="163" t="s">
        <v>132</v>
      </c>
      <c r="H32" s="144" t="s">
        <v>768</v>
      </c>
      <c r="I32" s="132" t="str">
        <f>VLOOKUP(H32,Presupuesto!$B$11:$C$565,2,0)</f>
        <v>VIATICOS NACIONALES</v>
      </c>
      <c r="J32" s="225" t="s">
        <v>1373</v>
      </c>
      <c r="K32" s="100" t="s">
        <v>406</v>
      </c>
    </row>
    <row r="33" spans="3:11" x14ac:dyDescent="0.25">
      <c r="C33" s="143"/>
      <c r="D33" s="160"/>
      <c r="E33" s="125"/>
      <c r="F33" s="99">
        <f t="shared" si="3"/>
        <v>0</v>
      </c>
      <c r="G33" s="163"/>
      <c r="H33" s="144"/>
      <c r="I33" s="132" t="e">
        <f>VLOOKUP(H33,Presupuesto!$B$11:$C$565,2,0)</f>
        <v>#N/A</v>
      </c>
      <c r="J33" s="100" t="s">
        <v>1367</v>
      </c>
      <c r="K33" s="100" t="s">
        <v>402</v>
      </c>
    </row>
    <row r="34" spans="3:11" x14ac:dyDescent="0.25">
      <c r="C34" s="143"/>
      <c r="D34" s="160"/>
      <c r="E34" s="125"/>
      <c r="F34" s="99">
        <f t="shared" si="3"/>
        <v>0</v>
      </c>
      <c r="G34" s="163"/>
      <c r="H34" s="144"/>
      <c r="I34" s="132" t="e">
        <f>VLOOKUP(H34,Presupuesto!$B$11:$C$565,2,0)</f>
        <v>#N/A</v>
      </c>
      <c r="J34" s="100" t="str">
        <f t="shared" ref="J34:J36" si="4">$J$17</f>
        <v>Posgrado</v>
      </c>
      <c r="K34" s="100" t="s">
        <v>416</v>
      </c>
    </row>
    <row r="35" spans="3:11" x14ac:dyDescent="0.25">
      <c r="C35" s="143"/>
      <c r="D35" s="160"/>
      <c r="E35" s="125"/>
      <c r="F35" s="99">
        <f t="shared" si="3"/>
        <v>0</v>
      </c>
      <c r="G35" s="163"/>
      <c r="H35" s="144"/>
      <c r="I35" s="132" t="e">
        <f>VLOOKUP(H35,Presupuesto!$B$11:$C$565,2,0)</f>
        <v>#N/A</v>
      </c>
      <c r="J35" s="100" t="str">
        <f t="shared" si="4"/>
        <v>Posgrado</v>
      </c>
      <c r="K35" s="100" t="s">
        <v>416</v>
      </c>
    </row>
    <row r="36" spans="3:11" ht="15.75" thickBot="1" x14ac:dyDescent="0.3">
      <c r="C36" s="149"/>
      <c r="D36" s="161"/>
      <c r="E36" s="105"/>
      <c r="F36" s="107">
        <f t="shared" si="3"/>
        <v>0</v>
      </c>
      <c r="G36" s="164"/>
      <c r="H36" s="150"/>
      <c r="I36" s="134" t="e">
        <f>VLOOKUP(H36,Presupuesto!$B$11:$C$565,2,0)</f>
        <v>#N/A</v>
      </c>
      <c r="J36" s="108" t="str">
        <f t="shared" si="4"/>
        <v>Posgrado</v>
      </c>
      <c r="K36" s="126" t="s">
        <v>398</v>
      </c>
    </row>
    <row r="38" spans="3:11" ht="15.75" thickBot="1" x14ac:dyDescent="0.3"/>
    <row r="39" spans="3:11" ht="15.75" thickBot="1" x14ac:dyDescent="0.3">
      <c r="C39" s="159" t="s">
        <v>53</v>
      </c>
      <c r="D39" s="110">
        <f>SUM(F46:F50)</f>
        <v>2200</v>
      </c>
      <c r="F39" s="70"/>
      <c r="G39" s="79"/>
      <c r="H39" s="70"/>
      <c r="I39" s="70"/>
    </row>
    <row r="40" spans="3:11" x14ac:dyDescent="0.25">
      <c r="C40" s="70"/>
      <c r="D40" s="31"/>
      <c r="E40" s="95"/>
      <c r="F40" s="95"/>
      <c r="G40" s="95"/>
      <c r="H40" s="76"/>
      <c r="I40" s="76"/>
      <c r="J40" s="76"/>
      <c r="K40" s="114"/>
    </row>
    <row r="41" spans="3:11" x14ac:dyDescent="0.25">
      <c r="C41" s="70" t="s">
        <v>1636</v>
      </c>
      <c r="D41" s="31"/>
      <c r="E41" s="95"/>
      <c r="F41" s="95"/>
      <c r="G41" s="95"/>
      <c r="H41" s="76"/>
      <c r="I41" s="76"/>
      <c r="J41" s="76"/>
      <c r="K41" s="114"/>
    </row>
    <row r="42" spans="3:11" ht="15.75" x14ac:dyDescent="0.25">
      <c r="C42" s="206" t="s">
        <v>396</v>
      </c>
      <c r="D42" s="207" t="str">
        <f>+'Vinculación Univ. Sociedad'!E11</f>
        <v>AE-1.1.1.1</v>
      </c>
      <c r="E42" s="95"/>
      <c r="F42" s="95"/>
      <c r="G42" s="95"/>
      <c r="H42" s="76"/>
      <c r="I42" s="76"/>
      <c r="J42" s="76"/>
      <c r="K42" s="114"/>
    </row>
    <row r="43" spans="3:11" ht="18.75" x14ac:dyDescent="0.25">
      <c r="C43" s="215" t="str">
        <f>IFERROR(VLOOKUP(D42,'Desarrollo e Innov. Curricular'!$E:$F,2,FALSE),IFERROR(VLOOKUP(D42,'Investigación Científica'!$E:$F,2,FALSE),IFERROR(VLOOKUP(D42,'Vinculación Univ. Sociedad'!$E:$F,2,FALSE),IFERROR(VLOOKUP(D42,'Docencia y Profesorado Universi'!$E:$F,2,FALSE),IFERROR(VLOOKUP(D42,'Estudiantes y Graduados'!$E:$F,2,FALSE),IFERROR(VLOOKUP(D42,'Gestion Administrativa'!$E:$F,2,FALSE),IFERROR(VLOOKUP(D42,'Gestión Académica'!$E:$F,2,FALSE),IFERROR(VLOOKUP(D42,'Aseguramiento de la Calidad'!$E:$F,2,FALSE),IFERROR(VLOOKUP(D42,'Gestión del Conocimiento'!$E:$F,2,FALSE),IFERROR(VLOOKUP(D42,'Gobernabilidad y Procesos...'!$E:$F,2,FALSE),IFERROR(VLOOKUP(D42,'Gestión del Talento Humano'!$E:$F,2,FALSE),IFERROR(VLOOKUP(D42,'Internacionalización de la E.S.'!$E:$F,2,FALSE),IFERROR(VLOOKUP(D42,Posgrado!$E:$F,2,FALSE),IFERROR(VLOOKUP(D42,'Cultura de Innovación Insti...'!$E:$F,2,FALSE),VLOOKUP(D42,'Lo Esencial de la Reforma Univ.'!$E:$F,2,0)))))))))))))))</f>
        <v>Realización de un Censo estudiantil al comienzo del II PAC, en el cual participan estudiantes becados y colaboradores para el logro y cumplimiento de tal acción.</v>
      </c>
      <c r="D43" s="31"/>
      <c r="E43" s="95"/>
      <c r="F43" s="95"/>
      <c r="G43" s="95"/>
      <c r="H43" s="76"/>
      <c r="I43" s="76"/>
      <c r="J43" s="76"/>
      <c r="K43" s="114"/>
    </row>
    <row r="44" spans="3:11" ht="15.75" thickBot="1" x14ac:dyDescent="0.3">
      <c r="F44" s="95"/>
      <c r="G44" s="76"/>
      <c r="H44" s="76"/>
      <c r="I44" s="76"/>
    </row>
    <row r="45" spans="3:11" ht="30.75" thickBot="1" x14ac:dyDescent="0.3">
      <c r="C45" s="131" t="s">
        <v>44</v>
      </c>
      <c r="D45" s="131" t="s">
        <v>55</v>
      </c>
      <c r="E45" s="138" t="s">
        <v>57</v>
      </c>
      <c r="F45" s="137" t="s">
        <v>27</v>
      </c>
      <c r="G45" s="135" t="s">
        <v>134</v>
      </c>
      <c r="H45" s="138" t="s">
        <v>46</v>
      </c>
      <c r="I45" s="135" t="s">
        <v>135</v>
      </c>
      <c r="J45" s="135" t="s">
        <v>414</v>
      </c>
      <c r="K45" s="135" t="s">
        <v>415</v>
      </c>
    </row>
    <row r="46" spans="3:11" x14ac:dyDescent="0.25">
      <c r="C46" s="227" t="s">
        <v>435</v>
      </c>
      <c r="D46" s="228"/>
      <c r="E46" s="226"/>
      <c r="F46" s="99">
        <f t="shared" ref="F46:F50" si="5">D46*E46</f>
        <v>0</v>
      </c>
      <c r="G46" s="163"/>
      <c r="H46" s="144" t="s">
        <v>768</v>
      </c>
      <c r="I46" s="132" t="str">
        <f>VLOOKUP(H46,Presupuesto!$B$11:$C$565,2,0)</f>
        <v>VIATICOS NACIONALES</v>
      </c>
      <c r="J46" s="225" t="s">
        <v>1373</v>
      </c>
      <c r="K46" s="100" t="s">
        <v>406</v>
      </c>
    </row>
    <row r="47" spans="3:11" x14ac:dyDescent="0.25">
      <c r="C47" s="143" t="s">
        <v>1635</v>
      </c>
      <c r="D47" s="160">
        <v>20</v>
      </c>
      <c r="E47" s="125">
        <v>30</v>
      </c>
      <c r="F47" s="99">
        <f t="shared" si="5"/>
        <v>600</v>
      </c>
      <c r="G47" s="163" t="s">
        <v>132</v>
      </c>
      <c r="H47" s="144" t="s">
        <v>799</v>
      </c>
      <c r="I47" s="132" t="str">
        <f>VLOOKUP(H47,Presupuesto!$B$11:$C$565,2,0)</f>
        <v>ALIMENTOS B EBIDAS PARA PERSONAS</v>
      </c>
      <c r="J47" s="100" t="s">
        <v>477</v>
      </c>
      <c r="K47" s="100" t="s">
        <v>402</v>
      </c>
    </row>
    <row r="48" spans="3:11" x14ac:dyDescent="0.25">
      <c r="C48" s="143" t="s">
        <v>1637</v>
      </c>
      <c r="D48" s="160">
        <v>20</v>
      </c>
      <c r="E48" s="125">
        <v>80</v>
      </c>
      <c r="F48" s="99">
        <f t="shared" si="5"/>
        <v>1600</v>
      </c>
      <c r="G48" s="163" t="s">
        <v>132</v>
      </c>
      <c r="H48" s="144" t="s">
        <v>828</v>
      </c>
      <c r="I48" s="132" t="str">
        <f>VLOOKUP(H48,Presupuesto!$B$11:$C$565,2,0)</f>
        <v>PRODUCTOS PAPEL Y CARTON</v>
      </c>
      <c r="J48" s="100" t="s">
        <v>477</v>
      </c>
      <c r="K48" s="100" t="s">
        <v>402</v>
      </c>
    </row>
    <row r="49" spans="3:11" x14ac:dyDescent="0.25">
      <c r="C49" s="143"/>
      <c r="D49" s="160"/>
      <c r="E49" s="125"/>
      <c r="F49" s="99">
        <f t="shared" si="5"/>
        <v>0</v>
      </c>
      <c r="G49" s="163"/>
      <c r="H49" s="144"/>
      <c r="I49" s="132" t="e">
        <f>VLOOKUP(H49,Presupuesto!$B$11:$C$565,2,0)</f>
        <v>#N/A</v>
      </c>
      <c r="J49" s="100" t="str">
        <f t="shared" ref="J49:J50" si="6">$J$17</f>
        <v>Posgrado</v>
      </c>
      <c r="K49" s="100" t="s">
        <v>416</v>
      </c>
    </row>
    <row r="50" spans="3:11" ht="15.75" thickBot="1" x14ac:dyDescent="0.3">
      <c r="C50" s="149"/>
      <c r="D50" s="161"/>
      <c r="E50" s="105"/>
      <c r="F50" s="107">
        <f t="shared" si="5"/>
        <v>0</v>
      </c>
      <c r="G50" s="164"/>
      <c r="H50" s="150"/>
      <c r="I50" s="134" t="e">
        <f>VLOOKUP(H50,Presupuesto!$B$11:$C$565,2,0)</f>
        <v>#N/A</v>
      </c>
      <c r="J50" s="108" t="str">
        <f t="shared" si="6"/>
        <v>Posgrado</v>
      </c>
      <c r="K50" s="126" t="s">
        <v>398</v>
      </c>
    </row>
    <row r="52" spans="3:11" ht="15.75" thickBot="1" x14ac:dyDescent="0.3"/>
    <row r="53" spans="3:11" ht="15.75" thickBot="1" x14ac:dyDescent="0.3">
      <c r="C53" s="159" t="s">
        <v>53</v>
      </c>
      <c r="D53" s="110">
        <f>SUM(F60:F66)</f>
        <v>14500</v>
      </c>
      <c r="F53" s="70"/>
      <c r="G53" s="79"/>
      <c r="H53" s="70"/>
      <c r="I53" s="70"/>
    </row>
    <row r="54" spans="3:11" x14ac:dyDescent="0.25">
      <c r="C54" s="70"/>
      <c r="D54" s="31"/>
      <c r="E54" s="95"/>
      <c r="F54" s="95"/>
      <c r="G54" s="95"/>
      <c r="H54" s="76"/>
      <c r="I54" s="76"/>
      <c r="J54" s="76"/>
      <c r="K54" s="114"/>
    </row>
    <row r="55" spans="3:11" x14ac:dyDescent="0.25">
      <c r="C55" s="70" t="s">
        <v>1636</v>
      </c>
      <c r="D55" s="31"/>
      <c r="E55" s="95"/>
      <c r="F55" s="95"/>
      <c r="G55" s="95"/>
      <c r="H55" s="76"/>
      <c r="I55" s="76"/>
      <c r="J55" s="76"/>
      <c r="K55" s="114"/>
    </row>
    <row r="56" spans="3:11" ht="15.75" x14ac:dyDescent="0.25">
      <c r="C56" s="206" t="s">
        <v>396</v>
      </c>
      <c r="D56" s="207" t="str">
        <f>+'Vinculación Univ. Sociedad'!E25</f>
        <v>HUM.2.5.2.1</v>
      </c>
      <c r="E56" s="95"/>
      <c r="F56" s="95"/>
      <c r="G56" s="95"/>
      <c r="H56" s="76"/>
      <c r="I56" s="76"/>
      <c r="J56" s="76"/>
      <c r="K56" s="114"/>
    </row>
    <row r="57" spans="3:11" ht="18.75" x14ac:dyDescent="0.25">
      <c r="C57" s="215" t="str">
        <f>IFERROR(VLOOKUP(D56,'Desarrollo e Innov. Curricular'!$E:$F,2,FALSE),IFERROR(VLOOKUP(D56,'Investigación Científica'!$E:$F,2,FALSE),IFERROR(VLOOKUP(D56,'Vinculación Univ. Sociedad'!$E:$F,2,FALSE),IFERROR(VLOOKUP(D56,'Docencia y Profesorado Universi'!$E:$F,2,FALSE),IFERROR(VLOOKUP(D56,'Estudiantes y Graduados'!$E:$F,2,FALSE),IFERROR(VLOOKUP(D56,'Gestion Administrativa'!$E:$F,2,FALSE),IFERROR(VLOOKUP(D56,'Gestión Académica'!$E:$F,2,FALSE),IFERROR(VLOOKUP(D56,'Aseguramiento de la Calidad'!$E:$F,2,FALSE),IFERROR(VLOOKUP(D56,'Gestión del Conocimiento'!$E:$F,2,FALSE),IFERROR(VLOOKUP(D56,'Gobernabilidad y Procesos...'!$E:$F,2,FALSE),IFERROR(VLOOKUP(D56,'Gestión del Talento Humano'!$E:$F,2,FALSE),IFERROR(VLOOKUP(D56,'Internacionalización de la E.S.'!$E:$F,2,FALSE),IFERROR(VLOOKUP(D56,Posgrado!$E:$F,2,FALSE),IFERROR(VLOOKUP(D56,'Cultura de Innovación Insti...'!$E:$F,2,FALSE),VLOOKUP(D56,'Lo Esencial de la Reforma Univ.'!$E:$F,2,0)))))))))))))))</f>
        <v>2.Desarrollar el proyecto Deporte para Todos</v>
      </c>
      <c r="D57" s="31"/>
      <c r="E57" s="95"/>
      <c r="F57" s="95"/>
      <c r="G57" s="95"/>
      <c r="H57" s="76"/>
      <c r="I57" s="76"/>
      <c r="J57" s="76"/>
      <c r="K57" s="114"/>
    </row>
    <row r="58" spans="3:11" ht="15.75" thickBot="1" x14ac:dyDescent="0.3">
      <c r="F58" s="95"/>
      <c r="G58" s="76"/>
      <c r="H58" s="76"/>
      <c r="I58" s="76"/>
    </row>
    <row r="59" spans="3:11" ht="30.75" thickBot="1" x14ac:dyDescent="0.3">
      <c r="C59" s="131" t="s">
        <v>44</v>
      </c>
      <c r="D59" s="131" t="s">
        <v>55</v>
      </c>
      <c r="E59" s="138" t="s">
        <v>57</v>
      </c>
      <c r="F59" s="137" t="s">
        <v>27</v>
      </c>
      <c r="G59" s="135" t="s">
        <v>134</v>
      </c>
      <c r="H59" s="138" t="s">
        <v>46</v>
      </c>
      <c r="I59" s="135" t="s">
        <v>135</v>
      </c>
      <c r="J59" s="135" t="s">
        <v>414</v>
      </c>
      <c r="K59" s="135" t="s">
        <v>415</v>
      </c>
    </row>
    <row r="60" spans="3:11" x14ac:dyDescent="0.25">
      <c r="C60" s="227" t="s">
        <v>445</v>
      </c>
      <c r="D60" s="228"/>
      <c r="E60" s="226">
        <f>HLOOKUP(C60,$AH$2:$BU$3,2,0)</f>
        <v>620</v>
      </c>
      <c r="F60" s="99">
        <f t="shared" ref="F60:F66" si="7">D60*E60</f>
        <v>0</v>
      </c>
      <c r="G60" s="163"/>
      <c r="H60" s="144"/>
      <c r="I60" s="132"/>
      <c r="J60" s="225" t="s">
        <v>1364</v>
      </c>
      <c r="K60" s="100"/>
    </row>
    <row r="61" spans="3:11" x14ac:dyDescent="0.25">
      <c r="C61" s="143" t="s">
        <v>1741</v>
      </c>
      <c r="D61" s="160">
        <v>20</v>
      </c>
      <c r="E61" s="125">
        <v>400</v>
      </c>
      <c r="F61" s="99">
        <f t="shared" si="7"/>
        <v>8000</v>
      </c>
      <c r="G61" s="163" t="s">
        <v>1454</v>
      </c>
      <c r="H61" s="144" t="s">
        <v>854</v>
      </c>
      <c r="I61" s="132" t="str">
        <f>VLOOKUP(H61,[2]Presupuesto!$B$11:$C$565,2,0)</f>
        <v>ARTICULOS DE CUERO</v>
      </c>
      <c r="J61" s="100" t="s">
        <v>477</v>
      </c>
      <c r="K61" s="100" t="s">
        <v>404</v>
      </c>
    </row>
    <row r="62" spans="3:11" x14ac:dyDescent="0.25">
      <c r="C62" s="143" t="s">
        <v>1742</v>
      </c>
      <c r="D62" s="160">
        <v>5</v>
      </c>
      <c r="E62" s="125">
        <v>700</v>
      </c>
      <c r="F62" s="99">
        <f t="shared" si="7"/>
        <v>3500</v>
      </c>
      <c r="G62" s="163" t="s">
        <v>1454</v>
      </c>
      <c r="H62" s="144" t="s">
        <v>910</v>
      </c>
      <c r="I62" s="132" t="str">
        <f>VLOOKUP(H62,[2]Presupuesto!$B$11:$C$565,2,0)</f>
        <v>HERRAMIENTAS MENORES</v>
      </c>
      <c r="J62" s="100" t="s">
        <v>477</v>
      </c>
      <c r="K62" s="100" t="s">
        <v>404</v>
      </c>
    </row>
    <row r="63" spans="3:11" x14ac:dyDescent="0.25">
      <c r="C63" s="143" t="s">
        <v>1743</v>
      </c>
      <c r="D63" s="160">
        <v>20</v>
      </c>
      <c r="E63" s="125">
        <v>20</v>
      </c>
      <c r="F63" s="99">
        <f t="shared" si="7"/>
        <v>400</v>
      </c>
      <c r="G63" s="163" t="s">
        <v>1454</v>
      </c>
      <c r="H63" s="144" t="s">
        <v>892</v>
      </c>
      <c r="I63" s="132" t="str">
        <f>VLOOKUP(H63,[2]Presupuesto!$B$11:$C$565,2,0)</f>
        <v>PRODUCTOS DE MATERIAL PLASTICO.</v>
      </c>
      <c r="J63" s="100" t="s">
        <v>477</v>
      </c>
      <c r="K63" s="100" t="s">
        <v>404</v>
      </c>
    </row>
    <row r="64" spans="3:11" x14ac:dyDescent="0.25">
      <c r="C64" s="143" t="s">
        <v>1744</v>
      </c>
      <c r="D64" s="160">
        <v>100</v>
      </c>
      <c r="E64" s="125">
        <v>7</v>
      </c>
      <c r="F64" s="99">
        <f t="shared" si="7"/>
        <v>700</v>
      </c>
      <c r="G64" s="163" t="s">
        <v>1454</v>
      </c>
      <c r="H64" s="144" t="s">
        <v>892</v>
      </c>
      <c r="I64" s="132" t="str">
        <f>VLOOKUP(H64,[2]Presupuesto!$B$11:$C$565,2,0)</f>
        <v>PRODUCTOS DE MATERIAL PLASTICO.</v>
      </c>
      <c r="J64" s="100" t="s">
        <v>477</v>
      </c>
      <c r="K64" s="100" t="s">
        <v>404</v>
      </c>
    </row>
    <row r="65" spans="3:11" x14ac:dyDescent="0.25">
      <c r="C65" s="143" t="s">
        <v>1745</v>
      </c>
      <c r="D65" s="160">
        <v>100</v>
      </c>
      <c r="E65" s="125">
        <v>7</v>
      </c>
      <c r="F65" s="99">
        <f t="shared" si="7"/>
        <v>700</v>
      </c>
      <c r="G65" s="163" t="s">
        <v>1454</v>
      </c>
      <c r="H65" s="144" t="s">
        <v>892</v>
      </c>
      <c r="I65" s="132" t="str">
        <f>VLOOKUP(H65,[2]Presupuesto!$B$11:$C$565,2,0)</f>
        <v>PRODUCTOS DE MATERIAL PLASTICO.</v>
      </c>
      <c r="J65" s="100" t="s">
        <v>477</v>
      </c>
      <c r="K65" s="100" t="s">
        <v>404</v>
      </c>
    </row>
    <row r="66" spans="3:11" x14ac:dyDescent="0.25">
      <c r="C66" s="143" t="s">
        <v>1746</v>
      </c>
      <c r="D66" s="160">
        <v>4</v>
      </c>
      <c r="E66" s="125">
        <v>300</v>
      </c>
      <c r="F66" s="99">
        <f t="shared" si="7"/>
        <v>1200</v>
      </c>
      <c r="G66" s="163" t="s">
        <v>1454</v>
      </c>
      <c r="H66" s="144" t="s">
        <v>892</v>
      </c>
      <c r="I66" s="132" t="str">
        <f>VLOOKUP(H66,[2]Presupuesto!$B$11:$C$565,2,0)</f>
        <v>PRODUCTOS DE MATERIAL PLASTICO.</v>
      </c>
      <c r="J66" s="100" t="s">
        <v>477</v>
      </c>
      <c r="K66" s="100" t="s">
        <v>404</v>
      </c>
    </row>
    <row r="68" spans="3:11" ht="15.75" thickBot="1" x14ac:dyDescent="0.3"/>
    <row r="69" spans="3:11" ht="15.75" thickBot="1" x14ac:dyDescent="0.3">
      <c r="C69" s="159" t="s">
        <v>53</v>
      </c>
      <c r="D69" s="110">
        <f>SUM(F76:F79)</f>
        <v>22400</v>
      </c>
      <c r="F69" s="70"/>
      <c r="G69" s="79"/>
      <c r="H69" s="70"/>
      <c r="I69" s="70"/>
    </row>
    <row r="70" spans="3:11" x14ac:dyDescent="0.25">
      <c r="C70" s="70"/>
      <c r="D70" s="31"/>
      <c r="E70" s="95"/>
      <c r="F70" s="95"/>
      <c r="G70" s="95"/>
      <c r="H70" s="76"/>
      <c r="I70" s="76"/>
      <c r="J70" s="76"/>
      <c r="K70" s="114"/>
    </row>
    <row r="71" spans="3:11" x14ac:dyDescent="0.25">
      <c r="C71" s="70" t="s">
        <v>1364</v>
      </c>
      <c r="D71" s="31"/>
      <c r="E71" s="95"/>
      <c r="F71" s="95"/>
      <c r="G71" s="95"/>
      <c r="H71" s="76"/>
      <c r="I71" s="76"/>
      <c r="J71" s="76"/>
      <c r="K71" s="114"/>
    </row>
    <row r="72" spans="3:11" ht="15.75" x14ac:dyDescent="0.25">
      <c r="C72" s="206" t="s">
        <v>396</v>
      </c>
      <c r="D72" s="207" t="str">
        <f>+'Desarrollo e Innov. Curricular'!E10</f>
        <v>CI.1.1.2.1</v>
      </c>
      <c r="E72" s="95"/>
      <c r="F72" s="95"/>
      <c r="G72" s="95"/>
      <c r="H72" s="76"/>
      <c r="I72" s="76"/>
      <c r="J72" s="76"/>
      <c r="K72" s="114"/>
    </row>
    <row r="73" spans="3:11" ht="18.75" x14ac:dyDescent="0.25">
      <c r="C73" s="215" t="str">
        <f>IFERROR(VLOOKUP(D72,'Desarrollo e Innov. Curricular'!$E:$F,2,FALSE),IFERROR(VLOOKUP(D72,'Investigación Científica'!$E:$F,2,FALSE),IFERROR(VLOOKUP(D72,'Vinculación Univ. Sociedad'!$E:$F,2,FALSE),IFERROR(VLOOKUP(D72,'Docencia y Profesorado Universi'!$E:$F,2,FALSE),IFERROR(VLOOKUP(D72,'Estudiantes y Graduados'!$E:$F,2,FALSE),IFERROR(VLOOKUP(D72,'Gestion Administrativa'!$E:$F,2,FALSE),IFERROR(VLOOKUP(D72,'Gestión Académica'!$E:$F,2,FALSE),IFERROR(VLOOKUP(D72,'Aseguramiento de la Calidad'!$E:$F,2,FALSE),IFERROR(VLOOKUP(D72,'Gestión del Conocimiento'!$E:$F,2,FALSE),IFERROR(VLOOKUP(D72,'Gobernabilidad y Procesos...'!$E:$F,2,FALSE),IFERROR(VLOOKUP(D72,'Gestión del Talento Humano'!$E:$F,2,FALSE),IFERROR(VLOOKUP(D72,'Internacionalización de la E.S.'!$E:$F,2,FALSE),IFERROR(VLOOKUP(D72,Posgrado!$E:$F,2,FALSE),IFERROR(VLOOKUP(D72,'Cultura de Innovación Insti...'!$E:$F,2,FALSE),VLOOKUP(D72,'Lo Esencial de la Reforma Univ.'!$E:$F,2,0)))))))))))))))</f>
        <v>Encuentros con los demás Centros Regionales</v>
      </c>
      <c r="D73" s="31"/>
      <c r="E73" s="95"/>
      <c r="F73" s="95"/>
      <c r="G73" s="95"/>
      <c r="H73" s="76"/>
      <c r="I73" s="76"/>
      <c r="J73" s="76"/>
      <c r="K73" s="114"/>
    </row>
    <row r="74" spans="3:11" ht="15.75" thickBot="1" x14ac:dyDescent="0.3">
      <c r="F74" s="95"/>
      <c r="G74" s="76"/>
      <c r="H74" s="76"/>
      <c r="I74" s="76"/>
    </row>
    <row r="75" spans="3:11" ht="30.75" thickBot="1" x14ac:dyDescent="0.3">
      <c r="C75" s="131" t="s">
        <v>44</v>
      </c>
      <c r="D75" s="131" t="s">
        <v>55</v>
      </c>
      <c r="E75" s="138" t="s">
        <v>57</v>
      </c>
      <c r="F75" s="137" t="s">
        <v>27</v>
      </c>
      <c r="G75" s="135" t="s">
        <v>134</v>
      </c>
      <c r="H75" s="138" t="s">
        <v>46</v>
      </c>
      <c r="I75" s="135" t="s">
        <v>135</v>
      </c>
      <c r="J75" s="135" t="s">
        <v>414</v>
      </c>
      <c r="K75" s="135" t="s">
        <v>415</v>
      </c>
    </row>
    <row r="76" spans="3:11" x14ac:dyDescent="0.25">
      <c r="C76" s="227" t="s">
        <v>435</v>
      </c>
      <c r="D76" s="228">
        <v>4</v>
      </c>
      <c r="E76" s="446">
        <f>HLOOKUP(C76,$AH$2:$BU$3,2,0)</f>
        <v>1400</v>
      </c>
      <c r="F76" s="99">
        <f t="shared" ref="F76" si="8">D76*E76</f>
        <v>5600</v>
      </c>
      <c r="G76" s="163" t="s">
        <v>1454</v>
      </c>
      <c r="H76" s="144" t="s">
        <v>768</v>
      </c>
      <c r="I76" s="132" t="str">
        <f>VLOOKUP(H76,[2]Presupuesto!$B$11:$C$565,2,0)</f>
        <v>VIATICOS NACIONALES</v>
      </c>
      <c r="J76" s="225" t="s">
        <v>1364</v>
      </c>
      <c r="K76" s="100" t="s">
        <v>399</v>
      </c>
    </row>
    <row r="77" spans="3:11" x14ac:dyDescent="0.25">
      <c r="C77" s="227" t="s">
        <v>435</v>
      </c>
      <c r="D77" s="228">
        <v>4</v>
      </c>
      <c r="E77" s="447">
        <f t="shared" ref="E77:E79" si="9">HLOOKUP(C77,$AH$2:$BU$3,2,0)</f>
        <v>1400</v>
      </c>
      <c r="F77" s="99">
        <f t="shared" ref="F77:F79" si="10">D77*E77</f>
        <v>5600</v>
      </c>
      <c r="G77" s="163" t="s">
        <v>132</v>
      </c>
      <c r="H77" s="144" t="s">
        <v>768</v>
      </c>
      <c r="I77" s="132" t="str">
        <f>VLOOKUP(H77,[2]Presupuesto!$B$11:$C$565,2,0)</f>
        <v>VIATICOS NACIONALES</v>
      </c>
      <c r="J77" s="225" t="s">
        <v>1364</v>
      </c>
      <c r="K77" s="100" t="s">
        <v>402</v>
      </c>
    </row>
    <row r="78" spans="3:11" x14ac:dyDescent="0.25">
      <c r="C78" s="227" t="s">
        <v>435</v>
      </c>
      <c r="D78" s="228">
        <v>4</v>
      </c>
      <c r="E78" s="447">
        <f t="shared" si="9"/>
        <v>1400</v>
      </c>
      <c r="F78" s="99">
        <f t="shared" si="10"/>
        <v>5600</v>
      </c>
      <c r="G78" s="163" t="s">
        <v>1454</v>
      </c>
      <c r="H78" s="144" t="s">
        <v>768</v>
      </c>
      <c r="I78" s="132" t="str">
        <f>VLOOKUP(H78,[2]Presupuesto!$B$11:$C$565,2,0)</f>
        <v>VIATICOS NACIONALES</v>
      </c>
      <c r="J78" s="225" t="s">
        <v>1364</v>
      </c>
      <c r="K78" s="100" t="s">
        <v>405</v>
      </c>
    </row>
    <row r="79" spans="3:11" x14ac:dyDescent="0.25">
      <c r="C79" s="227" t="s">
        <v>435</v>
      </c>
      <c r="D79" s="228">
        <v>4</v>
      </c>
      <c r="E79" s="447">
        <f t="shared" si="9"/>
        <v>1400</v>
      </c>
      <c r="F79" s="99">
        <f t="shared" si="10"/>
        <v>5600</v>
      </c>
      <c r="G79" s="163" t="s">
        <v>132</v>
      </c>
      <c r="H79" s="144" t="s">
        <v>768</v>
      </c>
      <c r="I79" s="132" t="str">
        <f>VLOOKUP(H79,[2]Presupuesto!$B$11:$C$565,2,0)</f>
        <v>VIATICOS NACIONALES</v>
      </c>
      <c r="J79" s="225" t="s">
        <v>1364</v>
      </c>
      <c r="K79" s="100" t="s">
        <v>407</v>
      </c>
    </row>
    <row r="81" spans="3:11" ht="15.75" thickBot="1" x14ac:dyDescent="0.3"/>
    <row r="82" spans="3:11" ht="15.75" thickBot="1" x14ac:dyDescent="0.3">
      <c r="C82" s="159" t="s">
        <v>53</v>
      </c>
      <c r="D82" s="110">
        <f>SUM(F89:F92)</f>
        <v>11200</v>
      </c>
      <c r="F82" s="70"/>
      <c r="G82" s="79"/>
      <c r="H82" s="70"/>
      <c r="I82" s="70"/>
    </row>
    <row r="83" spans="3:11" x14ac:dyDescent="0.25">
      <c r="C83" s="70"/>
      <c r="D83" s="31"/>
      <c r="E83" s="95"/>
      <c r="F83" s="95"/>
      <c r="G83" s="95"/>
      <c r="H83" s="76"/>
      <c r="I83" s="76"/>
      <c r="J83" s="76"/>
      <c r="K83" s="114"/>
    </row>
    <row r="84" spans="3:11" x14ac:dyDescent="0.25">
      <c r="C84" s="70" t="s">
        <v>1636</v>
      </c>
      <c r="D84" s="31"/>
      <c r="E84" s="95"/>
      <c r="F84" s="95"/>
      <c r="G84" s="95"/>
      <c r="H84" s="76"/>
      <c r="I84" s="76"/>
      <c r="J84" s="76"/>
      <c r="K84" s="114"/>
    </row>
    <row r="85" spans="3:11" ht="15.75" x14ac:dyDescent="0.25">
      <c r="C85" s="206" t="s">
        <v>396</v>
      </c>
      <c r="D85" s="207" t="str">
        <f>+'Vinculación Univ. Sociedad'!E10</f>
        <v>CI.1.1.2.a</v>
      </c>
      <c r="E85" s="95"/>
      <c r="F85" s="95"/>
      <c r="G85" s="95"/>
      <c r="H85" s="76"/>
      <c r="I85" s="76"/>
      <c r="J85" s="76"/>
      <c r="K85" s="114"/>
    </row>
    <row r="86" spans="3:11" ht="18.75" x14ac:dyDescent="0.25">
      <c r="C86" s="215" t="str">
        <f>IFERROR(VLOOKUP(D85,'Desarrollo e Innov. Curricular'!$E:$F,2,FALSE),IFERROR(VLOOKUP(D85,'Investigación Científica'!$E:$F,2,FALSE),IFERROR(VLOOKUP(D85,'Vinculación Univ. Sociedad'!$E:$F,2,FALSE),IFERROR(VLOOKUP(D85,'Docencia y Profesorado Universi'!$E:$F,2,FALSE),IFERROR(VLOOKUP(D85,'Estudiantes y Graduados'!$E:$F,2,FALSE),IFERROR(VLOOKUP(D85,'Gestion Administrativa'!$E:$F,2,FALSE),IFERROR(VLOOKUP(D85,'Gestión Académica'!$E:$F,2,FALSE),IFERROR(VLOOKUP(D85,'Aseguramiento de la Calidad'!$E:$F,2,FALSE),IFERROR(VLOOKUP(D85,'Gestión del Conocimiento'!$E:$F,2,FALSE),IFERROR(VLOOKUP(D85,'Gobernabilidad y Procesos...'!$E:$F,2,FALSE),IFERROR(VLOOKUP(D85,'Gestión del Talento Humano'!$E:$F,2,FALSE),IFERROR(VLOOKUP(D85,'Internacionalización de la E.S.'!$E:$F,2,FALSE),IFERROR(VLOOKUP(D85,Posgrado!$E:$F,2,FALSE),IFERROR(VLOOKUP(D85,'Cultura de Innovación Insti...'!$E:$F,2,FALSE),VLOOKUP(D85,'Lo Esencial de la Reforma Univ.'!$E:$F,2,0)))))))))))))))</f>
        <v>Seguimiento al proyecto de asesoría agro empresarial</v>
      </c>
      <c r="D86" s="31"/>
      <c r="E86" s="95"/>
      <c r="F86" s="95"/>
      <c r="G86" s="95"/>
      <c r="H86" s="76"/>
      <c r="I86" s="76"/>
      <c r="J86" s="76"/>
      <c r="K86" s="114"/>
    </row>
    <row r="87" spans="3:11" ht="15.75" thickBot="1" x14ac:dyDescent="0.3">
      <c r="F87" s="95"/>
      <c r="G87" s="76"/>
      <c r="H87" s="76"/>
      <c r="I87" s="76"/>
    </row>
    <row r="88" spans="3:11" ht="30.75" thickBot="1" x14ac:dyDescent="0.3">
      <c r="C88" s="131" t="s">
        <v>44</v>
      </c>
      <c r="D88" s="131" t="s">
        <v>55</v>
      </c>
      <c r="E88" s="138" t="s">
        <v>57</v>
      </c>
      <c r="F88" s="137" t="s">
        <v>27</v>
      </c>
      <c r="G88" s="135" t="s">
        <v>134</v>
      </c>
      <c r="H88" s="138" t="s">
        <v>46</v>
      </c>
      <c r="I88" s="135" t="s">
        <v>135</v>
      </c>
      <c r="J88" s="135" t="s">
        <v>414</v>
      </c>
      <c r="K88" s="135" t="s">
        <v>415</v>
      </c>
    </row>
    <row r="89" spans="3:11" x14ac:dyDescent="0.25">
      <c r="C89" s="227" t="s">
        <v>435</v>
      </c>
      <c r="D89" s="228">
        <v>4</v>
      </c>
      <c r="E89" s="446">
        <f>HLOOKUP(C89,$AH$2:$BU$3,2,0)</f>
        <v>1400</v>
      </c>
      <c r="F89" s="99">
        <f t="shared" ref="F89:F92" si="11">D89*E89</f>
        <v>5600</v>
      </c>
      <c r="G89" s="163" t="s">
        <v>132</v>
      </c>
      <c r="H89" s="144" t="s">
        <v>768</v>
      </c>
      <c r="I89" s="132" t="str">
        <f>VLOOKUP(H89,[2]Presupuesto!$B$11:$C$565,2,0)</f>
        <v>VIATICOS NACIONALES</v>
      </c>
      <c r="J89" s="225" t="s">
        <v>477</v>
      </c>
      <c r="K89" s="100" t="s">
        <v>404</v>
      </c>
    </row>
    <row r="90" spans="3:11" x14ac:dyDescent="0.25">
      <c r="C90" s="227" t="s">
        <v>435</v>
      </c>
      <c r="D90" s="228">
        <v>4</v>
      </c>
      <c r="E90" s="447">
        <f t="shared" ref="E90" si="12">HLOOKUP(C90,$AH$2:$BU$3,2,0)</f>
        <v>1400</v>
      </c>
      <c r="F90" s="99">
        <f t="shared" ref="F90" si="13">D90*E90</f>
        <v>5600</v>
      </c>
      <c r="G90" s="163" t="s">
        <v>132</v>
      </c>
      <c r="H90" s="144" t="s">
        <v>768</v>
      </c>
      <c r="I90" s="132" t="str">
        <f>VLOOKUP(H90,[2]Presupuesto!$B$11:$C$565,2,0)</f>
        <v>VIATICOS NACIONALES</v>
      </c>
      <c r="J90" s="225" t="s">
        <v>477</v>
      </c>
      <c r="K90" s="100" t="s">
        <v>407</v>
      </c>
    </row>
    <row r="91" spans="3:11" x14ac:dyDescent="0.25">
      <c r="C91" s="448"/>
      <c r="D91" s="449"/>
      <c r="E91" s="447"/>
      <c r="F91" s="99">
        <f t="shared" si="11"/>
        <v>0</v>
      </c>
      <c r="G91" s="163"/>
      <c r="H91" s="144"/>
      <c r="I91" s="132" t="e">
        <f>VLOOKUP(H91,[2]Presupuesto!$B$11:$C$565,2,0)</f>
        <v>#N/A</v>
      </c>
      <c r="J91" s="225"/>
      <c r="K91" s="100"/>
    </row>
    <row r="92" spans="3:11" x14ac:dyDescent="0.25">
      <c r="C92" s="448"/>
      <c r="D92" s="449"/>
      <c r="E92" s="447"/>
      <c r="F92" s="99">
        <f t="shared" si="11"/>
        <v>0</v>
      </c>
      <c r="G92" s="163"/>
      <c r="H92" s="144"/>
      <c r="I92" s="132" t="e">
        <f>VLOOKUP(H92,[2]Presupuesto!$B$11:$C$565,2,0)</f>
        <v>#N/A</v>
      </c>
      <c r="J92" s="225"/>
      <c r="K92" s="100"/>
    </row>
    <row r="94" spans="3:11" ht="15.75" thickBot="1" x14ac:dyDescent="0.3"/>
    <row r="95" spans="3:11" ht="15.75" thickBot="1" x14ac:dyDescent="0.3">
      <c r="C95" s="159" t="s">
        <v>53</v>
      </c>
      <c r="D95" s="110">
        <f>SUM(F102:F108)</f>
        <v>8000</v>
      </c>
      <c r="F95" s="70"/>
      <c r="G95" s="79"/>
      <c r="H95" s="70"/>
      <c r="I95" s="70"/>
    </row>
    <row r="96" spans="3:11" x14ac:dyDescent="0.25">
      <c r="C96" s="70"/>
      <c r="D96" s="31"/>
      <c r="E96" s="95"/>
      <c r="F96" s="95"/>
      <c r="G96" s="95"/>
      <c r="H96" s="76"/>
      <c r="I96" s="76"/>
      <c r="J96" s="76"/>
      <c r="K96" s="114"/>
    </row>
    <row r="97" spans="3:11" x14ac:dyDescent="0.25">
      <c r="C97" s="70" t="s">
        <v>1636</v>
      </c>
      <c r="D97" s="31"/>
      <c r="E97" s="95"/>
      <c r="F97" s="95"/>
      <c r="G97" s="95"/>
      <c r="H97" s="76"/>
      <c r="I97" s="76"/>
      <c r="J97" s="76"/>
      <c r="K97" s="114"/>
    </row>
    <row r="98" spans="3:11" ht="15.75" x14ac:dyDescent="0.25">
      <c r="C98" s="206" t="s">
        <v>396</v>
      </c>
      <c r="D98" s="207" t="str">
        <f>+'Vinculación Univ. Sociedad'!E9</f>
        <v>CI.1,1.1.1</v>
      </c>
      <c r="E98" s="95"/>
      <c r="F98" s="95"/>
      <c r="G98" s="95"/>
      <c r="H98" s="76"/>
      <c r="I98" s="76"/>
      <c r="J98" s="76"/>
      <c r="K98" s="114"/>
    </row>
    <row r="99" spans="3:11" ht="18.75" x14ac:dyDescent="0.25">
      <c r="C99" s="215" t="str">
        <f>IFERROR(VLOOKUP(D98,'Desarrollo e Innov. Curricular'!$E:$F,2,FALSE),IFERROR(VLOOKUP(D98,'Investigación Científica'!$E:$F,2,FALSE),IFERROR(VLOOKUP(D98,'Vinculación Univ. Sociedad'!$E:$F,2,FALSE),IFERROR(VLOOKUP(D98,'Docencia y Profesorado Universi'!$E:$F,2,FALSE),IFERROR(VLOOKUP(D98,'Estudiantes y Graduados'!$E:$F,2,FALSE),IFERROR(VLOOKUP(D98,'Gestion Administrativa'!$E:$F,2,FALSE),IFERROR(VLOOKUP(D98,'Gestión Académica'!$E:$F,2,FALSE),IFERROR(VLOOKUP(D98,'Aseguramiento de la Calidad'!$E:$F,2,FALSE),IFERROR(VLOOKUP(D98,'Gestión del Conocimiento'!$E:$F,2,FALSE),IFERROR(VLOOKUP(D98,'Gobernabilidad y Procesos...'!$E:$F,2,FALSE),IFERROR(VLOOKUP(D98,'Gestión del Talento Humano'!$E:$F,2,FALSE),IFERROR(VLOOKUP(D98,'Internacionalización de la E.S.'!$E:$F,2,FALSE),IFERROR(VLOOKUP(D98,Posgrado!$E:$F,2,FALSE),IFERROR(VLOOKUP(D98,'Cultura de Innovación Insti...'!$E:$F,2,FALSE),VLOOKUP(D98,'Lo Esencial de la Reforma Univ.'!$E:$F,2,0)))))))))))))))</f>
        <v>Elaboración de propuesta de vinculación orientado a la asesoría agro empresarial de ocho empresas de la región occidental de Honduras</v>
      </c>
      <c r="D99" s="31"/>
      <c r="E99" s="95"/>
      <c r="F99" s="95"/>
      <c r="G99" s="95"/>
      <c r="H99" s="76"/>
      <c r="I99" s="76"/>
      <c r="J99" s="76"/>
      <c r="K99" s="114"/>
    </row>
    <row r="100" spans="3:11" ht="15.75" thickBot="1" x14ac:dyDescent="0.3">
      <c r="F100" s="95"/>
      <c r="G100" s="76"/>
      <c r="H100" s="76"/>
      <c r="I100" s="76"/>
    </row>
    <row r="101" spans="3:11" ht="30.75" thickBot="1" x14ac:dyDescent="0.3">
      <c r="C101" s="131" t="s">
        <v>44</v>
      </c>
      <c r="D101" s="131" t="s">
        <v>55</v>
      </c>
      <c r="E101" s="138" t="s">
        <v>57</v>
      </c>
      <c r="F101" s="137" t="s">
        <v>27</v>
      </c>
      <c r="G101" s="135" t="s">
        <v>134</v>
      </c>
      <c r="H101" s="138" t="s">
        <v>46</v>
      </c>
      <c r="I101" s="135" t="s">
        <v>135</v>
      </c>
      <c r="J101" s="135" t="s">
        <v>414</v>
      </c>
      <c r="K101" s="135" t="s">
        <v>415</v>
      </c>
    </row>
    <row r="102" spans="3:11" x14ac:dyDescent="0.25">
      <c r="C102" s="227" t="s">
        <v>434</v>
      </c>
      <c r="D102" s="228">
        <v>4</v>
      </c>
      <c r="E102" s="446">
        <f>HLOOKUP(C102,$AH$2:$BU$3,2,0)</f>
        <v>2000</v>
      </c>
      <c r="F102" s="99">
        <f t="shared" ref="F102" si="14">D102*E102</f>
        <v>8000</v>
      </c>
      <c r="G102" s="163" t="s">
        <v>132</v>
      </c>
      <c r="H102" s="144" t="s">
        <v>768</v>
      </c>
      <c r="I102" s="132" t="str">
        <f>VLOOKUP(H102,[2]Presupuesto!$B$11:$C$565,2,0)</f>
        <v>VIATICOS NACIONALES</v>
      </c>
      <c r="J102" s="450" t="s">
        <v>477</v>
      </c>
      <c r="K102" s="100" t="s">
        <v>406</v>
      </c>
    </row>
    <row r="103" spans="3:11" x14ac:dyDescent="0.25">
      <c r="C103" s="143"/>
      <c r="D103" s="160"/>
      <c r="E103" s="125"/>
      <c r="F103" s="99">
        <f t="shared" ref="F103:F105" si="15">D103*E103</f>
        <v>0</v>
      </c>
      <c r="G103" s="163"/>
      <c r="H103" s="144"/>
      <c r="I103" s="132" t="e">
        <f>VLOOKUP(H103,[2]Presupuesto!$B$11:$C$565,2,0)</f>
        <v>#N/A</v>
      </c>
      <c r="J103" s="450"/>
      <c r="K103" s="100"/>
    </row>
    <row r="104" spans="3:11" x14ac:dyDescent="0.25">
      <c r="C104" s="143"/>
      <c r="D104" s="160"/>
      <c r="E104" s="125"/>
      <c r="F104" s="99">
        <f t="shared" si="15"/>
        <v>0</v>
      </c>
      <c r="G104" s="163"/>
      <c r="H104" s="144"/>
      <c r="I104" s="132" t="e">
        <f>VLOOKUP(H104,[2]Presupuesto!$B$11:$C$565,2,0)</f>
        <v>#N/A</v>
      </c>
      <c r="J104" s="450"/>
      <c r="K104" s="100"/>
    </row>
    <row r="105" spans="3:11" x14ac:dyDescent="0.25">
      <c r="C105" s="143"/>
      <c r="D105" s="160"/>
      <c r="E105" s="125"/>
      <c r="F105" s="99">
        <f t="shared" si="15"/>
        <v>0</v>
      </c>
      <c r="G105" s="163"/>
      <c r="H105" s="144"/>
      <c r="I105" s="132" t="e">
        <f>VLOOKUP(H105,[2]Presupuesto!$B$11:$C$565,2,0)</f>
        <v>#N/A</v>
      </c>
      <c r="J105" s="450"/>
      <c r="K105" s="100"/>
    </row>
    <row r="106" spans="3:11" x14ac:dyDescent="0.25">
      <c r="C106" s="143"/>
      <c r="D106" s="160"/>
      <c r="E106" s="125"/>
      <c r="F106" s="99">
        <f t="shared" ref="F106:F108" si="16">D106*E106</f>
        <v>0</v>
      </c>
      <c r="G106" s="163"/>
      <c r="H106" s="144"/>
      <c r="I106" s="132" t="e">
        <f>VLOOKUP(H106,[2]Presupuesto!$B$11:$C$565,2,0)</f>
        <v>#N/A</v>
      </c>
      <c r="J106" s="100"/>
      <c r="K106" s="100"/>
    </row>
    <row r="107" spans="3:11" x14ac:dyDescent="0.25">
      <c r="C107" s="143"/>
      <c r="D107" s="160"/>
      <c r="E107" s="125"/>
      <c r="F107" s="99">
        <f t="shared" si="16"/>
        <v>0</v>
      </c>
      <c r="G107" s="163"/>
      <c r="H107" s="144"/>
      <c r="I107" s="132" t="e">
        <f>VLOOKUP(H107,[2]Presupuesto!$B$11:$C$565,2,0)</f>
        <v>#N/A</v>
      </c>
      <c r="J107" s="100"/>
      <c r="K107" s="100"/>
    </row>
    <row r="108" spans="3:11" x14ac:dyDescent="0.25">
      <c r="C108" s="143"/>
      <c r="D108" s="160"/>
      <c r="E108" s="125"/>
      <c r="F108" s="99">
        <f t="shared" si="16"/>
        <v>0</v>
      </c>
      <c r="G108" s="163"/>
      <c r="H108" s="144"/>
      <c r="I108" s="132" t="e">
        <f>VLOOKUP(H108,[2]Presupuesto!$B$11:$C$565,2,0)</f>
        <v>#N/A</v>
      </c>
      <c r="J108" s="100"/>
      <c r="K108" s="100"/>
    </row>
    <row r="110" spans="3:11" ht="15.75" thickBot="1" x14ac:dyDescent="0.3"/>
    <row r="111" spans="3:11" ht="15.75" thickBot="1" x14ac:dyDescent="0.3">
      <c r="C111" s="159" t="s">
        <v>53</v>
      </c>
      <c r="D111" s="110">
        <f>SUM(F118:F124)</f>
        <v>16000</v>
      </c>
      <c r="F111" s="70"/>
      <c r="G111" s="79"/>
      <c r="H111" s="70"/>
      <c r="I111" s="70"/>
    </row>
    <row r="112" spans="3:11" x14ac:dyDescent="0.25">
      <c r="C112" s="70"/>
      <c r="D112" s="31"/>
      <c r="E112" s="95"/>
      <c r="F112" s="95"/>
      <c r="G112" s="95"/>
      <c r="H112" s="76"/>
      <c r="I112" s="76"/>
      <c r="J112" s="76"/>
      <c r="K112" s="114"/>
    </row>
    <row r="113" spans="3:11" x14ac:dyDescent="0.25">
      <c r="C113" s="70" t="s">
        <v>1367</v>
      </c>
      <c r="D113" s="31"/>
      <c r="E113" s="95"/>
      <c r="F113" s="95"/>
      <c r="G113" s="95"/>
      <c r="H113" s="76"/>
      <c r="I113" s="76"/>
      <c r="J113" s="76"/>
      <c r="K113" s="114"/>
    </row>
    <row r="114" spans="3:11" ht="15.75" x14ac:dyDescent="0.25">
      <c r="C114" s="206" t="s">
        <v>396</v>
      </c>
      <c r="D114" s="207" t="str">
        <f>+'Estudiantes y Graduados'!E10</f>
        <v>CI.1.b.2.1</v>
      </c>
      <c r="E114" s="95"/>
      <c r="F114" s="95"/>
      <c r="G114" s="95"/>
      <c r="H114" s="76"/>
      <c r="I114" s="76"/>
      <c r="J114" s="76"/>
      <c r="K114" s="114"/>
    </row>
    <row r="115" spans="3:11" ht="18.75" x14ac:dyDescent="0.25">
      <c r="C115" s="215" t="str">
        <f>IFERROR(VLOOKUP(D114,'Desarrollo e Innov. Curricular'!$E:$F,2,FALSE),IFERROR(VLOOKUP(D114,'Investigación Científica'!$E:$F,2,FALSE),IFERROR(VLOOKUP(D114,'Vinculación Univ. Sociedad'!$E:$F,2,FALSE),IFERROR(VLOOKUP(D114,'Docencia y Profesorado Universi'!$E:$F,2,FALSE),IFERROR(VLOOKUP(D114,'Estudiantes y Graduados'!$E:$F,2,FALSE),IFERROR(VLOOKUP(D114,'Gestion Administrativa'!$E:$F,2,FALSE),IFERROR(VLOOKUP(D114,'Gestión Académica'!$E:$F,2,FALSE),IFERROR(VLOOKUP(D114,'Aseguramiento de la Calidad'!$E:$F,2,FALSE),IFERROR(VLOOKUP(D114,'Gestión del Conocimiento'!$E:$F,2,FALSE),IFERROR(VLOOKUP(D114,'Gobernabilidad y Procesos...'!$E:$F,2,FALSE),IFERROR(VLOOKUP(D114,'Gestión del Talento Humano'!$E:$F,2,FALSE),IFERROR(VLOOKUP(D114,'Internacionalización de la E.S.'!$E:$F,2,FALSE),IFERROR(VLOOKUP(D114,Posgrado!$E:$F,2,FALSE),IFERROR(VLOOKUP(D114,'Cultura de Innovación Insti...'!$E:$F,2,FALSE),VLOOKUP(D114,'Lo Esencial de la Reforma Univ.'!$E:$F,2,0)))))))))))))))</f>
        <v>Gira académica Zona Norte de Honduras</v>
      </c>
      <c r="D115" s="31"/>
      <c r="E115" s="95"/>
      <c r="F115" s="95"/>
      <c r="G115" s="95"/>
      <c r="H115" s="76"/>
      <c r="I115" s="76"/>
      <c r="J115" s="76"/>
      <c r="K115" s="114"/>
    </row>
    <row r="116" spans="3:11" ht="15.75" thickBot="1" x14ac:dyDescent="0.3">
      <c r="F116" s="95"/>
      <c r="G116" s="76"/>
      <c r="H116" s="76"/>
      <c r="I116" s="76"/>
    </row>
    <row r="117" spans="3:11" ht="30.75" thickBot="1" x14ac:dyDescent="0.3">
      <c r="C117" s="131" t="s">
        <v>44</v>
      </c>
      <c r="D117" s="131" t="s">
        <v>55</v>
      </c>
      <c r="E117" s="138" t="s">
        <v>57</v>
      </c>
      <c r="F117" s="137" t="s">
        <v>27</v>
      </c>
      <c r="G117" s="135" t="s">
        <v>134</v>
      </c>
      <c r="H117" s="138" t="s">
        <v>46</v>
      </c>
      <c r="I117" s="135" t="s">
        <v>135</v>
      </c>
      <c r="J117" s="135" t="s">
        <v>414</v>
      </c>
      <c r="K117" s="135" t="s">
        <v>415</v>
      </c>
    </row>
    <row r="118" spans="3:11" x14ac:dyDescent="0.25">
      <c r="C118" s="227" t="s">
        <v>434</v>
      </c>
      <c r="D118" s="228">
        <v>4</v>
      </c>
      <c r="E118" s="226">
        <f>HLOOKUP(C118,$AH$2:$BU$3,2,0)</f>
        <v>2000</v>
      </c>
      <c r="F118" s="99">
        <f t="shared" ref="F118:F124" si="17">D118*E118</f>
        <v>8000</v>
      </c>
      <c r="G118" s="163" t="s">
        <v>132</v>
      </c>
      <c r="H118" s="144" t="s">
        <v>768</v>
      </c>
      <c r="I118" s="132" t="str">
        <f>VLOOKUP(H118,[2]Presupuesto!$B$11:$C$565,2,0)</f>
        <v>VIATICOS NACIONALES</v>
      </c>
      <c r="J118" s="450" t="s">
        <v>1367</v>
      </c>
      <c r="K118" s="100" t="s">
        <v>401</v>
      </c>
    </row>
    <row r="119" spans="3:11" x14ac:dyDescent="0.25">
      <c r="C119" s="143" t="s">
        <v>1801</v>
      </c>
      <c r="D119" s="160">
        <v>1</v>
      </c>
      <c r="E119" s="125">
        <v>4000</v>
      </c>
      <c r="F119" s="99">
        <f t="shared" si="17"/>
        <v>4000</v>
      </c>
      <c r="G119" s="163" t="s">
        <v>132</v>
      </c>
      <c r="H119" s="144" t="s">
        <v>880</v>
      </c>
      <c r="I119" s="132" t="str">
        <f>VLOOKUP(H119,[2]Presupuesto!$B$11:$C$565,2,0)</f>
        <v>DIESEL</v>
      </c>
      <c r="J119" s="450" t="s">
        <v>1367</v>
      </c>
      <c r="K119" s="100" t="s">
        <v>401</v>
      </c>
    </row>
    <row r="120" spans="3:11" x14ac:dyDescent="0.25">
      <c r="C120" s="143" t="s">
        <v>1635</v>
      </c>
      <c r="D120" s="160">
        <v>30</v>
      </c>
      <c r="E120" s="125">
        <v>300</v>
      </c>
      <c r="F120" s="99">
        <v>0</v>
      </c>
      <c r="G120" s="163" t="s">
        <v>132</v>
      </c>
      <c r="H120" s="144" t="s">
        <v>799</v>
      </c>
      <c r="I120" s="132" t="str">
        <f>VLOOKUP(H120,[2]Presupuesto!$B$11:$C$565,2,0)</f>
        <v>ALIMENTOS B EBIDAS PARA PERSONAS</v>
      </c>
      <c r="J120" s="450" t="s">
        <v>1367</v>
      </c>
      <c r="K120" s="100" t="s">
        <v>401</v>
      </c>
    </row>
    <row r="121" spans="3:11" x14ac:dyDescent="0.25">
      <c r="C121" s="143" t="s">
        <v>1802</v>
      </c>
      <c r="D121" s="160">
        <v>25</v>
      </c>
      <c r="E121" s="125">
        <v>160</v>
      </c>
      <c r="F121" s="99">
        <f t="shared" si="17"/>
        <v>4000</v>
      </c>
      <c r="G121" s="163" t="s">
        <v>132</v>
      </c>
      <c r="H121" s="144" t="s">
        <v>828</v>
      </c>
      <c r="I121" s="132" t="str">
        <f>VLOOKUP(H121,[2]Presupuesto!$B$11:$C$565,2,0)</f>
        <v>PRODUCTOS PAPEL Y CARTON</v>
      </c>
      <c r="J121" s="450" t="s">
        <v>1367</v>
      </c>
      <c r="K121" s="100" t="s">
        <v>401</v>
      </c>
    </row>
    <row r="122" spans="3:11" x14ac:dyDescent="0.25">
      <c r="C122" s="143"/>
      <c r="D122" s="160"/>
      <c r="E122" s="125"/>
      <c r="F122" s="99">
        <f t="shared" si="17"/>
        <v>0</v>
      </c>
      <c r="G122" s="163"/>
      <c r="H122" s="144"/>
      <c r="I122" s="132" t="e">
        <f>VLOOKUP(H122,[2]Presupuesto!$B$11:$C$565,2,0)</f>
        <v>#N/A</v>
      </c>
      <c r="J122" s="100"/>
      <c r="K122" s="100"/>
    </row>
    <row r="123" spans="3:11" x14ac:dyDescent="0.25">
      <c r="C123" s="143"/>
      <c r="D123" s="160"/>
      <c r="E123" s="125"/>
      <c r="F123" s="99">
        <f t="shared" si="17"/>
        <v>0</v>
      </c>
      <c r="G123" s="163"/>
      <c r="H123" s="144"/>
      <c r="I123" s="132" t="e">
        <f>VLOOKUP(H123,[2]Presupuesto!$B$11:$C$565,2,0)</f>
        <v>#N/A</v>
      </c>
      <c r="J123" s="100"/>
      <c r="K123" s="100"/>
    </row>
    <row r="124" spans="3:11" x14ac:dyDescent="0.25">
      <c r="C124" s="143"/>
      <c r="D124" s="160"/>
      <c r="E124" s="125"/>
      <c r="F124" s="99">
        <f t="shared" si="17"/>
        <v>0</v>
      </c>
      <c r="G124" s="163"/>
      <c r="H124" s="144"/>
      <c r="I124" s="132" t="e">
        <f>VLOOKUP(H124,[2]Presupuesto!$B$11:$C$565,2,0)</f>
        <v>#N/A</v>
      </c>
      <c r="J124" s="100"/>
      <c r="K124" s="100"/>
    </row>
    <row r="126" spans="3:11" ht="15.75" thickBot="1" x14ac:dyDescent="0.3"/>
    <row r="127" spans="3:11" ht="15.75" thickBot="1" x14ac:dyDescent="0.3">
      <c r="C127" s="159" t="s">
        <v>53</v>
      </c>
      <c r="D127" s="110">
        <f>SUM(F134:F140)</f>
        <v>18000</v>
      </c>
      <c r="F127" s="70"/>
      <c r="G127" s="79"/>
      <c r="H127" s="70"/>
      <c r="I127" s="70"/>
    </row>
    <row r="128" spans="3:11" x14ac:dyDescent="0.25">
      <c r="C128" s="70"/>
      <c r="D128" s="31"/>
      <c r="E128" s="95"/>
      <c r="F128" s="95"/>
      <c r="G128" s="95"/>
      <c r="H128" s="76"/>
      <c r="I128" s="76"/>
      <c r="J128" s="76"/>
      <c r="K128" s="114"/>
    </row>
    <row r="129" spans="3:11" x14ac:dyDescent="0.25">
      <c r="C129" s="70" t="s">
        <v>1367</v>
      </c>
      <c r="D129" s="31"/>
      <c r="E129" s="95"/>
      <c r="F129" s="95"/>
      <c r="G129" s="95"/>
      <c r="H129" s="76"/>
      <c r="I129" s="76"/>
      <c r="J129" s="76"/>
      <c r="K129" s="114"/>
    </row>
    <row r="130" spans="3:11" ht="15.75" x14ac:dyDescent="0.25">
      <c r="C130" s="206" t="s">
        <v>396</v>
      </c>
      <c r="D130" s="207" t="str">
        <f>+'Estudiantes y Graduados'!E11</f>
        <v>CI.1.b.2.2</v>
      </c>
      <c r="E130" s="95"/>
      <c r="F130" s="95"/>
      <c r="G130" s="95"/>
      <c r="H130" s="76"/>
      <c r="I130" s="76"/>
      <c r="J130" s="76"/>
      <c r="K130" s="114"/>
    </row>
    <row r="131" spans="3:11" ht="18.75" x14ac:dyDescent="0.25">
      <c r="C131" s="215" t="str">
        <f>IFERROR(VLOOKUP(D130,'Desarrollo e Innov. Curricular'!$E:$F,2,FALSE),IFERROR(VLOOKUP(D130,'Investigación Científica'!$E:$F,2,FALSE),IFERROR(VLOOKUP(D130,'Vinculación Univ. Sociedad'!$E:$F,2,FALSE),IFERROR(VLOOKUP(D130,'Docencia y Profesorado Universi'!$E:$F,2,FALSE),IFERROR(VLOOKUP(D130,'Estudiantes y Graduados'!$E:$F,2,FALSE),IFERROR(VLOOKUP(D130,'Gestion Administrativa'!$E:$F,2,FALSE),IFERROR(VLOOKUP(D130,'Gestión Académica'!$E:$F,2,FALSE),IFERROR(VLOOKUP(D130,'Aseguramiento de la Calidad'!$E:$F,2,FALSE),IFERROR(VLOOKUP(D130,'Gestión del Conocimiento'!$E:$F,2,FALSE),IFERROR(VLOOKUP(D130,'Gobernabilidad y Procesos...'!$E:$F,2,FALSE),IFERROR(VLOOKUP(D130,'Gestión del Talento Humano'!$E:$F,2,FALSE),IFERROR(VLOOKUP(D130,'Internacionalización de la E.S.'!$E:$F,2,FALSE),IFERROR(VLOOKUP(D130,Posgrado!$E:$F,2,FALSE),IFERROR(VLOOKUP(D130,'Cultura de Innovación Insti...'!$E:$F,2,FALSE),VLOOKUP(D130,'Lo Esencial de la Reforma Univ.'!$E:$F,2,0)))))))))))))))</f>
        <v>Gira académica Zona  Sur  de Honduras</v>
      </c>
      <c r="D131" s="31"/>
      <c r="E131" s="95"/>
      <c r="F131" s="95"/>
      <c r="G131" s="95"/>
      <c r="H131" s="76"/>
      <c r="I131" s="76"/>
      <c r="J131" s="76"/>
      <c r="K131" s="114"/>
    </row>
    <row r="132" spans="3:11" ht="15.75" thickBot="1" x14ac:dyDescent="0.3">
      <c r="F132" s="95"/>
      <c r="G132" s="76"/>
      <c r="H132" s="76"/>
      <c r="I132" s="76"/>
    </row>
    <row r="133" spans="3:11" ht="30.75" thickBot="1" x14ac:dyDescent="0.3">
      <c r="C133" s="131" t="s">
        <v>44</v>
      </c>
      <c r="D133" s="131" t="s">
        <v>55</v>
      </c>
      <c r="E133" s="138" t="s">
        <v>57</v>
      </c>
      <c r="F133" s="137" t="s">
        <v>27</v>
      </c>
      <c r="G133" s="135" t="s">
        <v>134</v>
      </c>
      <c r="H133" s="138" t="s">
        <v>46</v>
      </c>
      <c r="I133" s="135" t="s">
        <v>135</v>
      </c>
      <c r="J133" s="135" t="s">
        <v>414</v>
      </c>
      <c r="K133" s="135" t="s">
        <v>415</v>
      </c>
    </row>
    <row r="134" spans="3:11" x14ac:dyDescent="0.25">
      <c r="C134" s="227" t="s">
        <v>434</v>
      </c>
      <c r="D134" s="228">
        <v>4</v>
      </c>
      <c r="E134" s="226">
        <f>HLOOKUP(C134,$AH$2:$BU$3,2,0)</f>
        <v>2000</v>
      </c>
      <c r="F134" s="99">
        <f t="shared" ref="F134:F140" si="18">D134*E134</f>
        <v>8000</v>
      </c>
      <c r="G134" s="163" t="s">
        <v>132</v>
      </c>
      <c r="H134" s="144" t="s">
        <v>768</v>
      </c>
      <c r="I134" s="132" t="str">
        <f>VLOOKUP(H134,[2]Presupuesto!$B$11:$C$565,2,0)</f>
        <v>VIATICOS NACIONALES</v>
      </c>
      <c r="J134" s="450" t="s">
        <v>1367</v>
      </c>
      <c r="K134" s="100" t="s">
        <v>406</v>
      </c>
    </row>
    <row r="135" spans="3:11" x14ac:dyDescent="0.25">
      <c r="C135" s="143" t="s">
        <v>1801</v>
      </c>
      <c r="D135" s="160">
        <v>1</v>
      </c>
      <c r="E135" s="125">
        <v>6000</v>
      </c>
      <c r="F135" s="99">
        <f t="shared" si="18"/>
        <v>6000</v>
      </c>
      <c r="G135" s="163" t="s">
        <v>132</v>
      </c>
      <c r="H135" s="144" t="s">
        <v>880</v>
      </c>
      <c r="I135" s="132" t="str">
        <f>VLOOKUP(H135,[2]Presupuesto!$B$11:$C$565,2,0)</f>
        <v>DIESEL</v>
      </c>
      <c r="J135" s="450" t="s">
        <v>1367</v>
      </c>
      <c r="K135" s="100" t="s">
        <v>406</v>
      </c>
    </row>
    <row r="136" spans="3:11" x14ac:dyDescent="0.25">
      <c r="C136" s="143" t="s">
        <v>1635</v>
      </c>
      <c r="D136" s="160">
        <v>30</v>
      </c>
      <c r="E136" s="125">
        <v>400</v>
      </c>
      <c r="F136" s="99">
        <v>0</v>
      </c>
      <c r="G136" s="163" t="s">
        <v>132</v>
      </c>
      <c r="H136" s="144" t="s">
        <v>799</v>
      </c>
      <c r="I136" s="132" t="str">
        <f>VLOOKUP(H136,[2]Presupuesto!$B$11:$C$565,2,0)</f>
        <v>ALIMENTOS B EBIDAS PARA PERSONAS</v>
      </c>
      <c r="J136" s="450" t="s">
        <v>1367</v>
      </c>
      <c r="K136" s="100" t="s">
        <v>406</v>
      </c>
    </row>
    <row r="137" spans="3:11" x14ac:dyDescent="0.25">
      <c r="C137" s="143" t="s">
        <v>1802</v>
      </c>
      <c r="D137" s="160">
        <v>25</v>
      </c>
      <c r="E137" s="125">
        <v>160</v>
      </c>
      <c r="F137" s="99">
        <f t="shared" si="18"/>
        <v>4000</v>
      </c>
      <c r="G137" s="163" t="s">
        <v>132</v>
      </c>
      <c r="H137" s="144" t="s">
        <v>828</v>
      </c>
      <c r="I137" s="132" t="str">
        <f>VLOOKUP(H137,[2]Presupuesto!$B$11:$C$565,2,0)</f>
        <v>PRODUCTOS PAPEL Y CARTON</v>
      </c>
      <c r="J137" s="450" t="s">
        <v>1367</v>
      </c>
      <c r="K137" s="100" t="s">
        <v>406</v>
      </c>
    </row>
    <row r="138" spans="3:11" x14ac:dyDescent="0.25">
      <c r="C138" s="143"/>
      <c r="D138" s="160"/>
      <c r="E138" s="125"/>
      <c r="F138" s="99">
        <f t="shared" si="18"/>
        <v>0</v>
      </c>
      <c r="G138" s="163"/>
      <c r="H138" s="144"/>
      <c r="I138" s="132" t="e">
        <f>VLOOKUP(H138,[2]Presupuesto!$B$11:$C$565,2,0)</f>
        <v>#N/A</v>
      </c>
      <c r="J138" s="100"/>
      <c r="K138" s="100"/>
    </row>
    <row r="139" spans="3:11" x14ac:dyDescent="0.25">
      <c r="C139" s="143"/>
      <c r="D139" s="160"/>
      <c r="E139" s="125"/>
      <c r="F139" s="99">
        <f t="shared" si="18"/>
        <v>0</v>
      </c>
      <c r="G139" s="163"/>
      <c r="H139" s="144"/>
      <c r="I139" s="132" t="e">
        <f>VLOOKUP(H139,[2]Presupuesto!$B$11:$C$565,2,0)</f>
        <v>#N/A</v>
      </c>
      <c r="J139" s="100"/>
      <c r="K139" s="100"/>
    </row>
    <row r="140" spans="3:11" x14ac:dyDescent="0.25">
      <c r="C140" s="143"/>
      <c r="D140" s="160"/>
      <c r="E140" s="125"/>
      <c r="F140" s="99">
        <f t="shared" si="18"/>
        <v>0</v>
      </c>
      <c r="G140" s="163"/>
      <c r="H140" s="144"/>
      <c r="I140" s="132" t="e">
        <f>VLOOKUP(H140,[2]Presupuesto!$B$11:$C$565,2,0)</f>
        <v>#N/A</v>
      </c>
      <c r="J140" s="100"/>
      <c r="K140" s="100"/>
    </row>
    <row r="142" spans="3:11" ht="15.75" thickBot="1" x14ac:dyDescent="0.3"/>
    <row r="143" spans="3:11" ht="15.75" thickBot="1" x14ac:dyDescent="0.3">
      <c r="C143" s="159" t="s">
        <v>53</v>
      </c>
      <c r="D143" s="110">
        <f>SUM(F150:F156)</f>
        <v>70000</v>
      </c>
      <c r="F143" s="70"/>
      <c r="G143" s="79"/>
      <c r="H143" s="70"/>
      <c r="I143" s="70"/>
    </row>
    <row r="144" spans="3:11" x14ac:dyDescent="0.25">
      <c r="C144" s="70"/>
      <c r="D144" s="31"/>
      <c r="E144" s="95"/>
      <c r="F144" s="95"/>
      <c r="G144" s="95"/>
      <c r="H144" s="76"/>
      <c r="I144" s="76"/>
      <c r="J144" s="76"/>
      <c r="K144" s="114"/>
    </row>
    <row r="145" spans="3:11" x14ac:dyDescent="0.25">
      <c r="C145" s="70" t="s">
        <v>1636</v>
      </c>
      <c r="D145" s="31"/>
      <c r="E145" s="95"/>
      <c r="F145" s="95"/>
      <c r="G145" s="95"/>
      <c r="H145" s="76"/>
      <c r="I145" s="76"/>
      <c r="J145" s="76"/>
      <c r="K145" s="114"/>
    </row>
    <row r="146" spans="3:11" ht="15.75" x14ac:dyDescent="0.25">
      <c r="C146" s="206" t="s">
        <v>396</v>
      </c>
      <c r="D146" s="207" t="str">
        <f>+'Vinculación Univ. Sociedad'!E15</f>
        <v>ENF.1.1.1.1</v>
      </c>
      <c r="E146" s="95"/>
      <c r="F146" s="95"/>
      <c r="G146" s="95"/>
      <c r="H146" s="76"/>
      <c r="I146" s="76"/>
      <c r="J146" s="76"/>
      <c r="K146" s="114"/>
    </row>
    <row r="147" spans="3:11" ht="18.75" x14ac:dyDescent="0.25">
      <c r="C147" s="215" t="str">
        <f>IFERROR(VLOOKUP(D146,'Desarrollo e Innov. Curricular'!$E:$F,2,FALSE),IFERROR(VLOOKUP(D146,'Investigación Científica'!$E:$F,2,FALSE),IFERROR(VLOOKUP(D146,'Vinculación Univ. Sociedad'!$E:$F,2,FALSE),IFERROR(VLOOKUP(D146,'Docencia y Profesorado Universi'!$E:$F,2,FALSE),IFERROR(VLOOKUP(D146,'Estudiantes y Graduados'!$E:$F,2,FALSE),IFERROR(VLOOKUP(D146,'Gestion Administrativa'!$E:$F,2,FALSE),IFERROR(VLOOKUP(D146,'Gestión Académica'!$E:$F,2,FALSE),IFERROR(VLOOKUP(D146,'Aseguramiento de la Calidad'!$E:$F,2,FALSE),IFERROR(VLOOKUP(D146,'Gestión del Conocimiento'!$E:$F,2,FALSE),IFERROR(VLOOKUP(D146,'Gobernabilidad y Procesos...'!$E:$F,2,FALSE),IFERROR(VLOOKUP(D146,'Gestión del Talento Humano'!$E:$F,2,FALSE),IFERROR(VLOOKUP(D146,'Internacionalización de la E.S.'!$E:$F,2,FALSE),IFERROR(VLOOKUP(D146,Posgrado!$E:$F,2,FALSE),IFERROR(VLOOKUP(D146,'Cultura de Innovación Insti...'!$E:$F,2,FALSE),VLOOKUP(D146,'Lo Esencial de la Reforma Univ.'!$E:$F,2,0)))))))))))))))</f>
        <v>Ferias de la Salud</v>
      </c>
      <c r="D147" s="31"/>
      <c r="E147" s="95"/>
      <c r="F147" s="95"/>
      <c r="G147" s="95"/>
      <c r="H147" s="76"/>
      <c r="I147" s="76"/>
      <c r="J147" s="76"/>
      <c r="K147" s="114"/>
    </row>
    <row r="148" spans="3:11" ht="15.75" thickBot="1" x14ac:dyDescent="0.3">
      <c r="F148" s="95"/>
      <c r="G148" s="76"/>
      <c r="H148" s="76"/>
      <c r="I148" s="76"/>
    </row>
    <row r="149" spans="3:11" ht="30.75" thickBot="1" x14ac:dyDescent="0.3">
      <c r="C149" s="131" t="s">
        <v>44</v>
      </c>
      <c r="D149" s="131" t="s">
        <v>55</v>
      </c>
      <c r="E149" s="138" t="s">
        <v>57</v>
      </c>
      <c r="F149" s="137" t="s">
        <v>27</v>
      </c>
      <c r="G149" s="135" t="s">
        <v>134</v>
      </c>
      <c r="H149" s="138" t="s">
        <v>46</v>
      </c>
      <c r="I149" s="135" t="s">
        <v>135</v>
      </c>
      <c r="J149" s="135" t="s">
        <v>414</v>
      </c>
      <c r="K149" s="135" t="s">
        <v>415</v>
      </c>
    </row>
    <row r="150" spans="3:11" x14ac:dyDescent="0.25">
      <c r="C150" s="227" t="s">
        <v>434</v>
      </c>
      <c r="D150" s="228"/>
      <c r="E150" s="226"/>
      <c r="F150" s="99">
        <f t="shared" ref="F150:F156" si="19">D150*E150</f>
        <v>0</v>
      </c>
      <c r="G150" s="163"/>
      <c r="H150" s="144"/>
      <c r="I150" s="132" t="e">
        <f>VLOOKUP(H150,[2]Presupuesto!$B$11:$C$565,2,0)</f>
        <v>#N/A</v>
      </c>
      <c r="J150" s="450"/>
      <c r="K150" s="100"/>
    </row>
    <row r="151" spans="3:11" x14ac:dyDescent="0.25">
      <c r="C151" s="143" t="s">
        <v>1821</v>
      </c>
      <c r="D151" s="160"/>
      <c r="E151" s="125"/>
      <c r="F151" s="99">
        <v>70000</v>
      </c>
      <c r="G151" s="163" t="s">
        <v>1454</v>
      </c>
      <c r="H151" s="540" t="s">
        <v>712</v>
      </c>
      <c r="I151" s="132" t="str">
        <f>VLOOKUP(H151,[2]Presupuesto!$B$11:$C$565,2,0)</f>
        <v>OTROS SERVICIOS TECNICOS Y PROFESIONALES</v>
      </c>
      <c r="J151" s="450" t="s">
        <v>477</v>
      </c>
      <c r="K151" s="100" t="s">
        <v>399</v>
      </c>
    </row>
    <row r="152" spans="3:11" x14ac:dyDescent="0.25">
      <c r="C152" s="143"/>
      <c r="D152" s="160"/>
      <c r="E152" s="125"/>
      <c r="F152" s="99">
        <f t="shared" si="19"/>
        <v>0</v>
      </c>
      <c r="G152" s="163"/>
      <c r="H152" s="144"/>
      <c r="I152" s="132" t="e">
        <f>VLOOKUP(H152,[2]Presupuesto!$B$11:$C$565,2,0)</f>
        <v>#N/A</v>
      </c>
      <c r="J152" s="450"/>
      <c r="K152" s="100"/>
    </row>
    <row r="153" spans="3:11" x14ac:dyDescent="0.25">
      <c r="C153" s="143"/>
      <c r="D153" s="160"/>
      <c r="E153" s="125"/>
      <c r="F153" s="99">
        <f t="shared" si="19"/>
        <v>0</v>
      </c>
      <c r="G153" s="163"/>
      <c r="H153" s="144"/>
      <c r="I153" s="132" t="e">
        <f>VLOOKUP(H153,[2]Presupuesto!$B$11:$C$565,2,0)</f>
        <v>#N/A</v>
      </c>
      <c r="J153" s="450"/>
      <c r="K153" s="100"/>
    </row>
    <row r="154" spans="3:11" x14ac:dyDescent="0.25">
      <c r="C154" s="143"/>
      <c r="D154" s="160"/>
      <c r="E154" s="125"/>
      <c r="F154" s="99">
        <f t="shared" si="19"/>
        <v>0</v>
      </c>
      <c r="G154" s="163"/>
      <c r="H154" s="144"/>
      <c r="I154" s="132" t="e">
        <f>VLOOKUP(H154,[2]Presupuesto!$B$11:$C$565,2,0)</f>
        <v>#N/A</v>
      </c>
      <c r="J154" s="100"/>
      <c r="K154" s="100"/>
    </row>
    <row r="155" spans="3:11" x14ac:dyDescent="0.25">
      <c r="C155" s="143"/>
      <c r="D155" s="160"/>
      <c r="E155" s="125"/>
      <c r="F155" s="99">
        <f t="shared" si="19"/>
        <v>0</v>
      </c>
      <c r="G155" s="163"/>
      <c r="H155" s="144"/>
      <c r="I155" s="132" t="e">
        <f>VLOOKUP(H155,[2]Presupuesto!$B$11:$C$565,2,0)</f>
        <v>#N/A</v>
      </c>
      <c r="J155" s="100"/>
      <c r="K155" s="100"/>
    </row>
    <row r="156" spans="3:11" x14ac:dyDescent="0.25">
      <c r="C156" s="143"/>
      <c r="D156" s="160"/>
      <c r="E156" s="125"/>
      <c r="F156" s="99">
        <f t="shared" si="19"/>
        <v>0</v>
      </c>
      <c r="G156" s="163"/>
      <c r="H156" s="144"/>
      <c r="I156" s="132" t="e">
        <f>VLOOKUP(H156,[2]Presupuesto!$B$11:$C$565,2,0)</f>
        <v>#N/A</v>
      </c>
      <c r="J156" s="100"/>
      <c r="K156" s="100"/>
    </row>
    <row r="158" spans="3:11" ht="15.75" thickBot="1" x14ac:dyDescent="0.3"/>
    <row r="159" spans="3:11" ht="15.75" thickBot="1" x14ac:dyDescent="0.3">
      <c r="C159" s="159" t="s">
        <v>53</v>
      </c>
      <c r="D159" s="110">
        <f>SUM(F166:F172)</f>
        <v>5000</v>
      </c>
      <c r="F159" s="70"/>
      <c r="G159" s="79"/>
      <c r="H159" s="70"/>
      <c r="I159" s="70"/>
    </row>
    <row r="160" spans="3:11" x14ac:dyDescent="0.25">
      <c r="C160" s="70"/>
      <c r="D160" s="31"/>
      <c r="E160" s="95"/>
      <c r="F160" s="95"/>
      <c r="G160" s="95"/>
      <c r="H160" s="76"/>
      <c r="I160" s="76"/>
      <c r="J160" s="76"/>
      <c r="K160" s="114"/>
    </row>
    <row r="161" spans="3:11" x14ac:dyDescent="0.25">
      <c r="C161" s="70" t="s">
        <v>1364</v>
      </c>
      <c r="D161" s="31"/>
      <c r="E161" s="95"/>
      <c r="F161" s="95"/>
      <c r="G161" s="95"/>
      <c r="H161" s="76"/>
      <c r="I161" s="76"/>
      <c r="J161" s="76"/>
      <c r="K161" s="114"/>
    </row>
    <row r="162" spans="3:11" ht="15.75" x14ac:dyDescent="0.25">
      <c r="C162" s="206" t="s">
        <v>396</v>
      </c>
      <c r="D162" s="207" t="str">
        <f>+'Desarrollo e Innov. Curricular'!E12</f>
        <v>HUM.1.1.3.2</v>
      </c>
      <c r="E162" s="95"/>
      <c r="F162" s="95"/>
      <c r="G162" s="95"/>
      <c r="H162" s="76"/>
      <c r="I162" s="76"/>
      <c r="J162" s="76"/>
      <c r="K162" s="114"/>
    </row>
    <row r="163" spans="3:11" ht="18.75" x14ac:dyDescent="0.25">
      <c r="C163" s="215" t="str">
        <f>IFERROR(VLOOKUP(D162,'Desarrollo e Innov. Curricular'!$E:$F,2,FALSE),IFERROR(VLOOKUP(D162,'Investigación Científica'!$E:$F,2,FALSE),IFERROR(VLOOKUP(D162,'Vinculación Univ. Sociedad'!$E:$F,2,FALSE),IFERROR(VLOOKUP(D162,'Docencia y Profesorado Universi'!$E:$F,2,FALSE),IFERROR(VLOOKUP(D162,'Estudiantes y Graduados'!$E:$F,2,FALSE),IFERROR(VLOOKUP(D162,'Gestion Administrativa'!$E:$F,2,FALSE),IFERROR(VLOOKUP(D162,'Gestión Académica'!$E:$F,2,FALSE),IFERROR(VLOOKUP(D162,'Aseguramiento de la Calidad'!$E:$F,2,FALSE),IFERROR(VLOOKUP(D162,'Gestión del Conocimiento'!$E:$F,2,FALSE),IFERROR(VLOOKUP(D162,'Gobernabilidad y Procesos...'!$E:$F,2,FALSE),IFERROR(VLOOKUP(D162,'Gestión del Talento Humano'!$E:$F,2,FALSE),IFERROR(VLOOKUP(D162,'Internacionalización de la E.S.'!$E:$F,2,FALSE),IFERROR(VLOOKUP(D162,Posgrado!$E:$F,2,FALSE),IFERROR(VLOOKUP(D162,'Cultura de Innovación Insti...'!$E:$F,2,FALSE),VLOOKUP(D162,'Lo Esencial de la Reforma Univ.'!$E:$F,2,0)))))))))))))))</f>
        <v xml:space="preserve">2. Adquisicón de nueva bibliografia, que provea mayor riqueza en la calidad y nivel de conocimiento, destrezas comunicativas del docente que se deriva del contenido de la asignatura.                                                 </v>
      </c>
      <c r="D163" s="31"/>
      <c r="E163" s="95"/>
      <c r="F163" s="95"/>
      <c r="G163" s="95"/>
      <c r="H163" s="76"/>
      <c r="I163" s="76"/>
      <c r="J163" s="76"/>
      <c r="K163" s="114"/>
    </row>
    <row r="164" spans="3:11" ht="15.75" thickBot="1" x14ac:dyDescent="0.3">
      <c r="F164" s="95"/>
      <c r="G164" s="76"/>
      <c r="H164" s="76"/>
      <c r="I164" s="76"/>
    </row>
    <row r="165" spans="3:11" ht="30.75" thickBot="1" x14ac:dyDescent="0.3">
      <c r="C165" s="131" t="s">
        <v>44</v>
      </c>
      <c r="D165" s="131" t="s">
        <v>55</v>
      </c>
      <c r="E165" s="138" t="s">
        <v>57</v>
      </c>
      <c r="F165" s="137" t="s">
        <v>27</v>
      </c>
      <c r="G165" s="135" t="s">
        <v>134</v>
      </c>
      <c r="H165" s="138" t="s">
        <v>46</v>
      </c>
      <c r="I165" s="135" t="s">
        <v>135</v>
      </c>
      <c r="J165" s="135" t="s">
        <v>414</v>
      </c>
      <c r="K165" s="135" t="s">
        <v>415</v>
      </c>
    </row>
    <row r="166" spans="3:11" x14ac:dyDescent="0.25">
      <c r="C166" s="227" t="s">
        <v>434</v>
      </c>
      <c r="D166" s="228"/>
      <c r="E166" s="226"/>
      <c r="F166" s="99">
        <f t="shared" ref="F166" si="20">D166*E166</f>
        <v>0</v>
      </c>
      <c r="G166" s="163"/>
      <c r="H166" s="144"/>
      <c r="I166" s="132" t="e">
        <f>VLOOKUP(H166,[2]Presupuesto!$B$11:$C$565,2,0)</f>
        <v>#N/A</v>
      </c>
      <c r="J166" s="450"/>
      <c r="K166" s="100"/>
    </row>
    <row r="167" spans="3:11" x14ac:dyDescent="0.25">
      <c r="C167" s="143" t="s">
        <v>1833</v>
      </c>
      <c r="D167" s="160">
        <v>10</v>
      </c>
      <c r="E167" s="125">
        <v>500</v>
      </c>
      <c r="F167" s="99">
        <v>5000</v>
      </c>
      <c r="G167" s="163" t="s">
        <v>132</v>
      </c>
      <c r="H167" s="144" t="s">
        <v>832</v>
      </c>
      <c r="I167" s="132" t="str">
        <f>VLOOKUP(H167,[2]Presupuesto!$B$11:$C$565,2,0)</f>
        <v>LIBROS REVISTAS Y PERIODICOS</v>
      </c>
      <c r="J167" s="450" t="s">
        <v>1364</v>
      </c>
      <c r="K167" s="100" t="s">
        <v>401</v>
      </c>
    </row>
    <row r="168" spans="3:11" x14ac:dyDescent="0.25">
      <c r="C168" s="143"/>
      <c r="D168" s="160"/>
      <c r="E168" s="125"/>
      <c r="F168" s="99">
        <f t="shared" ref="F168:F172" si="21">D168*E168</f>
        <v>0</v>
      </c>
      <c r="G168" s="163"/>
      <c r="H168" s="144"/>
      <c r="I168" s="132" t="e">
        <f>VLOOKUP(H168,[2]Presupuesto!$B$11:$C$565,2,0)</f>
        <v>#N/A</v>
      </c>
      <c r="J168" s="450"/>
      <c r="K168" s="100"/>
    </row>
    <row r="169" spans="3:11" x14ac:dyDescent="0.25">
      <c r="C169" s="143"/>
      <c r="D169" s="160"/>
      <c r="E169" s="125"/>
      <c r="F169" s="99">
        <f t="shared" si="21"/>
        <v>0</v>
      </c>
      <c r="G169" s="163"/>
      <c r="H169" s="144"/>
      <c r="I169" s="132" t="e">
        <f>VLOOKUP(H169,[2]Presupuesto!$B$11:$C$565,2,0)</f>
        <v>#N/A</v>
      </c>
      <c r="J169" s="450"/>
      <c r="K169" s="100"/>
    </row>
    <row r="170" spans="3:11" x14ac:dyDescent="0.25">
      <c r="C170" s="143"/>
      <c r="D170" s="160"/>
      <c r="E170" s="125"/>
      <c r="F170" s="99">
        <f t="shared" si="21"/>
        <v>0</v>
      </c>
      <c r="G170" s="163"/>
      <c r="H170" s="144"/>
      <c r="I170" s="132" t="e">
        <f>VLOOKUP(H170,[2]Presupuesto!$B$11:$C$565,2,0)</f>
        <v>#N/A</v>
      </c>
      <c r="J170" s="100"/>
      <c r="K170" s="100"/>
    </row>
    <row r="171" spans="3:11" x14ac:dyDescent="0.25">
      <c r="C171" s="143"/>
      <c r="D171" s="160"/>
      <c r="E171" s="125"/>
      <c r="F171" s="99">
        <f t="shared" si="21"/>
        <v>0</v>
      </c>
      <c r="G171" s="163"/>
      <c r="H171" s="144"/>
      <c r="I171" s="132" t="e">
        <f>VLOOKUP(H171,[2]Presupuesto!$B$11:$C$565,2,0)</f>
        <v>#N/A</v>
      </c>
      <c r="J171" s="100"/>
      <c r="K171" s="100"/>
    </row>
    <row r="172" spans="3:11" x14ac:dyDescent="0.25">
      <c r="C172" s="143"/>
      <c r="D172" s="160"/>
      <c r="E172" s="125"/>
      <c r="F172" s="99">
        <f t="shared" si="21"/>
        <v>0</v>
      </c>
      <c r="G172" s="163"/>
      <c r="H172" s="144"/>
      <c r="I172" s="132" t="e">
        <f>VLOOKUP(H172,[2]Presupuesto!$B$11:$C$565,2,0)</f>
        <v>#N/A</v>
      </c>
      <c r="J172" s="100"/>
      <c r="K172" s="100"/>
    </row>
    <row r="174" spans="3:11" ht="15.75" thickBot="1" x14ac:dyDescent="0.3"/>
    <row r="175" spans="3:11" ht="15.75" thickBot="1" x14ac:dyDescent="0.3">
      <c r="C175" s="159" t="s">
        <v>53</v>
      </c>
      <c r="D175" s="110">
        <f>SUM(F182:F186)</f>
        <v>52340</v>
      </c>
      <c r="F175" s="70"/>
      <c r="G175" s="79"/>
      <c r="H175" s="70"/>
      <c r="I175" s="70"/>
    </row>
    <row r="176" spans="3:11" x14ac:dyDescent="0.25">
      <c r="C176" s="70"/>
      <c r="D176" s="31"/>
      <c r="E176" s="95"/>
      <c r="F176" s="95"/>
      <c r="G176" s="95"/>
      <c r="H176" s="76"/>
      <c r="I176" s="76"/>
      <c r="J176" s="76"/>
      <c r="K176" s="114"/>
    </row>
    <row r="177" spans="3:11" x14ac:dyDescent="0.25">
      <c r="C177" s="70" t="s">
        <v>2496</v>
      </c>
      <c r="D177" s="31"/>
      <c r="E177" s="95"/>
      <c r="F177" s="95"/>
      <c r="G177" s="95"/>
      <c r="H177" s="76"/>
      <c r="I177" s="76"/>
      <c r="J177" s="76"/>
      <c r="K177" s="114"/>
    </row>
    <row r="178" spans="3:11" ht="15.75" x14ac:dyDescent="0.25">
      <c r="C178" s="206" t="s">
        <v>396</v>
      </c>
      <c r="D178" s="207" t="str">
        <f>+'Lo Esencial de la Reforma Univ.'!E12</f>
        <v>HUM.2.a.1.1.2</v>
      </c>
      <c r="E178" s="95"/>
      <c r="F178" s="95"/>
      <c r="G178" s="95"/>
      <c r="H178" s="76"/>
      <c r="I178" s="76"/>
      <c r="J178" s="76"/>
      <c r="K178" s="114"/>
    </row>
    <row r="179" spans="3:11" ht="18.75" x14ac:dyDescent="0.25">
      <c r="C179" s="215" t="str">
        <f>IFERROR(VLOOKUP(D178,'Desarrollo e Innov. Curricular'!$E:$F,2,FALSE),IFERROR(VLOOKUP(D178,'Investigación Científica'!$E:$F,2,FALSE),IFERROR(VLOOKUP(D178,'Vinculación Univ. Sociedad'!$E:$F,2,FALSE),IFERROR(VLOOKUP(D178,'Docencia y Profesorado Universi'!$E:$F,2,FALSE),IFERROR(VLOOKUP(D178,'Estudiantes y Graduados'!$E:$F,2,FALSE),IFERROR(VLOOKUP(D178,'Gestion Administrativa'!$E:$F,2,FALSE),IFERROR(VLOOKUP(D178,'Gestión Académica'!$E:$F,2,FALSE),IFERROR(VLOOKUP(D178,'Aseguramiento de la Calidad'!$E:$F,2,FALSE),IFERROR(VLOOKUP(D178,'Gestión del Conocimiento'!$E:$F,2,FALSE),IFERROR(VLOOKUP(D178,'Gobernabilidad y Procesos...'!$E:$F,2,FALSE),IFERROR(VLOOKUP(D178,'Gestión del Talento Humano'!$E:$F,2,FALSE),IFERROR(VLOOKUP(D178,'Internacionalización de la E.S.'!$E:$F,2,FALSE),IFERROR(VLOOKUP(D178,Posgrado!$E:$F,2,FALSE),IFERROR(VLOOKUP(D178,'Cultura de Innovación Insti...'!$E:$F,2,FALSE),VLOOKUP(D178,'Lo Esencial de la Reforma Univ.'!$E:$F,2,0)))))))))))))))</f>
        <v xml:space="preserve">2. Desarrollo de III Feria Intercultural </v>
      </c>
      <c r="D179" s="31"/>
      <c r="E179" s="95"/>
      <c r="F179" s="95"/>
      <c r="G179" s="95"/>
      <c r="H179" s="76"/>
      <c r="I179" s="76"/>
      <c r="J179" s="76"/>
      <c r="K179" s="114"/>
    </row>
    <row r="180" spans="3:11" ht="15.75" thickBot="1" x14ac:dyDescent="0.3">
      <c r="F180" s="95"/>
      <c r="G180" s="76"/>
      <c r="H180" s="76"/>
      <c r="I180" s="76"/>
    </row>
    <row r="181" spans="3:11" ht="30.75" thickBot="1" x14ac:dyDescent="0.3">
      <c r="C181" s="131" t="s">
        <v>44</v>
      </c>
      <c r="D181" s="131" t="s">
        <v>55</v>
      </c>
      <c r="E181" s="138" t="s">
        <v>57</v>
      </c>
      <c r="F181" s="137" t="s">
        <v>27</v>
      </c>
      <c r="G181" s="135" t="s">
        <v>134</v>
      </c>
      <c r="H181" s="138" t="s">
        <v>46</v>
      </c>
      <c r="I181" s="135" t="s">
        <v>135</v>
      </c>
      <c r="J181" s="135" t="s">
        <v>414</v>
      </c>
      <c r="K181" s="135" t="s">
        <v>415</v>
      </c>
    </row>
    <row r="182" spans="3:11" x14ac:dyDescent="0.25">
      <c r="C182" s="227" t="s">
        <v>445</v>
      </c>
      <c r="D182" s="228"/>
      <c r="E182" s="226">
        <f>HLOOKUP(C182,$AH$2:$BU$3,2,0)</f>
        <v>620</v>
      </c>
      <c r="F182" s="99">
        <f t="shared" ref="F182:F187" si="22">D182*E182</f>
        <v>0</v>
      </c>
      <c r="G182" s="163"/>
      <c r="H182" s="144"/>
      <c r="I182" s="132" t="e">
        <f>VLOOKUP(H182,[2]Presupuesto!$B$11:$C$565,2,0)</f>
        <v>#N/A</v>
      </c>
      <c r="J182" s="225" t="s">
        <v>1368</v>
      </c>
      <c r="K182" s="100"/>
    </row>
    <row r="183" spans="3:11" x14ac:dyDescent="0.25">
      <c r="C183" s="143" t="s">
        <v>1890</v>
      </c>
      <c r="D183" s="160">
        <v>1</v>
      </c>
      <c r="E183" s="125">
        <v>31590</v>
      </c>
      <c r="F183" s="99">
        <f t="shared" si="22"/>
        <v>31590</v>
      </c>
      <c r="G183" s="163" t="s">
        <v>1454</v>
      </c>
      <c r="H183" s="144" t="s">
        <v>771</v>
      </c>
      <c r="I183" s="132" t="str">
        <f>VLOOKUP(H183,[2]Presupuesto!$B$11:$C$565,2,0)</f>
        <v>VIATICOS NACIONALES PROYECTO VINCULACION UNAH SOCIEDAD</v>
      </c>
      <c r="J183" s="100" t="s">
        <v>1368</v>
      </c>
      <c r="K183" s="100" t="s">
        <v>406</v>
      </c>
    </row>
    <row r="184" spans="3:11" x14ac:dyDescent="0.25">
      <c r="C184" s="143" t="s">
        <v>1891</v>
      </c>
      <c r="D184" s="160">
        <v>1</v>
      </c>
      <c r="E184" s="125">
        <v>7100</v>
      </c>
      <c r="F184" s="99">
        <f t="shared" si="22"/>
        <v>7100</v>
      </c>
      <c r="G184" s="163" t="s">
        <v>132</v>
      </c>
      <c r="H184" s="144" t="s">
        <v>799</v>
      </c>
      <c r="I184" s="132" t="str">
        <f>VLOOKUP(H184,[2]Presupuesto!$B$11:$C$565,2,0)</f>
        <v>ALIMENTOS B EBIDAS PARA PERSONAS</v>
      </c>
      <c r="J184" s="100" t="s">
        <v>1368</v>
      </c>
      <c r="K184" s="100" t="s">
        <v>406</v>
      </c>
    </row>
    <row r="185" spans="3:11" x14ac:dyDescent="0.25">
      <c r="C185" s="143" t="s">
        <v>1892</v>
      </c>
      <c r="D185" s="160">
        <v>1</v>
      </c>
      <c r="E185" s="125">
        <v>8000</v>
      </c>
      <c r="F185" s="99">
        <f t="shared" si="22"/>
        <v>8000</v>
      </c>
      <c r="G185" s="163" t="s">
        <v>1454</v>
      </c>
      <c r="H185" s="144" t="s">
        <v>771</v>
      </c>
      <c r="I185" s="132" t="str">
        <f>VLOOKUP(H185,[2]Presupuesto!$B$11:$C$565,2,0)</f>
        <v>VIATICOS NACIONALES PROYECTO VINCULACION UNAH SOCIEDAD</v>
      </c>
      <c r="J185" s="100" t="s">
        <v>1368</v>
      </c>
      <c r="K185" s="100" t="s">
        <v>406</v>
      </c>
    </row>
    <row r="186" spans="3:11" x14ac:dyDescent="0.25">
      <c r="C186" s="143" t="s">
        <v>1893</v>
      </c>
      <c r="D186" s="160">
        <v>1</v>
      </c>
      <c r="E186" s="125">
        <v>5650</v>
      </c>
      <c r="F186" s="99">
        <f t="shared" si="22"/>
        <v>5650</v>
      </c>
      <c r="G186" s="163" t="s">
        <v>132</v>
      </c>
      <c r="H186" s="144" t="s">
        <v>828</v>
      </c>
      <c r="I186" s="132" t="str">
        <f>VLOOKUP(H186,[2]Presupuesto!$B$11:$C$565,2,0)</f>
        <v>PRODUCTOS PAPEL Y CARTON</v>
      </c>
      <c r="J186" s="100" t="s">
        <v>1368</v>
      </c>
      <c r="K186" s="100" t="s">
        <v>406</v>
      </c>
    </row>
    <row r="187" spans="3:11" x14ac:dyDescent="0.25">
      <c r="C187" s="143"/>
      <c r="D187" s="160"/>
      <c r="E187" s="125"/>
      <c r="F187" s="99">
        <f t="shared" si="22"/>
        <v>0</v>
      </c>
      <c r="G187" s="163"/>
      <c r="H187" s="144"/>
      <c r="I187" s="132" t="e">
        <f>VLOOKUP(H187,[2]Presupuesto!$B$11:$C$565,2,0)</f>
        <v>#N/A</v>
      </c>
      <c r="J187" s="100" t="s">
        <v>1368</v>
      </c>
      <c r="K187" s="100"/>
    </row>
    <row r="189" spans="3:11" ht="15.75" thickBot="1" x14ac:dyDescent="0.3"/>
    <row r="190" spans="3:11" ht="15.75" thickBot="1" x14ac:dyDescent="0.3">
      <c r="C190" s="159" t="s">
        <v>53</v>
      </c>
      <c r="D190" s="110">
        <f>SUM(F197:F202)</f>
        <v>22600</v>
      </c>
      <c r="F190" s="70"/>
      <c r="G190" s="79"/>
      <c r="H190" s="70"/>
      <c r="I190" s="70"/>
    </row>
    <row r="191" spans="3:11" x14ac:dyDescent="0.25">
      <c r="C191" s="70"/>
      <c r="D191" s="31"/>
      <c r="E191" s="95"/>
      <c r="F191" s="95"/>
      <c r="G191" s="95"/>
      <c r="H191" s="76"/>
      <c r="I191" s="76"/>
      <c r="J191" s="76"/>
      <c r="K191" s="114"/>
    </row>
    <row r="192" spans="3:11" x14ac:dyDescent="0.25">
      <c r="C192" s="70"/>
      <c r="D192" s="31"/>
      <c r="E192" s="95"/>
      <c r="F192" s="95"/>
      <c r="G192" s="95"/>
      <c r="H192" s="76"/>
      <c r="I192" s="76"/>
      <c r="J192" s="76"/>
      <c r="K192" s="114"/>
    </row>
    <row r="193" spans="3:11" ht="15.75" x14ac:dyDescent="0.25">
      <c r="C193" s="206" t="s">
        <v>396</v>
      </c>
      <c r="D193" s="207" t="str">
        <f>+'Lo Esencial de la Reforma Univ.'!E14</f>
        <v>HUM.4.d.1.1</v>
      </c>
      <c r="E193" s="95"/>
      <c r="F193" s="95"/>
      <c r="G193" s="95"/>
      <c r="H193" s="76"/>
      <c r="I193" s="76"/>
      <c r="J193" s="76"/>
      <c r="K193" s="114"/>
    </row>
    <row r="194" spans="3:11" ht="18.75" x14ac:dyDescent="0.25">
      <c r="C194" s="215" t="str">
        <f>IFERROR(VLOOKUP(D193,'Desarrollo e Innov. Curricular'!$E:$F,2,FALSE),IFERROR(VLOOKUP(D193,'Investigación Científica'!$E:$F,2,FALSE),IFERROR(VLOOKUP(D193,'Vinculación Univ. Sociedad'!$E:$F,2,FALSE),IFERROR(VLOOKUP(D193,'Docencia y Profesorado Universi'!$E:$F,2,FALSE),IFERROR(VLOOKUP(D193,'Estudiantes y Graduados'!$E:$F,2,FALSE),IFERROR(VLOOKUP(D193,'Gestion Administrativa'!$E:$F,2,FALSE),IFERROR(VLOOKUP(D193,'Gestión Académica'!$E:$F,2,FALSE),IFERROR(VLOOKUP(D193,'Aseguramiento de la Calidad'!$E:$F,2,FALSE),IFERROR(VLOOKUP(D193,'Gestión del Conocimiento'!$E:$F,2,FALSE),IFERROR(VLOOKUP(D193,'Gobernabilidad y Procesos...'!$E:$F,2,FALSE),IFERROR(VLOOKUP(D193,'Gestión del Talento Humano'!$E:$F,2,FALSE),IFERROR(VLOOKUP(D193,'Internacionalización de la E.S.'!$E:$F,2,FALSE),IFERROR(VLOOKUP(D193,Posgrado!$E:$F,2,FALSE),IFERROR(VLOOKUP(D193,'Cultura de Innovación Insti...'!$E:$F,2,FALSE),VLOOKUP(D193,'Lo Esencial de la Reforma Univ.'!$E:$F,2,0)))))))))))))))</f>
        <v>1. Desarrollar concursos artísticos en el campo de fotografía, cuento, poesía y dibujo, en el marco del XV Encuentro de Arte Estudiantil.</v>
      </c>
      <c r="D194" s="31"/>
      <c r="E194" s="95"/>
      <c r="F194" s="95"/>
      <c r="G194" s="95"/>
      <c r="H194" s="76"/>
      <c r="I194" s="76"/>
      <c r="J194" s="76"/>
      <c r="K194" s="114"/>
    </row>
    <row r="195" spans="3:11" ht="15.75" thickBot="1" x14ac:dyDescent="0.3">
      <c r="F195" s="95"/>
      <c r="G195" s="76"/>
      <c r="H195" s="76"/>
      <c r="I195" s="76"/>
    </row>
    <row r="196" spans="3:11" ht="30.75" thickBot="1" x14ac:dyDescent="0.3">
      <c r="C196" s="131" t="s">
        <v>44</v>
      </c>
      <c r="D196" s="131" t="s">
        <v>55</v>
      </c>
      <c r="E196" s="138" t="s">
        <v>57</v>
      </c>
      <c r="F196" s="137" t="s">
        <v>27</v>
      </c>
      <c r="G196" s="135" t="s">
        <v>134</v>
      </c>
      <c r="H196" s="138" t="s">
        <v>46</v>
      </c>
      <c r="I196" s="135" t="s">
        <v>135</v>
      </c>
      <c r="J196" s="135" t="s">
        <v>414</v>
      </c>
      <c r="K196" s="135" t="s">
        <v>415</v>
      </c>
    </row>
    <row r="197" spans="3:11" x14ac:dyDescent="0.25">
      <c r="C197" s="227" t="s">
        <v>445</v>
      </c>
      <c r="D197" s="228"/>
      <c r="E197" s="226">
        <f>HLOOKUP(C197,$AH$2:$BU$3,2,0)</f>
        <v>620</v>
      </c>
      <c r="F197" s="99">
        <f t="shared" ref="F197:F202" si="23">D197*E197</f>
        <v>0</v>
      </c>
      <c r="G197" s="163"/>
      <c r="H197" s="144"/>
      <c r="I197" s="132" t="e">
        <f>VLOOKUP(H197,[2]Presupuesto!$B$11:$C$565,2,0)</f>
        <v>#N/A</v>
      </c>
      <c r="J197" s="225" t="s">
        <v>1368</v>
      </c>
      <c r="K197" s="100"/>
    </row>
    <row r="198" spans="3:11" ht="30" x14ac:dyDescent="0.25">
      <c r="C198" s="451" t="s">
        <v>1936</v>
      </c>
      <c r="D198" s="160">
        <v>1</v>
      </c>
      <c r="E198" s="125">
        <v>5000</v>
      </c>
      <c r="F198" s="99">
        <f t="shared" si="23"/>
        <v>5000</v>
      </c>
      <c r="G198" s="163" t="s">
        <v>1454</v>
      </c>
      <c r="H198" s="540" t="s">
        <v>787</v>
      </c>
      <c r="I198" s="132" t="str">
        <f>VLOOKUP(H198,[2]Presupuesto!$B$11:$C$565,2,0)</f>
        <v>SERVICIOS CEREMONIAL Y PROTOCOLO</v>
      </c>
      <c r="J198" s="100" t="s">
        <v>1368</v>
      </c>
      <c r="K198" s="100" t="s">
        <v>404</v>
      </c>
    </row>
    <row r="199" spans="3:11" ht="30" x14ac:dyDescent="0.25">
      <c r="C199" s="451" t="s">
        <v>1937</v>
      </c>
      <c r="D199" s="160">
        <v>1</v>
      </c>
      <c r="E199" s="125">
        <v>5000</v>
      </c>
      <c r="F199" s="99">
        <f t="shared" si="23"/>
        <v>5000</v>
      </c>
      <c r="G199" s="163" t="s">
        <v>1454</v>
      </c>
      <c r="H199" s="540" t="s">
        <v>787</v>
      </c>
      <c r="I199" s="132" t="str">
        <f>VLOOKUP(H199,[2]Presupuesto!$B$11:$C$565,2,0)</f>
        <v>SERVICIOS CEREMONIAL Y PROTOCOLO</v>
      </c>
      <c r="J199" s="100" t="s">
        <v>1368</v>
      </c>
      <c r="K199" s="100" t="s">
        <v>404</v>
      </c>
    </row>
    <row r="200" spans="3:11" ht="27" customHeight="1" x14ac:dyDescent="0.25">
      <c r="C200" s="451" t="s">
        <v>1938</v>
      </c>
      <c r="D200" s="160">
        <v>1</v>
      </c>
      <c r="E200" s="125">
        <v>3000</v>
      </c>
      <c r="F200" s="99">
        <f t="shared" si="23"/>
        <v>3000</v>
      </c>
      <c r="G200" s="163" t="s">
        <v>1454</v>
      </c>
      <c r="H200" s="540" t="s">
        <v>787</v>
      </c>
      <c r="I200" s="132" t="str">
        <f>VLOOKUP(H200,[2]Presupuesto!$B$11:$C$565,2,0)</f>
        <v>SERVICIOS CEREMONIAL Y PROTOCOLO</v>
      </c>
      <c r="J200" s="100" t="s">
        <v>1368</v>
      </c>
      <c r="K200" s="100" t="s">
        <v>404</v>
      </c>
    </row>
    <row r="201" spans="3:11" ht="30" x14ac:dyDescent="0.25">
      <c r="C201" s="451" t="s">
        <v>1939</v>
      </c>
      <c r="D201" s="160">
        <v>1</v>
      </c>
      <c r="E201" s="125">
        <v>5000</v>
      </c>
      <c r="F201" s="99">
        <f t="shared" si="23"/>
        <v>5000</v>
      </c>
      <c r="G201" s="163" t="s">
        <v>1454</v>
      </c>
      <c r="H201" s="540" t="s">
        <v>787</v>
      </c>
      <c r="I201" s="132" t="str">
        <f>VLOOKUP(H201,[2]Presupuesto!$B$11:$C$565,2,0)</f>
        <v>SERVICIOS CEREMONIAL Y PROTOCOLO</v>
      </c>
      <c r="J201" s="100" t="s">
        <v>1368</v>
      </c>
      <c r="K201" s="100" t="s">
        <v>404</v>
      </c>
    </row>
    <row r="202" spans="3:11" x14ac:dyDescent="0.25">
      <c r="C202" s="451" t="s">
        <v>1940</v>
      </c>
      <c r="D202" s="160">
        <v>1</v>
      </c>
      <c r="E202" s="125">
        <v>4600</v>
      </c>
      <c r="F202" s="99">
        <f t="shared" si="23"/>
        <v>4600</v>
      </c>
      <c r="G202" s="163" t="s">
        <v>1454</v>
      </c>
      <c r="H202" s="540" t="s">
        <v>787</v>
      </c>
      <c r="I202" s="132" t="str">
        <f>VLOOKUP(H202,[2]Presupuesto!$B$11:$C$565,2,0)</f>
        <v>SERVICIOS CEREMONIAL Y PROTOCOLO</v>
      </c>
      <c r="J202" s="100" t="s">
        <v>1368</v>
      </c>
      <c r="K202" s="100" t="s">
        <v>404</v>
      </c>
    </row>
    <row r="204" spans="3:11" ht="15.75" thickBot="1" x14ac:dyDescent="0.3"/>
    <row r="205" spans="3:11" ht="15.75" thickBot="1" x14ac:dyDescent="0.3">
      <c r="C205" s="159" t="s">
        <v>53</v>
      </c>
      <c r="D205" s="110">
        <f>SUM(F212:F216)</f>
        <v>8500</v>
      </c>
      <c r="F205" s="70"/>
      <c r="G205" s="79"/>
      <c r="H205" s="70"/>
      <c r="I205" s="70"/>
    </row>
    <row r="206" spans="3:11" x14ac:dyDescent="0.25">
      <c r="C206" s="70"/>
      <c r="D206" s="31"/>
      <c r="E206" s="95"/>
      <c r="F206" s="95"/>
      <c r="G206" s="95"/>
      <c r="H206" s="76"/>
      <c r="I206" s="76"/>
      <c r="J206" s="76"/>
      <c r="K206" s="114"/>
    </row>
    <row r="207" spans="3:11" x14ac:dyDescent="0.25">
      <c r="C207" s="70"/>
      <c r="D207" s="31"/>
      <c r="E207" s="95"/>
      <c r="F207" s="95"/>
      <c r="G207" s="95"/>
      <c r="H207" s="76"/>
      <c r="I207" s="76"/>
      <c r="J207" s="76"/>
      <c r="K207" s="114"/>
    </row>
    <row r="208" spans="3:11" ht="15.75" x14ac:dyDescent="0.25">
      <c r="C208" s="206" t="s">
        <v>396</v>
      </c>
      <c r="D208" s="207" t="str">
        <f>+'Lo Esencial de la Reforma Univ.'!E15</f>
        <v>HUM.4.d.1.2</v>
      </c>
      <c r="E208" s="95"/>
      <c r="F208" s="95"/>
      <c r="G208" s="95"/>
      <c r="H208" s="76"/>
      <c r="I208" s="76"/>
      <c r="J208" s="76"/>
      <c r="K208" s="114"/>
    </row>
    <row r="209" spans="3:11" ht="18.75" x14ac:dyDescent="0.25">
      <c r="C209" s="215" t="str">
        <f>IFERROR(VLOOKUP(D208,'Desarrollo e Innov. Curricular'!$E:$F,2,FALSE),IFERROR(VLOOKUP(D208,'Investigación Científica'!$E:$F,2,FALSE),IFERROR(VLOOKUP(D208,'Vinculación Univ. Sociedad'!$E:$F,2,FALSE),IFERROR(VLOOKUP(D208,'Docencia y Profesorado Universi'!$E:$F,2,FALSE),IFERROR(VLOOKUP(D208,'Estudiantes y Graduados'!$E:$F,2,FALSE),IFERROR(VLOOKUP(D208,'Gestion Administrativa'!$E:$F,2,FALSE),IFERROR(VLOOKUP(D208,'Gestión Académica'!$E:$F,2,FALSE),IFERROR(VLOOKUP(D208,'Aseguramiento de la Calidad'!$E:$F,2,FALSE),IFERROR(VLOOKUP(D208,'Gestión del Conocimiento'!$E:$F,2,FALSE),IFERROR(VLOOKUP(D208,'Gobernabilidad y Procesos...'!$E:$F,2,FALSE),IFERROR(VLOOKUP(D208,'Gestión del Talento Humano'!$E:$F,2,FALSE),IFERROR(VLOOKUP(D208,'Internacionalización de la E.S.'!$E:$F,2,FALSE),IFERROR(VLOOKUP(D208,Posgrado!$E:$F,2,FALSE),IFERROR(VLOOKUP(D208,'Cultura de Innovación Insti...'!$E:$F,2,FALSE),VLOOKUP(D208,'Lo Esencial de la Reforma Univ.'!$E:$F,2,0)))))))))))))))</f>
        <v>2. Planificar y desarrollar los eventos de apertura y cierre de año académico.</v>
      </c>
      <c r="D209" s="31"/>
      <c r="E209" s="95"/>
      <c r="F209" s="95"/>
      <c r="G209" s="95"/>
      <c r="H209" s="76"/>
      <c r="I209" s="76"/>
      <c r="J209" s="76"/>
      <c r="K209" s="114"/>
    </row>
    <row r="210" spans="3:11" ht="15.75" thickBot="1" x14ac:dyDescent="0.3">
      <c r="F210" s="95"/>
      <c r="G210" s="76"/>
      <c r="H210" s="76"/>
      <c r="I210" s="76"/>
    </row>
    <row r="211" spans="3:11" ht="30.75" thickBot="1" x14ac:dyDescent="0.3">
      <c r="C211" s="131" t="s">
        <v>44</v>
      </c>
      <c r="D211" s="131" t="s">
        <v>55</v>
      </c>
      <c r="E211" s="138" t="s">
        <v>57</v>
      </c>
      <c r="F211" s="137" t="s">
        <v>27</v>
      </c>
      <c r="G211" s="135" t="s">
        <v>134</v>
      </c>
      <c r="H211" s="138" t="s">
        <v>46</v>
      </c>
      <c r="I211" s="135" t="s">
        <v>135</v>
      </c>
      <c r="J211" s="135" t="s">
        <v>414</v>
      </c>
      <c r="K211" s="135" t="s">
        <v>415</v>
      </c>
    </row>
    <row r="212" spans="3:11" x14ac:dyDescent="0.25">
      <c r="C212" s="227" t="s">
        <v>445</v>
      </c>
      <c r="D212" s="228"/>
      <c r="E212" s="226"/>
      <c r="F212" s="99">
        <f t="shared" ref="F212:F215" si="24">D212*E212</f>
        <v>0</v>
      </c>
      <c r="G212" s="163"/>
      <c r="H212" s="144"/>
      <c r="I212" s="132" t="e">
        <f>VLOOKUP(H212,[2]Presupuesto!$B$11:$C$565,2,0)</f>
        <v>#N/A</v>
      </c>
      <c r="J212" s="225" t="s">
        <v>1364</v>
      </c>
      <c r="K212" s="100"/>
    </row>
    <row r="213" spans="3:11" x14ac:dyDescent="0.25">
      <c r="C213" s="143" t="s">
        <v>1941</v>
      </c>
      <c r="D213" s="160">
        <v>1</v>
      </c>
      <c r="E213" s="125">
        <v>500</v>
      </c>
      <c r="F213" s="99">
        <f t="shared" si="24"/>
        <v>500</v>
      </c>
      <c r="G213" s="163" t="s">
        <v>132</v>
      </c>
      <c r="H213" s="144" t="s">
        <v>828</v>
      </c>
      <c r="I213" s="132" t="str">
        <f>VLOOKUP(H213,[2]Presupuesto!$B$11:$C$565,2,0)</f>
        <v>PRODUCTOS PAPEL Y CARTON</v>
      </c>
      <c r="J213" s="100" t="s">
        <v>1368</v>
      </c>
      <c r="K213" s="100" t="s">
        <v>399</v>
      </c>
    </row>
    <row r="214" spans="3:11" x14ac:dyDescent="0.25">
      <c r="C214" s="143" t="s">
        <v>1942</v>
      </c>
      <c r="D214" s="160">
        <v>1</v>
      </c>
      <c r="E214" s="125">
        <v>1000</v>
      </c>
      <c r="F214" s="99">
        <f t="shared" si="24"/>
        <v>1000</v>
      </c>
      <c r="G214" s="163" t="s">
        <v>132</v>
      </c>
      <c r="H214" s="144" t="s">
        <v>799</v>
      </c>
      <c r="I214" s="132" t="str">
        <f>VLOOKUP(H214,[2]Presupuesto!$B$11:$C$565,2,0)</f>
        <v>ALIMENTOS B EBIDAS PARA PERSONAS</v>
      </c>
      <c r="J214" s="100" t="s">
        <v>1368</v>
      </c>
      <c r="K214" s="100" t="s">
        <v>399</v>
      </c>
    </row>
    <row r="215" spans="3:11" x14ac:dyDescent="0.25">
      <c r="C215" s="143" t="s">
        <v>1944</v>
      </c>
      <c r="D215" s="160">
        <v>1</v>
      </c>
      <c r="E215" s="125">
        <v>3000</v>
      </c>
      <c r="F215" s="99">
        <f t="shared" si="24"/>
        <v>3000</v>
      </c>
      <c r="G215" s="163" t="s">
        <v>1454</v>
      </c>
      <c r="H215" s="540" t="s">
        <v>791</v>
      </c>
      <c r="I215" s="132" t="str">
        <f>VLOOKUP(H215,[2]Presupuesto!$B$11:$C$565,2,0)</f>
        <v>CEREMONIAL Y PROTOCOLO PROYECTO VINCULACION UNAH SOCIEDAD</v>
      </c>
      <c r="J215" s="100" t="s">
        <v>1368</v>
      </c>
      <c r="K215" s="100" t="s">
        <v>399</v>
      </c>
    </row>
    <row r="216" spans="3:11" x14ac:dyDescent="0.25">
      <c r="C216" s="143" t="s">
        <v>1943</v>
      </c>
      <c r="D216" s="160">
        <v>1</v>
      </c>
      <c r="E216" s="125">
        <v>4000</v>
      </c>
      <c r="F216" s="99">
        <f t="shared" ref="F216" si="25">D216*E216</f>
        <v>4000</v>
      </c>
      <c r="G216" s="163" t="s">
        <v>1454</v>
      </c>
      <c r="H216" s="540" t="s">
        <v>718</v>
      </c>
      <c r="I216" s="132" t="str">
        <f>VLOOKUP(H216,[2]Presupuesto!$B$11:$C$565,2,0)</f>
        <v>SERVICIO DE TRANSPORTE EVENTUALES</v>
      </c>
      <c r="J216" s="100" t="s">
        <v>1368</v>
      </c>
      <c r="K216" s="100" t="s">
        <v>399</v>
      </c>
    </row>
    <row r="218" spans="3:11" ht="15.75" thickBot="1" x14ac:dyDescent="0.3"/>
    <row r="219" spans="3:11" ht="15.75" thickBot="1" x14ac:dyDescent="0.3">
      <c r="C219" s="159" t="s">
        <v>53</v>
      </c>
      <c r="D219" s="110">
        <f>SUM(F226:F230)</f>
        <v>8500</v>
      </c>
      <c r="F219" s="70"/>
      <c r="G219" s="79"/>
      <c r="H219" s="70"/>
      <c r="I219" s="70"/>
    </row>
    <row r="220" spans="3:11" x14ac:dyDescent="0.25">
      <c r="C220" s="70"/>
      <c r="D220" s="31"/>
      <c r="E220" s="95"/>
      <c r="F220" s="95"/>
      <c r="G220" s="95"/>
      <c r="H220" s="76"/>
      <c r="I220" s="76"/>
      <c r="J220" s="76"/>
      <c r="K220" s="114"/>
    </row>
    <row r="221" spans="3:11" x14ac:dyDescent="0.25">
      <c r="C221" s="70"/>
      <c r="D221" s="31"/>
      <c r="E221" s="95"/>
      <c r="F221" s="95"/>
      <c r="G221" s="95"/>
      <c r="H221" s="76"/>
      <c r="I221" s="76"/>
      <c r="J221" s="76"/>
      <c r="K221" s="114"/>
    </row>
    <row r="222" spans="3:11" ht="15.75" x14ac:dyDescent="0.25">
      <c r="C222" s="206" t="s">
        <v>396</v>
      </c>
      <c r="D222" s="207" t="s">
        <v>1931</v>
      </c>
      <c r="E222" s="95"/>
      <c r="F222" s="95"/>
      <c r="G222" s="95"/>
      <c r="H222" s="76"/>
      <c r="I222" s="76"/>
      <c r="J222" s="76"/>
      <c r="K222" s="114"/>
    </row>
    <row r="223" spans="3:11" ht="18.75" x14ac:dyDescent="0.25">
      <c r="C223" s="215" t="str">
        <f>IFERROR(VLOOKUP(D222,'Desarrollo e Innov. Curricular'!$E:$F,2,FALSE),IFERROR(VLOOKUP(D222,'Investigación Científica'!$E:$F,2,FALSE),IFERROR(VLOOKUP(D222,'Vinculación Univ. Sociedad'!$E:$F,2,FALSE),IFERROR(VLOOKUP(D222,'Docencia y Profesorado Universi'!$E:$F,2,FALSE),IFERROR(VLOOKUP(D222,'Estudiantes y Graduados'!$E:$F,2,FALSE),IFERROR(VLOOKUP(D222,'Gestion Administrativa'!$E:$F,2,FALSE),IFERROR(VLOOKUP(D222,'Gestión Académica'!$E:$F,2,FALSE),IFERROR(VLOOKUP(D222,'Aseguramiento de la Calidad'!$E:$F,2,FALSE),IFERROR(VLOOKUP(D222,'Gestión del Conocimiento'!$E:$F,2,FALSE),IFERROR(VLOOKUP(D222,'Gobernabilidad y Procesos...'!$E:$F,2,FALSE),IFERROR(VLOOKUP(D222,'Gestión del Talento Humano'!$E:$F,2,FALSE),IFERROR(VLOOKUP(D222,'Internacionalización de la E.S.'!$E:$F,2,FALSE),IFERROR(VLOOKUP(D222,Posgrado!$E:$F,2,FALSE),IFERROR(VLOOKUP(D222,'Cultura de Innovación Insti...'!$E:$F,2,FALSE),VLOOKUP(D222,'Lo Esencial de la Reforma Univ.'!$E:$F,2,0)))))))))))))))</f>
        <v>2. Planificar y desarrollar los eventos de apertura y cierre de año académico.</v>
      </c>
      <c r="D223" s="31"/>
      <c r="E223" s="95"/>
      <c r="F223" s="95"/>
      <c r="G223" s="95"/>
      <c r="H223" s="76"/>
      <c r="I223" s="76"/>
      <c r="J223" s="76"/>
      <c r="K223" s="114"/>
    </row>
    <row r="224" spans="3:11" ht="15.75" thickBot="1" x14ac:dyDescent="0.3">
      <c r="F224" s="95"/>
      <c r="G224" s="76"/>
      <c r="H224" s="76"/>
      <c r="I224" s="76"/>
    </row>
    <row r="225" spans="3:11" ht="30.75" thickBot="1" x14ac:dyDescent="0.3">
      <c r="C225" s="131" t="s">
        <v>44</v>
      </c>
      <c r="D225" s="131" t="s">
        <v>55</v>
      </c>
      <c r="E225" s="138" t="s">
        <v>57</v>
      </c>
      <c r="F225" s="137" t="s">
        <v>27</v>
      </c>
      <c r="G225" s="135" t="s">
        <v>134</v>
      </c>
      <c r="H225" s="138" t="s">
        <v>46</v>
      </c>
      <c r="I225" s="135" t="s">
        <v>135</v>
      </c>
      <c r="J225" s="135" t="s">
        <v>414</v>
      </c>
      <c r="K225" s="135" t="s">
        <v>415</v>
      </c>
    </row>
    <row r="226" spans="3:11" x14ac:dyDescent="0.25">
      <c r="C226" s="227" t="s">
        <v>445</v>
      </c>
      <c r="D226" s="228"/>
      <c r="E226" s="226"/>
      <c r="F226" s="99">
        <f t="shared" ref="F226:F230" si="26">D226*E226</f>
        <v>0</v>
      </c>
      <c r="G226" s="163"/>
      <c r="H226" s="144"/>
      <c r="I226" s="132" t="e">
        <f>VLOOKUP(H226,[2]Presupuesto!$B$11:$C$565,2,0)</f>
        <v>#N/A</v>
      </c>
      <c r="J226" s="225" t="s">
        <v>1364</v>
      </c>
      <c r="K226" s="100"/>
    </row>
    <row r="227" spans="3:11" x14ac:dyDescent="0.25">
      <c r="C227" s="143" t="s">
        <v>1941</v>
      </c>
      <c r="D227" s="160">
        <v>1</v>
      </c>
      <c r="E227" s="125">
        <v>500</v>
      </c>
      <c r="F227" s="99">
        <f t="shared" si="26"/>
        <v>500</v>
      </c>
      <c r="G227" s="163" t="s">
        <v>132</v>
      </c>
      <c r="H227" s="144" t="s">
        <v>828</v>
      </c>
      <c r="I227" s="132" t="str">
        <f>VLOOKUP(H227,[2]Presupuesto!$B$11:$C$565,2,0)</f>
        <v>PRODUCTOS PAPEL Y CARTON</v>
      </c>
      <c r="J227" s="100" t="s">
        <v>1368</v>
      </c>
      <c r="K227" s="100" t="s">
        <v>405</v>
      </c>
    </row>
    <row r="228" spans="3:11" x14ac:dyDescent="0.25">
      <c r="C228" s="143" t="s">
        <v>1942</v>
      </c>
      <c r="D228" s="160">
        <v>1</v>
      </c>
      <c r="E228" s="125">
        <v>1000</v>
      </c>
      <c r="F228" s="99">
        <f t="shared" si="26"/>
        <v>1000</v>
      </c>
      <c r="G228" s="163" t="s">
        <v>132</v>
      </c>
      <c r="H228" s="144" t="s">
        <v>799</v>
      </c>
      <c r="I228" s="132" t="str">
        <f>VLOOKUP(H228,[2]Presupuesto!$B$11:$C$565,2,0)</f>
        <v>ALIMENTOS B EBIDAS PARA PERSONAS</v>
      </c>
      <c r="J228" s="100" t="s">
        <v>1368</v>
      </c>
      <c r="K228" s="100" t="s">
        <v>405</v>
      </c>
    </row>
    <row r="229" spans="3:11" x14ac:dyDescent="0.25">
      <c r="C229" s="143" t="s">
        <v>1944</v>
      </c>
      <c r="D229" s="160">
        <v>1</v>
      </c>
      <c r="E229" s="125">
        <v>3000</v>
      </c>
      <c r="F229" s="99">
        <f t="shared" si="26"/>
        <v>3000</v>
      </c>
      <c r="G229" s="163" t="s">
        <v>1454</v>
      </c>
      <c r="H229" s="540" t="s">
        <v>791</v>
      </c>
      <c r="I229" s="132" t="str">
        <f>VLOOKUP(H229,[2]Presupuesto!$B$11:$C$565,2,0)</f>
        <v>CEREMONIAL Y PROTOCOLO PROYECTO VINCULACION UNAH SOCIEDAD</v>
      </c>
      <c r="J229" s="100" t="s">
        <v>1368</v>
      </c>
      <c r="K229" s="100" t="s">
        <v>405</v>
      </c>
    </row>
    <row r="230" spans="3:11" x14ac:dyDescent="0.25">
      <c r="C230" s="143" t="s">
        <v>1943</v>
      </c>
      <c r="D230" s="160">
        <v>1</v>
      </c>
      <c r="E230" s="125">
        <v>4000</v>
      </c>
      <c r="F230" s="99">
        <f t="shared" si="26"/>
        <v>4000</v>
      </c>
      <c r="G230" s="163" t="s">
        <v>1454</v>
      </c>
      <c r="H230" s="540" t="s">
        <v>718</v>
      </c>
      <c r="I230" s="132" t="str">
        <f>VLOOKUP(H230,[2]Presupuesto!$B$11:$C$565,2,0)</f>
        <v>SERVICIO DE TRANSPORTE EVENTUALES</v>
      </c>
      <c r="J230" s="100" t="s">
        <v>1368</v>
      </c>
      <c r="K230" s="100" t="s">
        <v>405</v>
      </c>
    </row>
    <row r="232" spans="3:11" ht="15.75" thickBot="1" x14ac:dyDescent="0.3"/>
    <row r="233" spans="3:11" ht="15.75" thickBot="1" x14ac:dyDescent="0.3">
      <c r="C233" s="159" t="s">
        <v>53</v>
      </c>
      <c r="D233" s="110">
        <f>SUM(F240:F244)</f>
        <v>4500</v>
      </c>
      <c r="F233" s="70"/>
      <c r="G233" s="79"/>
      <c r="H233" s="70"/>
      <c r="I233" s="70"/>
    </row>
    <row r="234" spans="3:11" x14ac:dyDescent="0.25">
      <c r="C234" s="70"/>
      <c r="D234" s="31"/>
      <c r="E234" s="95"/>
      <c r="F234" s="95"/>
      <c r="G234" s="95"/>
      <c r="H234" s="76"/>
      <c r="I234" s="76"/>
      <c r="J234" s="76"/>
      <c r="K234" s="114"/>
    </row>
    <row r="235" spans="3:11" x14ac:dyDescent="0.25">
      <c r="C235" s="70"/>
      <c r="D235" s="31"/>
      <c r="E235" s="95"/>
      <c r="F235" s="95"/>
      <c r="G235" s="95"/>
      <c r="H235" s="76"/>
      <c r="I235" s="76"/>
      <c r="J235" s="76"/>
      <c r="K235" s="114"/>
    </row>
    <row r="236" spans="3:11" ht="15.75" x14ac:dyDescent="0.25">
      <c r="C236" s="206" t="s">
        <v>396</v>
      </c>
      <c r="D236" s="207" t="str">
        <f>+'Lo Esencial de la Reforma Univ.'!E16</f>
        <v>HUM.4.d.1.3</v>
      </c>
      <c r="E236" s="95"/>
      <c r="F236" s="95"/>
      <c r="G236" s="95"/>
      <c r="H236" s="76"/>
      <c r="I236" s="76"/>
      <c r="J236" s="76"/>
      <c r="K236" s="114"/>
    </row>
    <row r="237" spans="3:11" ht="18.75" x14ac:dyDescent="0.25">
      <c r="C237" s="215" t="str">
        <f>IFERROR(VLOOKUP(D236,'Desarrollo e Innov. Curricular'!$E:$F,2,FALSE),IFERROR(VLOOKUP(D236,'Investigación Científica'!$E:$F,2,FALSE),IFERROR(VLOOKUP(D236,'Vinculación Univ. Sociedad'!$E:$F,2,FALSE),IFERROR(VLOOKUP(D236,'Docencia y Profesorado Universi'!$E:$F,2,FALSE),IFERROR(VLOOKUP(D236,'Estudiantes y Graduados'!$E:$F,2,FALSE),IFERROR(VLOOKUP(D236,'Gestion Administrativa'!$E:$F,2,FALSE),IFERROR(VLOOKUP(D236,'Gestión Académica'!$E:$F,2,FALSE),IFERROR(VLOOKUP(D236,'Aseguramiento de la Calidad'!$E:$F,2,FALSE),IFERROR(VLOOKUP(D236,'Gestión del Conocimiento'!$E:$F,2,FALSE),IFERROR(VLOOKUP(D236,'Gobernabilidad y Procesos...'!$E:$F,2,FALSE),IFERROR(VLOOKUP(D236,'Gestión del Talento Humano'!$E:$F,2,FALSE),IFERROR(VLOOKUP(D236,'Internacionalización de la E.S.'!$E:$F,2,FALSE),IFERROR(VLOOKUP(D236,Posgrado!$E:$F,2,FALSE),IFERROR(VLOOKUP(D236,'Cultura de Innovación Insti...'!$E:$F,2,FALSE),VLOOKUP(D236,'Lo Esencial de la Reforma Univ.'!$E:$F,2,0)))))))))))))))</f>
        <v>3. Celebración del día del Idioma</v>
      </c>
      <c r="D237" s="31"/>
      <c r="E237" s="95"/>
      <c r="F237" s="95"/>
      <c r="G237" s="95"/>
      <c r="H237" s="76"/>
      <c r="I237" s="76"/>
      <c r="J237" s="76"/>
      <c r="K237" s="114"/>
    </row>
    <row r="238" spans="3:11" ht="15.75" thickBot="1" x14ac:dyDescent="0.3">
      <c r="F238" s="95"/>
      <c r="G238" s="76"/>
      <c r="H238" s="76"/>
      <c r="I238" s="76"/>
    </row>
    <row r="239" spans="3:11" ht="30.75" thickBot="1" x14ac:dyDescent="0.3">
      <c r="C239" s="131" t="s">
        <v>44</v>
      </c>
      <c r="D239" s="131" t="s">
        <v>55</v>
      </c>
      <c r="E239" s="138" t="s">
        <v>57</v>
      </c>
      <c r="F239" s="137" t="s">
        <v>27</v>
      </c>
      <c r="G239" s="135" t="s">
        <v>134</v>
      </c>
      <c r="H239" s="138" t="s">
        <v>46</v>
      </c>
      <c r="I239" s="135" t="s">
        <v>135</v>
      </c>
      <c r="J239" s="135" t="s">
        <v>414</v>
      </c>
      <c r="K239" s="135" t="s">
        <v>415</v>
      </c>
    </row>
    <row r="240" spans="3:11" x14ac:dyDescent="0.25">
      <c r="C240" s="227" t="s">
        <v>445</v>
      </c>
      <c r="D240" s="228"/>
      <c r="E240" s="226"/>
      <c r="F240" s="99">
        <f t="shared" ref="F240:F244" si="27">D240*E240</f>
        <v>0</v>
      </c>
      <c r="G240" s="163"/>
      <c r="H240" s="144"/>
      <c r="I240" s="132" t="e">
        <f>VLOOKUP(H240,[2]Presupuesto!$B$11:$C$565,2,0)</f>
        <v>#N/A</v>
      </c>
      <c r="J240" s="225" t="s">
        <v>1364</v>
      </c>
      <c r="K240" s="100"/>
    </row>
    <row r="241" spans="3:11" x14ac:dyDescent="0.25">
      <c r="C241" s="143" t="s">
        <v>1941</v>
      </c>
      <c r="D241" s="160">
        <v>1</v>
      </c>
      <c r="E241" s="125">
        <v>500</v>
      </c>
      <c r="F241" s="99">
        <f t="shared" si="27"/>
        <v>500</v>
      </c>
      <c r="G241" s="163" t="s">
        <v>132</v>
      </c>
      <c r="H241" s="144" t="s">
        <v>828</v>
      </c>
      <c r="I241" s="132" t="str">
        <f>VLOOKUP(H241,[2]Presupuesto!$B$11:$C$565,2,0)</f>
        <v>PRODUCTOS PAPEL Y CARTON</v>
      </c>
      <c r="J241" s="100" t="s">
        <v>1368</v>
      </c>
      <c r="K241" s="100" t="s">
        <v>401</v>
      </c>
    </row>
    <row r="242" spans="3:11" x14ac:dyDescent="0.25">
      <c r="C242" s="143" t="s">
        <v>1942</v>
      </c>
      <c r="D242" s="160">
        <v>1</v>
      </c>
      <c r="E242" s="125">
        <v>500</v>
      </c>
      <c r="F242" s="99">
        <f t="shared" si="27"/>
        <v>500</v>
      </c>
      <c r="G242" s="163" t="s">
        <v>132</v>
      </c>
      <c r="H242" s="144" t="s">
        <v>799</v>
      </c>
      <c r="I242" s="132" t="str">
        <f>VLOOKUP(H242,[2]Presupuesto!$B$11:$C$565,2,0)</f>
        <v>ALIMENTOS B EBIDAS PARA PERSONAS</v>
      </c>
      <c r="J242" s="100" t="s">
        <v>1368</v>
      </c>
      <c r="K242" s="100" t="s">
        <v>401</v>
      </c>
    </row>
    <row r="243" spans="3:11" x14ac:dyDescent="0.25">
      <c r="C243" s="143" t="s">
        <v>1944</v>
      </c>
      <c r="D243" s="160">
        <v>1</v>
      </c>
      <c r="E243" s="125">
        <v>1500</v>
      </c>
      <c r="F243" s="99">
        <f t="shared" si="27"/>
        <v>1500</v>
      </c>
      <c r="G243" s="163" t="s">
        <v>1454</v>
      </c>
      <c r="H243" s="540" t="s">
        <v>791</v>
      </c>
      <c r="I243" s="132" t="str">
        <f>VLOOKUP(H243,[2]Presupuesto!$B$11:$C$565,2,0)</f>
        <v>CEREMONIAL Y PROTOCOLO PROYECTO VINCULACION UNAH SOCIEDAD</v>
      </c>
      <c r="J243" s="100" t="s">
        <v>1368</v>
      </c>
      <c r="K243" s="100" t="s">
        <v>401</v>
      </c>
    </row>
    <row r="244" spans="3:11" x14ac:dyDescent="0.25">
      <c r="C244" s="143" t="s">
        <v>1943</v>
      </c>
      <c r="D244" s="160">
        <v>1</v>
      </c>
      <c r="E244" s="125">
        <v>2000</v>
      </c>
      <c r="F244" s="99">
        <f t="shared" si="27"/>
        <v>2000</v>
      </c>
      <c r="G244" s="163" t="s">
        <v>1454</v>
      </c>
      <c r="H244" s="540" t="s">
        <v>718</v>
      </c>
      <c r="I244" s="132" t="str">
        <f>VLOOKUP(H244,[2]Presupuesto!$B$11:$C$565,2,0)</f>
        <v>SERVICIO DE TRANSPORTE EVENTUALES</v>
      </c>
      <c r="J244" s="100" t="s">
        <v>1368</v>
      </c>
      <c r="K244" s="100" t="s">
        <v>401</v>
      </c>
    </row>
    <row r="246" spans="3:11" ht="15.75" thickBot="1" x14ac:dyDescent="0.3"/>
    <row r="247" spans="3:11" ht="15.75" thickBot="1" x14ac:dyDescent="0.3">
      <c r="C247" s="159" t="s">
        <v>53</v>
      </c>
      <c r="D247" s="110">
        <f>SUM(F254:F260)</f>
        <v>3000</v>
      </c>
      <c r="F247" s="70"/>
      <c r="G247" s="79"/>
      <c r="H247" s="70"/>
      <c r="I247" s="70"/>
    </row>
    <row r="248" spans="3:11" x14ac:dyDescent="0.25">
      <c r="C248" s="70"/>
      <c r="D248" s="31"/>
      <c r="E248" s="95"/>
      <c r="F248" s="95"/>
      <c r="G248" s="95"/>
      <c r="H248" s="76"/>
      <c r="I248" s="76"/>
      <c r="J248" s="76"/>
      <c r="K248" s="114"/>
    </row>
    <row r="249" spans="3:11" x14ac:dyDescent="0.25">
      <c r="C249" s="70" t="s">
        <v>478</v>
      </c>
      <c r="D249" s="31"/>
      <c r="E249" s="95"/>
      <c r="F249" s="95"/>
      <c r="G249" s="95"/>
      <c r="H249" s="76"/>
      <c r="I249" s="76"/>
      <c r="J249" s="76"/>
      <c r="K249" s="114"/>
    </row>
    <row r="250" spans="3:11" ht="15.75" x14ac:dyDescent="0.25">
      <c r="C250" s="206" t="s">
        <v>396</v>
      </c>
      <c r="D250" s="207" t="str">
        <f>+'Gestión del Conocimiento'!E7</f>
        <v>INF 1.a.1.1</v>
      </c>
      <c r="E250" s="95"/>
      <c r="F250" s="95"/>
      <c r="G250" s="95"/>
      <c r="H250" s="76"/>
      <c r="I250" s="76"/>
      <c r="J250" s="76"/>
      <c r="K250" s="114"/>
    </row>
    <row r="251" spans="3:11" ht="18.75" x14ac:dyDescent="0.25">
      <c r="C251" s="215" t="str">
        <f>IFERROR(VLOOKUP(D250,'Desarrollo e Innov. Curricular'!$E:$F,2,FALSE),IFERROR(VLOOKUP(D250,'Investigación Científica'!$E:$F,2,FALSE),IFERROR(VLOOKUP(D250,'Vinculación Univ. Sociedad'!$E:$F,2,FALSE),IFERROR(VLOOKUP(D250,'Docencia y Profesorado Universi'!$E:$F,2,FALSE),IFERROR(VLOOKUP(D250,'Estudiantes y Graduados'!$E:$F,2,FALSE),IFERROR(VLOOKUP(D250,'Gestion Administrativa'!$E:$F,2,FALSE),IFERROR(VLOOKUP(D250,'Gestión Académica'!$E:$F,2,FALSE),IFERROR(VLOOKUP(D250,'Aseguramiento de la Calidad'!$E:$F,2,FALSE),IFERROR(VLOOKUP(D250,'Gestión del Conocimiento'!$E:$F,2,FALSE),IFERROR(VLOOKUP(D250,'Gobernabilidad y Procesos...'!$E:$F,2,FALSE),IFERROR(VLOOKUP(D250,'Gestión del Talento Humano'!$E:$F,2,FALSE),IFERROR(VLOOKUP(D250,'Internacionalización de la E.S.'!$E:$F,2,FALSE),IFERROR(VLOOKUP(D250,Posgrado!$E:$F,2,FALSE),IFERROR(VLOOKUP(D250,'Cultura de Innovación Insti...'!$E:$F,2,FALSE),VLOOKUP(D250,'Lo Esencial de la Reforma Univ.'!$E:$F,2,0)))))))))))))))</f>
        <v>Reuniones periodicas los comites asesores locales de los nodos de la región de occidente</v>
      </c>
      <c r="D251" s="31"/>
      <c r="E251" s="95"/>
      <c r="F251" s="95"/>
      <c r="G251" s="95"/>
      <c r="H251" s="76"/>
      <c r="I251" s="76"/>
      <c r="J251" s="76"/>
      <c r="K251" s="114"/>
    </row>
    <row r="252" spans="3:11" ht="15.75" thickBot="1" x14ac:dyDescent="0.3">
      <c r="F252" s="95"/>
      <c r="G252" s="76"/>
      <c r="H252" s="76"/>
      <c r="I252" s="76"/>
    </row>
    <row r="253" spans="3:11" ht="30.75" thickBot="1" x14ac:dyDescent="0.3">
      <c r="C253" s="131" t="s">
        <v>44</v>
      </c>
      <c r="D253" s="131" t="s">
        <v>55</v>
      </c>
      <c r="E253" s="138" t="s">
        <v>57</v>
      </c>
      <c r="F253" s="137" t="s">
        <v>27</v>
      </c>
      <c r="G253" s="135" t="s">
        <v>134</v>
      </c>
      <c r="H253" s="138" t="s">
        <v>46</v>
      </c>
      <c r="I253" s="135" t="s">
        <v>135</v>
      </c>
      <c r="J253" s="135" t="s">
        <v>414</v>
      </c>
      <c r="K253" s="135" t="s">
        <v>415</v>
      </c>
    </row>
    <row r="254" spans="3:11" x14ac:dyDescent="0.25">
      <c r="C254" s="227" t="s">
        <v>434</v>
      </c>
      <c r="D254" s="228">
        <v>1</v>
      </c>
      <c r="E254" s="226">
        <f>HLOOKUP(C254,$AH$2:$BU$3,2,0)</f>
        <v>2000</v>
      </c>
      <c r="F254" s="99">
        <f t="shared" ref="F254:F260" si="28">D254*E254</f>
        <v>2000</v>
      </c>
      <c r="G254" s="163" t="s">
        <v>132</v>
      </c>
      <c r="H254" s="144" t="s">
        <v>768</v>
      </c>
      <c r="I254" s="132" t="str">
        <f>VLOOKUP(H254,[2]Presupuesto!$B$11:$C$565,2,0)</f>
        <v>VIATICOS NACIONALES</v>
      </c>
      <c r="J254" s="450" t="s">
        <v>478</v>
      </c>
      <c r="K254" s="100"/>
    </row>
    <row r="255" spans="3:11" x14ac:dyDescent="0.25">
      <c r="C255" s="143" t="s">
        <v>1801</v>
      </c>
      <c r="D255" s="160">
        <v>1</v>
      </c>
      <c r="E255" s="125">
        <v>600</v>
      </c>
      <c r="F255" s="99">
        <f t="shared" si="28"/>
        <v>600</v>
      </c>
      <c r="G255" s="163" t="s">
        <v>132</v>
      </c>
      <c r="H255" s="144" t="s">
        <v>880</v>
      </c>
      <c r="I255" s="132" t="str">
        <f>VLOOKUP(H255,[2]Presupuesto!$B$11:$C$565,2,0)</f>
        <v>DIESEL</v>
      </c>
      <c r="J255" s="450" t="s">
        <v>478</v>
      </c>
      <c r="K255" s="100"/>
    </row>
    <row r="256" spans="3:11" x14ac:dyDescent="0.25">
      <c r="C256" s="143" t="s">
        <v>1635</v>
      </c>
      <c r="D256" s="160">
        <v>1</v>
      </c>
      <c r="E256" s="125">
        <v>120</v>
      </c>
      <c r="F256" s="99">
        <f t="shared" si="28"/>
        <v>120</v>
      </c>
      <c r="G256" s="163" t="s">
        <v>132</v>
      </c>
      <c r="H256" s="144" t="s">
        <v>799</v>
      </c>
      <c r="I256" s="132" t="str">
        <f>VLOOKUP(H256,[2]Presupuesto!$B$11:$C$565,2,0)</f>
        <v>ALIMENTOS B EBIDAS PARA PERSONAS</v>
      </c>
      <c r="J256" s="450" t="s">
        <v>478</v>
      </c>
      <c r="K256" s="100"/>
    </row>
    <row r="257" spans="3:11" x14ac:dyDescent="0.25">
      <c r="C257" s="143" t="s">
        <v>1802</v>
      </c>
      <c r="D257" s="160">
        <v>1</v>
      </c>
      <c r="E257" s="125">
        <v>280</v>
      </c>
      <c r="F257" s="99">
        <f t="shared" si="28"/>
        <v>280</v>
      </c>
      <c r="G257" s="163" t="s">
        <v>132</v>
      </c>
      <c r="H257" s="144" t="s">
        <v>828</v>
      </c>
      <c r="I257" s="132" t="str">
        <f>VLOOKUP(H257,[2]Presupuesto!$B$11:$C$565,2,0)</f>
        <v>PRODUCTOS PAPEL Y CARTON</v>
      </c>
      <c r="J257" s="450" t="s">
        <v>478</v>
      </c>
      <c r="K257" s="100"/>
    </row>
    <row r="258" spans="3:11" x14ac:dyDescent="0.25">
      <c r="C258" s="143"/>
      <c r="D258" s="160"/>
      <c r="E258" s="125"/>
      <c r="F258" s="99">
        <f t="shared" si="28"/>
        <v>0</v>
      </c>
      <c r="G258" s="163"/>
      <c r="H258" s="144"/>
      <c r="I258" s="132" t="e">
        <f>VLOOKUP(H258,[2]Presupuesto!$B$11:$C$565,2,0)</f>
        <v>#N/A</v>
      </c>
      <c r="J258" s="100"/>
      <c r="K258" s="100"/>
    </row>
    <row r="259" spans="3:11" x14ac:dyDescent="0.25">
      <c r="C259" s="143"/>
      <c r="D259" s="160"/>
      <c r="E259" s="125"/>
      <c r="F259" s="99">
        <f t="shared" si="28"/>
        <v>0</v>
      </c>
      <c r="G259" s="163"/>
      <c r="H259" s="144"/>
      <c r="I259" s="132" t="e">
        <f>VLOOKUP(H259,[2]Presupuesto!$B$11:$C$565,2,0)</f>
        <v>#N/A</v>
      </c>
      <c r="J259" s="100"/>
      <c r="K259" s="100"/>
    </row>
    <row r="260" spans="3:11" x14ac:dyDescent="0.25">
      <c r="C260" s="143"/>
      <c r="D260" s="160"/>
      <c r="E260" s="125"/>
      <c r="F260" s="99">
        <f t="shared" si="28"/>
        <v>0</v>
      </c>
      <c r="G260" s="163"/>
      <c r="H260" s="144"/>
      <c r="I260" s="132" t="e">
        <f>VLOOKUP(H260,[2]Presupuesto!$B$11:$C$565,2,0)</f>
        <v>#N/A</v>
      </c>
      <c r="J260" s="100"/>
      <c r="K260" s="100"/>
    </row>
    <row r="262" spans="3:11" ht="15.75" thickBot="1" x14ac:dyDescent="0.3"/>
    <row r="263" spans="3:11" ht="15.75" thickBot="1" x14ac:dyDescent="0.3">
      <c r="C263" s="159" t="s">
        <v>53</v>
      </c>
      <c r="D263" s="110">
        <f>SUM(F270:F276)</f>
        <v>12100</v>
      </c>
      <c r="F263" s="70"/>
      <c r="G263" s="79"/>
      <c r="H263" s="70"/>
      <c r="I263" s="70"/>
    </row>
    <row r="264" spans="3:11" x14ac:dyDescent="0.25">
      <c r="C264" s="70"/>
      <c r="D264" s="31"/>
      <c r="E264" s="95"/>
      <c r="F264" s="95"/>
      <c r="G264" s="95"/>
      <c r="H264" s="76"/>
      <c r="I264" s="76"/>
      <c r="J264" s="76"/>
      <c r="K264" s="114"/>
    </row>
    <row r="265" spans="3:11" x14ac:dyDescent="0.25">
      <c r="C265" s="70" t="s">
        <v>2039</v>
      </c>
      <c r="D265" s="31"/>
      <c r="E265" s="95"/>
      <c r="F265" s="95"/>
      <c r="G265" s="95"/>
      <c r="H265" s="76"/>
      <c r="I265" s="76"/>
      <c r="J265" s="76"/>
      <c r="K265" s="114"/>
    </row>
    <row r="266" spans="3:11" ht="15.75" x14ac:dyDescent="0.25">
      <c r="C266" s="206" t="s">
        <v>396</v>
      </c>
      <c r="D266" s="207" t="str">
        <f>+'Internacionalización de la E.S.'!E8</f>
        <v>INF 1.a.1.1</v>
      </c>
      <c r="E266" s="95"/>
      <c r="F266" s="95"/>
      <c r="G266" s="95"/>
      <c r="H266" s="76"/>
      <c r="I266" s="76"/>
      <c r="J266" s="76"/>
      <c r="K266" s="114"/>
    </row>
    <row r="267" spans="3:11" ht="18.75" x14ac:dyDescent="0.25">
      <c r="C267" s="215" t="str">
        <f>IFERROR(VLOOKUP(D266,'Desarrollo e Innov. Curricular'!$E:$F,2,FALSE),IFERROR(VLOOKUP(D266,'Investigación Científica'!$E:$F,2,FALSE),IFERROR(VLOOKUP(D266,'Vinculación Univ. Sociedad'!$E:$F,2,FALSE),IFERROR(VLOOKUP(D266,'Docencia y Profesorado Universi'!$E:$F,2,FALSE),IFERROR(VLOOKUP(D266,'Estudiantes y Graduados'!$E:$F,2,FALSE),IFERROR(VLOOKUP(D266,'Gestion Administrativa'!$E:$F,2,FALSE),IFERROR(VLOOKUP(D266,'Gestión Académica'!$E:$F,2,FALSE),IFERROR(VLOOKUP(D266,'Aseguramiento de la Calidad'!$E:$F,2,FALSE),IFERROR(VLOOKUP(D266,'Gestión del Conocimiento'!$E:$F,2,FALSE),IFERROR(VLOOKUP(D266,'Gobernabilidad y Procesos...'!$E:$F,2,FALSE),IFERROR(VLOOKUP(D266,'Gestión del Talento Humano'!$E:$F,2,FALSE),IFERROR(VLOOKUP(D266,'Internacionalización de la E.S.'!$E:$F,2,FALSE),IFERROR(VLOOKUP(D266,Posgrado!$E:$F,2,FALSE),IFERROR(VLOOKUP(D266,'Cultura de Innovación Insti...'!$E:$F,2,FALSE),VLOOKUP(D266,'Lo Esencial de la Reforma Univ.'!$E:$F,2,0)))))))))))))))</f>
        <v>Reuniones periodicas los comites asesores locales de los nodos de la región de occidente</v>
      </c>
      <c r="D267" s="31"/>
      <c r="E267" s="95"/>
      <c r="F267" s="95"/>
      <c r="G267" s="95"/>
      <c r="H267" s="76"/>
      <c r="I267" s="76"/>
      <c r="J267" s="76"/>
      <c r="K267" s="114"/>
    </row>
    <row r="268" spans="3:11" ht="15.75" thickBot="1" x14ac:dyDescent="0.3">
      <c r="F268" s="95"/>
      <c r="G268" s="76"/>
      <c r="H268" s="76"/>
      <c r="I268" s="76"/>
    </row>
    <row r="269" spans="3:11" ht="30.75" thickBot="1" x14ac:dyDescent="0.3">
      <c r="C269" s="131" t="s">
        <v>44</v>
      </c>
      <c r="D269" s="131" t="s">
        <v>55</v>
      </c>
      <c r="E269" s="138" t="s">
        <v>57</v>
      </c>
      <c r="F269" s="137" t="s">
        <v>27</v>
      </c>
      <c r="G269" s="135" t="s">
        <v>134</v>
      </c>
      <c r="H269" s="138" t="s">
        <v>46</v>
      </c>
      <c r="I269" s="135" t="s">
        <v>135</v>
      </c>
      <c r="J269" s="135" t="s">
        <v>414</v>
      </c>
      <c r="K269" s="135" t="s">
        <v>415</v>
      </c>
    </row>
    <row r="270" spans="3:11" x14ac:dyDescent="0.25">
      <c r="C270" s="227" t="s">
        <v>434</v>
      </c>
      <c r="D270" s="228">
        <v>4</v>
      </c>
      <c r="E270" s="226">
        <f>HLOOKUP(C270,$AH$2:$BU$3,2,0)</f>
        <v>2000</v>
      </c>
      <c r="F270" s="99">
        <f t="shared" ref="F270:F276" si="29">D270*E270</f>
        <v>8000</v>
      </c>
      <c r="G270" s="163" t="s">
        <v>132</v>
      </c>
      <c r="H270" s="144" t="s">
        <v>768</v>
      </c>
      <c r="I270" s="132" t="str">
        <f>VLOOKUP(H270,[2]Presupuesto!$B$11:$C$565,2,0)</f>
        <v>VIATICOS NACIONALES</v>
      </c>
      <c r="J270" s="450" t="s">
        <v>1374</v>
      </c>
      <c r="K270" s="100"/>
    </row>
    <row r="271" spans="3:11" x14ac:dyDescent="0.25">
      <c r="C271" s="143" t="s">
        <v>1801</v>
      </c>
      <c r="D271" s="160">
        <v>4</v>
      </c>
      <c r="E271" s="125">
        <v>800</v>
      </c>
      <c r="F271" s="99">
        <f t="shared" si="29"/>
        <v>3200</v>
      </c>
      <c r="G271" s="163" t="s">
        <v>132</v>
      </c>
      <c r="H271" s="144" t="s">
        <v>880</v>
      </c>
      <c r="I271" s="132" t="str">
        <f>VLOOKUP(H271,[2]Presupuesto!$B$11:$C$565,2,0)</f>
        <v>DIESEL</v>
      </c>
      <c r="J271" s="450" t="s">
        <v>1374</v>
      </c>
      <c r="K271" s="100"/>
    </row>
    <row r="272" spans="3:11" x14ac:dyDescent="0.25">
      <c r="C272" s="143" t="s">
        <v>1635</v>
      </c>
      <c r="D272" s="160">
        <v>16</v>
      </c>
      <c r="E272" s="125">
        <v>0</v>
      </c>
      <c r="F272" s="99">
        <f t="shared" si="29"/>
        <v>0</v>
      </c>
      <c r="G272" s="163" t="s">
        <v>132</v>
      </c>
      <c r="H272" s="144" t="s">
        <v>799</v>
      </c>
      <c r="I272" s="132" t="str">
        <f>VLOOKUP(H272,[2]Presupuesto!$B$11:$C$565,2,0)</f>
        <v>ALIMENTOS B EBIDAS PARA PERSONAS</v>
      </c>
      <c r="J272" s="450" t="s">
        <v>1374</v>
      </c>
      <c r="K272" s="100"/>
    </row>
    <row r="273" spans="3:11" x14ac:dyDescent="0.25">
      <c r="C273" s="143" t="s">
        <v>1802</v>
      </c>
      <c r="D273" s="160">
        <v>3</v>
      </c>
      <c r="E273" s="125">
        <v>300</v>
      </c>
      <c r="F273" s="99">
        <f t="shared" si="29"/>
        <v>900</v>
      </c>
      <c r="G273" s="163" t="s">
        <v>132</v>
      </c>
      <c r="H273" s="144" t="s">
        <v>828</v>
      </c>
      <c r="I273" s="132" t="str">
        <f>VLOOKUP(H273,[2]Presupuesto!$B$11:$C$565,2,0)</f>
        <v>PRODUCTOS PAPEL Y CARTON</v>
      </c>
      <c r="J273" s="450" t="s">
        <v>1374</v>
      </c>
      <c r="K273" s="100"/>
    </row>
    <row r="274" spans="3:11" x14ac:dyDescent="0.25">
      <c r="C274" s="143"/>
      <c r="D274" s="160"/>
      <c r="E274" s="125"/>
      <c r="F274" s="99">
        <f t="shared" si="29"/>
        <v>0</v>
      </c>
      <c r="G274" s="163"/>
      <c r="H274" s="144"/>
      <c r="I274" s="132" t="e">
        <f>VLOOKUP(H274,[2]Presupuesto!$B$11:$C$565,2,0)</f>
        <v>#N/A</v>
      </c>
      <c r="J274" s="100"/>
      <c r="K274" s="100"/>
    </row>
    <row r="275" spans="3:11" x14ac:dyDescent="0.25">
      <c r="C275" s="143"/>
      <c r="D275" s="160"/>
      <c r="E275" s="125"/>
      <c r="F275" s="99">
        <f t="shared" si="29"/>
        <v>0</v>
      </c>
      <c r="G275" s="163"/>
      <c r="H275" s="144"/>
      <c r="I275" s="132" t="e">
        <f>VLOOKUP(H275,[2]Presupuesto!$B$11:$C$565,2,0)</f>
        <v>#N/A</v>
      </c>
      <c r="J275" s="100"/>
      <c r="K275" s="100"/>
    </row>
    <row r="276" spans="3:11" x14ac:dyDescent="0.25">
      <c r="C276" s="143"/>
      <c r="D276" s="160"/>
      <c r="E276" s="125"/>
      <c r="F276" s="99">
        <f t="shared" si="29"/>
        <v>0</v>
      </c>
      <c r="G276" s="163"/>
      <c r="H276" s="144"/>
      <c r="I276" s="132" t="e">
        <f>VLOOKUP(H276,[2]Presupuesto!$B$11:$C$565,2,0)</f>
        <v>#N/A</v>
      </c>
      <c r="J276" s="100"/>
      <c r="K276" s="100"/>
    </row>
    <row r="278" spans="3:11" ht="15.75" thickBot="1" x14ac:dyDescent="0.3"/>
    <row r="279" spans="3:11" ht="15.75" thickBot="1" x14ac:dyDescent="0.3">
      <c r="C279" s="159" t="s">
        <v>53</v>
      </c>
      <c r="D279" s="110">
        <f>SUM(F286:F292)</f>
        <v>3200</v>
      </c>
      <c r="F279" s="70"/>
      <c r="G279" s="79"/>
      <c r="H279" s="70"/>
      <c r="I279" s="70"/>
    </row>
    <row r="280" spans="3:11" x14ac:dyDescent="0.25">
      <c r="C280" s="70"/>
      <c r="D280" s="31"/>
      <c r="E280" s="95"/>
      <c r="F280" s="95"/>
      <c r="G280" s="95"/>
      <c r="H280" s="76"/>
      <c r="I280" s="76"/>
      <c r="J280" s="76"/>
      <c r="K280" s="114"/>
    </row>
    <row r="281" spans="3:11" x14ac:dyDescent="0.25">
      <c r="C281" s="70" t="s">
        <v>2053</v>
      </c>
      <c r="D281" s="31"/>
      <c r="E281" s="95"/>
      <c r="F281" s="95"/>
      <c r="G281" s="95"/>
      <c r="H281" s="76"/>
      <c r="I281" s="76"/>
      <c r="J281" s="76"/>
      <c r="K281" s="114"/>
    </row>
    <row r="282" spans="3:11" ht="15.75" x14ac:dyDescent="0.25">
      <c r="C282" s="206" t="s">
        <v>396</v>
      </c>
      <c r="D282" s="207" t="str">
        <f>'Docencia y Profesorado Universi'!E11</f>
        <v>INF 1.1.5.1</v>
      </c>
      <c r="E282" s="95"/>
      <c r="F282" s="95"/>
      <c r="G282" s="95"/>
      <c r="H282" s="76"/>
      <c r="I282" s="76"/>
      <c r="J282" s="76"/>
      <c r="K282" s="114"/>
    </row>
    <row r="283" spans="3:11" ht="18.75" x14ac:dyDescent="0.25">
      <c r="C283" s="215" t="str">
        <f>IFERROR(VLOOKUP(D282,'Desarrollo e Innov. Curricular'!$E:$F,2,FALSE),IFERROR(VLOOKUP(D282,'Investigación Científica'!$E:$F,2,FALSE),IFERROR(VLOOKUP(D282,'Vinculación Univ. Sociedad'!$E:$F,2,FALSE),IFERROR(VLOOKUP(D282,'Docencia y Profesorado Universi'!$E:$F,2,FALSE),IFERROR(VLOOKUP(D282,'Estudiantes y Graduados'!$E:$F,2,FALSE),IFERROR(VLOOKUP(D282,'Gestion Administrativa'!$E:$F,2,FALSE),IFERROR(VLOOKUP(D282,'Gestión Académica'!$E:$F,2,FALSE),IFERROR(VLOOKUP(D282,'Aseguramiento de la Calidad'!$E:$F,2,FALSE),IFERROR(VLOOKUP(D282,'Gestión del Conocimiento'!$E:$F,2,FALSE),IFERROR(VLOOKUP(D282,'Gobernabilidad y Procesos...'!$E:$F,2,FALSE),IFERROR(VLOOKUP(D282,'Gestión del Talento Humano'!$E:$F,2,FALSE),IFERROR(VLOOKUP(D282,'Internacionalización de la E.S.'!$E:$F,2,FALSE),IFERROR(VLOOKUP(D282,Posgrado!$E:$F,2,FALSE),IFERROR(VLOOKUP(D282,'Cultura de Innovación Insti...'!$E:$F,2,FALSE),VLOOKUP(D282,'Lo Esencial de la Reforma Univ.'!$E:$F,2,0)))))))))))))))</f>
        <v>Aplicar cambios de  Evaluación a docentes del Área de Informática</v>
      </c>
      <c r="D283" s="31"/>
      <c r="E283" s="95"/>
      <c r="F283" s="95"/>
      <c r="G283" s="95"/>
      <c r="H283" s="76"/>
      <c r="I283" s="76"/>
      <c r="J283" s="76"/>
      <c r="K283" s="114"/>
    </row>
    <row r="284" spans="3:11" ht="15.75" thickBot="1" x14ac:dyDescent="0.3">
      <c r="F284" s="95"/>
      <c r="G284" s="76"/>
      <c r="H284" s="76"/>
      <c r="I284" s="76"/>
    </row>
    <row r="285" spans="3:11" ht="30.75" thickBot="1" x14ac:dyDescent="0.3">
      <c r="C285" s="131" t="s">
        <v>44</v>
      </c>
      <c r="D285" s="131" t="s">
        <v>55</v>
      </c>
      <c r="E285" s="138" t="s">
        <v>57</v>
      </c>
      <c r="F285" s="137" t="s">
        <v>27</v>
      </c>
      <c r="G285" s="135" t="s">
        <v>134</v>
      </c>
      <c r="H285" s="138" t="s">
        <v>46</v>
      </c>
      <c r="I285" s="135" t="s">
        <v>135</v>
      </c>
      <c r="J285" s="135" t="s">
        <v>414</v>
      </c>
      <c r="K285" s="135" t="s">
        <v>415</v>
      </c>
    </row>
    <row r="286" spans="3:11" x14ac:dyDescent="0.25">
      <c r="C286" s="227" t="s">
        <v>434</v>
      </c>
      <c r="D286" s="228">
        <v>0</v>
      </c>
      <c r="E286" s="226">
        <f>HLOOKUP(C286,$AH$2:$BU$3,2,0)</f>
        <v>2000</v>
      </c>
      <c r="F286" s="99">
        <f t="shared" ref="F286:F292" si="30">D286*E286</f>
        <v>0</v>
      </c>
      <c r="G286" s="163" t="s">
        <v>132</v>
      </c>
      <c r="H286" s="144" t="s">
        <v>768</v>
      </c>
      <c r="I286" s="132" t="str">
        <f>VLOOKUP(H286,[2]Presupuesto!$B$11:$C$565,2,0)</f>
        <v>VIATICOS NACIONALES</v>
      </c>
      <c r="J286" s="450" t="s">
        <v>478</v>
      </c>
      <c r="K286" s="100"/>
    </row>
    <row r="287" spans="3:11" x14ac:dyDescent="0.25">
      <c r="C287" s="143" t="s">
        <v>1801</v>
      </c>
      <c r="D287" s="160">
        <v>4</v>
      </c>
      <c r="E287" s="125">
        <v>800</v>
      </c>
      <c r="F287" s="99">
        <f t="shared" si="30"/>
        <v>3200</v>
      </c>
      <c r="G287" s="163" t="s">
        <v>132</v>
      </c>
      <c r="H287" s="144" t="s">
        <v>880</v>
      </c>
      <c r="I287" s="132" t="str">
        <f>VLOOKUP(H287,[2]Presupuesto!$B$11:$C$565,2,0)</f>
        <v>DIESEL</v>
      </c>
      <c r="J287" s="450" t="s">
        <v>478</v>
      </c>
      <c r="K287" s="100"/>
    </row>
    <row r="288" spans="3:11" x14ac:dyDescent="0.25">
      <c r="C288" s="143" t="s">
        <v>1635</v>
      </c>
      <c r="D288" s="160"/>
      <c r="E288" s="125">
        <v>150</v>
      </c>
      <c r="F288" s="99">
        <f t="shared" si="30"/>
        <v>0</v>
      </c>
      <c r="G288" s="163" t="s">
        <v>132</v>
      </c>
      <c r="H288" s="144" t="s">
        <v>799</v>
      </c>
      <c r="I288" s="132" t="str">
        <f>VLOOKUP(H288,[2]Presupuesto!$B$11:$C$565,2,0)</f>
        <v>ALIMENTOS B EBIDAS PARA PERSONAS</v>
      </c>
      <c r="J288" s="450" t="s">
        <v>478</v>
      </c>
      <c r="K288" s="100"/>
    </row>
    <row r="289" spans="3:11" x14ac:dyDescent="0.25">
      <c r="C289" s="143" t="s">
        <v>1802</v>
      </c>
      <c r="D289" s="160"/>
      <c r="E289" s="125">
        <v>300</v>
      </c>
      <c r="F289" s="99">
        <f t="shared" si="30"/>
        <v>0</v>
      </c>
      <c r="G289" s="163" t="s">
        <v>132</v>
      </c>
      <c r="H289" s="144" t="s">
        <v>828</v>
      </c>
      <c r="I289" s="132" t="str">
        <f>VLOOKUP(H289,[2]Presupuesto!$B$11:$C$565,2,0)</f>
        <v>PRODUCTOS PAPEL Y CARTON</v>
      </c>
      <c r="J289" s="450" t="s">
        <v>478</v>
      </c>
      <c r="K289" s="100"/>
    </row>
    <row r="290" spans="3:11" x14ac:dyDescent="0.25">
      <c r="C290" s="143"/>
      <c r="D290" s="160"/>
      <c r="E290" s="125"/>
      <c r="F290" s="99">
        <f t="shared" si="30"/>
        <v>0</v>
      </c>
      <c r="G290" s="163"/>
      <c r="H290" s="144"/>
      <c r="I290" s="132" t="e">
        <f>VLOOKUP(H290,[2]Presupuesto!$B$11:$C$565,2,0)</f>
        <v>#N/A</v>
      </c>
      <c r="J290" s="100"/>
      <c r="K290" s="100"/>
    </row>
    <row r="291" spans="3:11" x14ac:dyDescent="0.25">
      <c r="C291" s="143"/>
      <c r="D291" s="160"/>
      <c r="E291" s="125"/>
      <c r="F291" s="99">
        <f t="shared" si="30"/>
        <v>0</v>
      </c>
      <c r="G291" s="163"/>
      <c r="H291" s="144"/>
      <c r="I291" s="132" t="e">
        <f>VLOOKUP(H291,[2]Presupuesto!$B$11:$C$565,2,0)</f>
        <v>#N/A</v>
      </c>
      <c r="J291" s="100"/>
      <c r="K291" s="100"/>
    </row>
    <row r="292" spans="3:11" x14ac:dyDescent="0.25">
      <c r="C292" s="143"/>
      <c r="D292" s="160"/>
      <c r="E292" s="125"/>
      <c r="F292" s="99">
        <f t="shared" si="30"/>
        <v>0</v>
      </c>
      <c r="G292" s="163"/>
      <c r="H292" s="144"/>
      <c r="I292" s="132" t="e">
        <f>VLOOKUP(H292,[2]Presupuesto!$B$11:$C$565,2,0)</f>
        <v>#N/A</v>
      </c>
      <c r="J292" s="100"/>
      <c r="K292" s="100"/>
    </row>
    <row r="294" spans="3:11" ht="15.75" thickBot="1" x14ac:dyDescent="0.3"/>
    <row r="295" spans="3:11" ht="15.75" thickBot="1" x14ac:dyDescent="0.3">
      <c r="C295" s="159" t="s">
        <v>53</v>
      </c>
      <c r="D295" s="110">
        <f>SUM(F302:F308)</f>
        <v>6200</v>
      </c>
      <c r="F295" s="70"/>
      <c r="G295" s="79"/>
      <c r="H295" s="70"/>
      <c r="I295" s="70"/>
    </row>
    <row r="296" spans="3:11" x14ac:dyDescent="0.25">
      <c r="C296" s="70"/>
      <c r="D296" s="31"/>
      <c r="E296" s="95"/>
      <c r="F296" s="95"/>
      <c r="G296" s="95"/>
      <c r="H296" s="76"/>
      <c r="I296" s="76"/>
      <c r="J296" s="76"/>
      <c r="K296" s="114"/>
    </row>
    <row r="297" spans="3:11" x14ac:dyDescent="0.25">
      <c r="C297" s="70" t="s">
        <v>1367</v>
      </c>
      <c r="D297" s="31"/>
      <c r="E297" s="95"/>
      <c r="F297" s="95"/>
      <c r="G297" s="95"/>
      <c r="H297" s="76"/>
      <c r="I297" s="76"/>
      <c r="J297" s="76"/>
      <c r="K297" s="114"/>
    </row>
    <row r="298" spans="3:11" ht="15.75" x14ac:dyDescent="0.25">
      <c r="C298" s="206" t="s">
        <v>396</v>
      </c>
      <c r="D298" s="207" t="str">
        <f>+'Estudiantes y Graduados'!E12</f>
        <v>PED.1.1..3.1</v>
      </c>
      <c r="E298" s="95"/>
      <c r="F298" s="95"/>
      <c r="G298" s="95"/>
      <c r="H298" s="76"/>
      <c r="I298" s="76"/>
      <c r="J298" s="76"/>
      <c r="K298" s="114"/>
    </row>
    <row r="299" spans="3:11" ht="18.75" x14ac:dyDescent="0.25">
      <c r="C299" s="215" t="str">
        <f>IFERROR(VLOOKUP(D298,'Desarrollo e Innov. Curricular'!$E:$F,2,FALSE),IFERROR(VLOOKUP(D298,'Investigación Científica'!$E:$F,2,FALSE),IFERROR(VLOOKUP(D298,'Vinculación Univ. Sociedad'!$E:$F,2,FALSE),IFERROR(VLOOKUP(D298,'Docencia y Profesorado Universi'!$E:$F,2,FALSE),IFERROR(VLOOKUP(D298,'Estudiantes y Graduados'!$E:$F,2,FALSE),IFERROR(VLOOKUP(D298,'Gestion Administrativa'!$E:$F,2,FALSE),IFERROR(VLOOKUP(D298,'Gestión Académica'!$E:$F,2,FALSE),IFERROR(VLOOKUP(D298,'Aseguramiento de la Calidad'!$E:$F,2,FALSE),IFERROR(VLOOKUP(D298,'Gestión del Conocimiento'!$E:$F,2,FALSE),IFERROR(VLOOKUP(D298,'Gobernabilidad y Procesos...'!$E:$F,2,FALSE),IFERROR(VLOOKUP(D298,'Gestión del Talento Humano'!$E:$F,2,FALSE),IFERROR(VLOOKUP(D298,'Internacionalización de la E.S.'!$E:$F,2,FALSE),IFERROR(VLOOKUP(D298,Posgrado!$E:$F,2,FALSE),IFERROR(VLOOKUP(D298,'Cultura de Innovación Insti...'!$E:$F,2,FALSE),VLOOKUP(D298,'Lo Esencial de la Reforma Univ.'!$E:$F,2,0)))))))))))))))</f>
        <v>Diagnostico de Necesidades. Entevistas personales. Asistencia Psicopegagogica.</v>
      </c>
      <c r="D299" s="31"/>
      <c r="E299" s="95"/>
      <c r="F299" s="95"/>
      <c r="G299" s="95"/>
      <c r="H299" s="76"/>
      <c r="I299" s="76"/>
      <c r="J299" s="76"/>
      <c r="K299" s="114"/>
    </row>
    <row r="300" spans="3:11" ht="15.75" thickBot="1" x14ac:dyDescent="0.3">
      <c r="F300" s="95"/>
      <c r="G300" s="76"/>
      <c r="H300" s="76"/>
      <c r="I300" s="76"/>
    </row>
    <row r="301" spans="3:11" ht="30.75" thickBot="1" x14ac:dyDescent="0.3">
      <c r="C301" s="131" t="s">
        <v>44</v>
      </c>
      <c r="D301" s="131" t="s">
        <v>55</v>
      </c>
      <c r="E301" s="138" t="s">
        <v>57</v>
      </c>
      <c r="F301" s="137" t="s">
        <v>27</v>
      </c>
      <c r="G301" s="135" t="s">
        <v>134</v>
      </c>
      <c r="H301" s="138" t="s">
        <v>46</v>
      </c>
      <c r="I301" s="135" t="s">
        <v>135</v>
      </c>
      <c r="J301" s="135" t="s">
        <v>414</v>
      </c>
      <c r="K301" s="135" t="s">
        <v>415</v>
      </c>
    </row>
    <row r="302" spans="3:11" x14ac:dyDescent="0.25">
      <c r="C302" s="227" t="s">
        <v>434</v>
      </c>
      <c r="D302" s="228">
        <v>0</v>
      </c>
      <c r="E302" s="226">
        <f>HLOOKUP(C302,$AH$2:$BU$3,2,0)</f>
        <v>2000</v>
      </c>
      <c r="F302" s="99">
        <f t="shared" ref="F302:F308" si="31">D302*E302</f>
        <v>0</v>
      </c>
      <c r="G302" s="163" t="s">
        <v>132</v>
      </c>
      <c r="H302" s="144" t="s">
        <v>768</v>
      </c>
      <c r="I302" s="132" t="str">
        <f>VLOOKUP(H302,[2]Presupuesto!$B$11:$C$565,2,0)</f>
        <v>VIATICOS NACIONALES</v>
      </c>
      <c r="J302" s="450" t="s">
        <v>1367</v>
      </c>
      <c r="K302" s="100" t="s">
        <v>402</v>
      </c>
    </row>
    <row r="303" spans="3:11" x14ac:dyDescent="0.25">
      <c r="C303" s="143" t="s">
        <v>1801</v>
      </c>
      <c r="D303" s="160">
        <v>4</v>
      </c>
      <c r="E303" s="125">
        <v>800</v>
      </c>
      <c r="F303" s="99">
        <f t="shared" si="31"/>
        <v>3200</v>
      </c>
      <c r="G303" s="163" t="s">
        <v>132</v>
      </c>
      <c r="H303" s="144" t="s">
        <v>880</v>
      </c>
      <c r="I303" s="132" t="str">
        <f>VLOOKUP(H303,[2]Presupuesto!$B$11:$C$565,2,0)</f>
        <v>DIESEL</v>
      </c>
      <c r="J303" s="450" t="s">
        <v>1367</v>
      </c>
      <c r="K303" s="100" t="s">
        <v>402</v>
      </c>
    </row>
    <row r="304" spans="3:11" x14ac:dyDescent="0.25">
      <c r="C304" s="143" t="s">
        <v>1635</v>
      </c>
      <c r="D304" s="160"/>
      <c r="E304" s="125">
        <v>0</v>
      </c>
      <c r="F304" s="99">
        <f t="shared" si="31"/>
        <v>0</v>
      </c>
      <c r="G304" s="163" t="s">
        <v>132</v>
      </c>
      <c r="H304" s="144" t="s">
        <v>799</v>
      </c>
      <c r="I304" s="132" t="str">
        <f>VLOOKUP(H304,[2]Presupuesto!$B$11:$C$565,2,0)</f>
        <v>ALIMENTOS B EBIDAS PARA PERSONAS</v>
      </c>
      <c r="J304" s="450" t="s">
        <v>1367</v>
      </c>
      <c r="K304" s="100" t="s">
        <v>402</v>
      </c>
    </row>
    <row r="305" spans="3:11" x14ac:dyDescent="0.25">
      <c r="C305" s="143" t="s">
        <v>1802</v>
      </c>
      <c r="D305" s="160">
        <f>5+5</f>
        <v>10</v>
      </c>
      <c r="E305" s="125">
        <v>300</v>
      </c>
      <c r="F305" s="99">
        <f t="shared" si="31"/>
        <v>3000</v>
      </c>
      <c r="G305" s="163" t="s">
        <v>132</v>
      </c>
      <c r="H305" s="144" t="s">
        <v>828</v>
      </c>
      <c r="I305" s="132" t="str">
        <f>VLOOKUP(H305,[2]Presupuesto!$B$11:$C$565,2,0)</f>
        <v>PRODUCTOS PAPEL Y CARTON</v>
      </c>
      <c r="J305" s="450" t="s">
        <v>1367</v>
      </c>
      <c r="K305" s="100" t="s">
        <v>402</v>
      </c>
    </row>
    <row r="306" spans="3:11" x14ac:dyDescent="0.25">
      <c r="C306" s="143"/>
      <c r="D306" s="160"/>
      <c r="E306" s="125"/>
      <c r="F306" s="99">
        <f t="shared" si="31"/>
        <v>0</v>
      </c>
      <c r="G306" s="163"/>
      <c r="H306" s="144"/>
      <c r="I306" s="132" t="e">
        <f>VLOOKUP(H306,[2]Presupuesto!$B$11:$C$565,2,0)</f>
        <v>#N/A</v>
      </c>
      <c r="J306" s="100"/>
      <c r="K306" s="100"/>
    </row>
    <row r="307" spans="3:11" x14ac:dyDescent="0.25">
      <c r="C307" s="143"/>
      <c r="D307" s="160"/>
      <c r="E307" s="125"/>
      <c r="F307" s="99">
        <f t="shared" si="31"/>
        <v>0</v>
      </c>
      <c r="G307" s="163"/>
      <c r="H307" s="144"/>
      <c r="I307" s="132" t="e">
        <f>VLOOKUP(H307,[2]Presupuesto!$B$11:$C$565,2,0)</f>
        <v>#N/A</v>
      </c>
      <c r="J307" s="100"/>
      <c r="K307" s="100"/>
    </row>
    <row r="308" spans="3:11" x14ac:dyDescent="0.25">
      <c r="C308" s="143"/>
      <c r="D308" s="160"/>
      <c r="E308" s="125"/>
      <c r="F308" s="99">
        <f t="shared" si="31"/>
        <v>0</v>
      </c>
      <c r="G308" s="163"/>
      <c r="H308" s="144"/>
      <c r="I308" s="132" t="e">
        <f>VLOOKUP(H308,[2]Presupuesto!$B$11:$C$565,2,0)</f>
        <v>#N/A</v>
      </c>
      <c r="J308" s="100"/>
      <c r="K308" s="100"/>
    </row>
    <row r="310" spans="3:11" ht="15.75" thickBot="1" x14ac:dyDescent="0.3"/>
    <row r="311" spans="3:11" ht="15.75" thickBot="1" x14ac:dyDescent="0.3">
      <c r="C311" s="159" t="s">
        <v>53</v>
      </c>
      <c r="D311" s="110">
        <f>SUM(F318:F324)</f>
        <v>6200</v>
      </c>
      <c r="F311" s="70"/>
      <c r="G311" s="79"/>
      <c r="H311" s="70"/>
      <c r="I311" s="70"/>
    </row>
    <row r="312" spans="3:11" x14ac:dyDescent="0.25">
      <c r="C312" s="70"/>
      <c r="D312" s="31"/>
      <c r="E312" s="95"/>
      <c r="F312" s="95"/>
      <c r="G312" s="95"/>
      <c r="H312" s="76"/>
      <c r="I312" s="76"/>
      <c r="J312" s="76"/>
      <c r="K312" s="114"/>
    </row>
    <row r="313" spans="3:11" x14ac:dyDescent="0.25">
      <c r="C313" s="70" t="s">
        <v>478</v>
      </c>
      <c r="D313" s="31"/>
      <c r="E313" s="95"/>
      <c r="F313" s="95"/>
      <c r="G313" s="95"/>
      <c r="H313" s="76"/>
      <c r="I313" s="76"/>
      <c r="J313" s="76"/>
      <c r="K313" s="114"/>
    </row>
    <row r="314" spans="3:11" ht="15.75" x14ac:dyDescent="0.25">
      <c r="C314" s="206" t="s">
        <v>396</v>
      </c>
      <c r="D314" s="207" t="str">
        <f>+'Gestión del Conocimiento'!E12</f>
        <v>PED.1.b.2.1</v>
      </c>
      <c r="E314" s="95"/>
      <c r="F314" s="95"/>
      <c r="G314" s="95"/>
      <c r="H314" s="76"/>
      <c r="I314" s="76"/>
      <c r="J314" s="76"/>
      <c r="K314" s="114"/>
    </row>
    <row r="315" spans="3:11" ht="18.75" x14ac:dyDescent="0.25">
      <c r="C315" s="215" t="str">
        <f>IFERROR(VLOOKUP(D314,'Desarrollo e Innov. Curricular'!$E:$F,2,FALSE),IFERROR(VLOOKUP(D314,'Investigación Científica'!$E:$F,2,FALSE),IFERROR(VLOOKUP(D314,'Vinculación Univ. Sociedad'!$E:$F,2,FALSE),IFERROR(VLOOKUP(D314,'Docencia y Profesorado Universi'!$E:$F,2,FALSE),IFERROR(VLOOKUP(D314,'Estudiantes y Graduados'!$E:$F,2,FALSE),IFERROR(VLOOKUP(D314,'Gestion Administrativa'!$E:$F,2,FALSE),IFERROR(VLOOKUP(D314,'Gestión Académica'!$E:$F,2,FALSE),IFERROR(VLOOKUP(D314,'Aseguramiento de la Calidad'!$E:$F,2,FALSE),IFERROR(VLOOKUP(D314,'Gestión del Conocimiento'!$E:$F,2,FALSE),IFERROR(VLOOKUP(D314,'Gobernabilidad y Procesos...'!$E:$F,2,FALSE),IFERROR(VLOOKUP(D314,'Gestión del Talento Humano'!$E:$F,2,FALSE),IFERROR(VLOOKUP(D314,'Internacionalización de la E.S.'!$E:$F,2,FALSE),IFERROR(VLOOKUP(D314,Posgrado!$E:$F,2,FALSE),IFERROR(VLOOKUP(D314,'Cultura de Innovación Insti...'!$E:$F,2,FALSE),VLOOKUP(D314,'Lo Esencial de la Reforma Univ.'!$E:$F,2,0)))))))))))))))</f>
        <v>Ferias Vocacionales.  Incersiòn de la UNAH en las distintas actividades en la comunidad. A traves de procesos de Vinculacion Universidad Sociedad.</v>
      </c>
      <c r="D315" s="31"/>
      <c r="E315" s="95"/>
      <c r="F315" s="95"/>
      <c r="G315" s="95"/>
      <c r="H315" s="76"/>
      <c r="I315" s="76"/>
      <c r="J315" s="76"/>
      <c r="K315" s="114"/>
    </row>
    <row r="316" spans="3:11" ht="15.75" thickBot="1" x14ac:dyDescent="0.3">
      <c r="F316" s="95"/>
      <c r="G316" s="76"/>
      <c r="H316" s="76"/>
      <c r="I316" s="76"/>
    </row>
    <row r="317" spans="3:11" ht="30.75" thickBot="1" x14ac:dyDescent="0.3">
      <c r="C317" s="131" t="s">
        <v>44</v>
      </c>
      <c r="D317" s="131" t="s">
        <v>55</v>
      </c>
      <c r="E317" s="138" t="s">
        <v>57</v>
      </c>
      <c r="F317" s="137" t="s">
        <v>27</v>
      </c>
      <c r="G317" s="135" t="s">
        <v>134</v>
      </c>
      <c r="H317" s="138" t="s">
        <v>46</v>
      </c>
      <c r="I317" s="135" t="s">
        <v>135</v>
      </c>
      <c r="J317" s="135" t="s">
        <v>414</v>
      </c>
      <c r="K317" s="135" t="s">
        <v>415</v>
      </c>
    </row>
    <row r="318" spans="3:11" x14ac:dyDescent="0.25">
      <c r="C318" s="227" t="s">
        <v>434</v>
      </c>
      <c r="D318" s="228">
        <v>0</v>
      </c>
      <c r="E318" s="226">
        <f>HLOOKUP(C318,$AH$2:$BU$3,2,0)</f>
        <v>2000</v>
      </c>
      <c r="F318" s="99">
        <f t="shared" ref="F318:F324" si="32">D318*E318</f>
        <v>0</v>
      </c>
      <c r="G318" s="163" t="s">
        <v>132</v>
      </c>
      <c r="H318" s="144" t="s">
        <v>768</v>
      </c>
      <c r="I318" s="132" t="str">
        <f>VLOOKUP(H318,[2]Presupuesto!$B$11:$C$565,2,0)</f>
        <v>VIATICOS NACIONALES</v>
      </c>
      <c r="J318" s="450" t="s">
        <v>478</v>
      </c>
      <c r="K318" s="100" t="s">
        <v>402</v>
      </c>
    </row>
    <row r="319" spans="3:11" x14ac:dyDescent="0.25">
      <c r="C319" s="143" t="s">
        <v>1801</v>
      </c>
      <c r="D319" s="160">
        <v>4</v>
      </c>
      <c r="E319" s="125">
        <v>800</v>
      </c>
      <c r="F319" s="99">
        <f t="shared" si="32"/>
        <v>3200</v>
      </c>
      <c r="G319" s="163" t="s">
        <v>132</v>
      </c>
      <c r="H319" s="144" t="s">
        <v>880</v>
      </c>
      <c r="I319" s="132" t="str">
        <f>VLOOKUP(H319,[2]Presupuesto!$B$11:$C$565,2,0)</f>
        <v>DIESEL</v>
      </c>
      <c r="J319" s="450" t="s">
        <v>478</v>
      </c>
      <c r="K319" s="100" t="s">
        <v>402</v>
      </c>
    </row>
    <row r="320" spans="3:11" x14ac:dyDescent="0.25">
      <c r="C320" s="143" t="s">
        <v>1635</v>
      </c>
      <c r="D320" s="160"/>
      <c r="E320" s="125"/>
      <c r="F320" s="99">
        <f t="shared" si="32"/>
        <v>0</v>
      </c>
      <c r="G320" s="163" t="s">
        <v>1454</v>
      </c>
      <c r="H320" s="144" t="s">
        <v>799</v>
      </c>
      <c r="I320" s="132" t="str">
        <f>VLOOKUP(H320,[2]Presupuesto!$B$11:$C$565,2,0)</f>
        <v>ALIMENTOS B EBIDAS PARA PERSONAS</v>
      </c>
      <c r="J320" s="450" t="s">
        <v>478</v>
      </c>
      <c r="K320" s="100" t="s">
        <v>402</v>
      </c>
    </row>
    <row r="321" spans="3:11" x14ac:dyDescent="0.25">
      <c r="C321" s="143" t="s">
        <v>1802</v>
      </c>
      <c r="D321" s="160">
        <f>5+5</f>
        <v>10</v>
      </c>
      <c r="E321" s="125">
        <v>300</v>
      </c>
      <c r="F321" s="99">
        <f t="shared" si="32"/>
        <v>3000</v>
      </c>
      <c r="G321" s="163" t="s">
        <v>132</v>
      </c>
      <c r="H321" s="144" t="s">
        <v>828</v>
      </c>
      <c r="I321" s="132" t="str">
        <f>VLOOKUP(H321,[2]Presupuesto!$B$11:$C$565,2,0)</f>
        <v>PRODUCTOS PAPEL Y CARTON</v>
      </c>
      <c r="J321" s="450" t="s">
        <v>478</v>
      </c>
      <c r="K321" s="100" t="s">
        <v>402</v>
      </c>
    </row>
    <row r="322" spans="3:11" x14ac:dyDescent="0.25">
      <c r="C322" s="143"/>
      <c r="D322" s="160"/>
      <c r="E322" s="125"/>
      <c r="F322" s="99">
        <f t="shared" si="32"/>
        <v>0</v>
      </c>
      <c r="G322" s="163"/>
      <c r="H322" s="144"/>
      <c r="I322" s="132" t="e">
        <f>VLOOKUP(H322,[2]Presupuesto!$B$11:$C$565,2,0)</f>
        <v>#N/A</v>
      </c>
      <c r="J322" s="100"/>
      <c r="K322" s="100"/>
    </row>
    <row r="323" spans="3:11" x14ac:dyDescent="0.25">
      <c r="C323" s="143"/>
      <c r="D323" s="160"/>
      <c r="E323" s="125"/>
      <c r="F323" s="99">
        <f t="shared" si="32"/>
        <v>0</v>
      </c>
      <c r="G323" s="163"/>
      <c r="H323" s="144"/>
      <c r="I323" s="132" t="e">
        <f>VLOOKUP(H323,[2]Presupuesto!$B$11:$C$565,2,0)</f>
        <v>#N/A</v>
      </c>
      <c r="J323" s="100"/>
      <c r="K323" s="100"/>
    </row>
    <row r="324" spans="3:11" x14ac:dyDescent="0.25">
      <c r="C324" s="143"/>
      <c r="D324" s="160"/>
      <c r="E324" s="125"/>
      <c r="F324" s="99">
        <f t="shared" si="32"/>
        <v>0</v>
      </c>
      <c r="G324" s="163"/>
      <c r="H324" s="144"/>
      <c r="I324" s="132" t="e">
        <f>VLOOKUP(H324,[2]Presupuesto!$B$11:$C$565,2,0)</f>
        <v>#N/A</v>
      </c>
      <c r="J324" s="100"/>
      <c r="K324" s="100"/>
    </row>
    <row r="326" spans="3:11" ht="15.75" thickBot="1" x14ac:dyDescent="0.3"/>
    <row r="327" spans="3:11" ht="15.75" thickBot="1" x14ac:dyDescent="0.3">
      <c r="C327" s="159" t="s">
        <v>53</v>
      </c>
      <c r="D327" s="110">
        <f>SUM(F334:F340)</f>
        <v>6200</v>
      </c>
      <c r="F327" s="70"/>
      <c r="G327" s="79"/>
      <c r="H327" s="70"/>
      <c r="I327" s="70"/>
    </row>
    <row r="328" spans="3:11" x14ac:dyDescent="0.25">
      <c r="C328" s="70"/>
      <c r="D328" s="31"/>
      <c r="E328" s="95"/>
      <c r="F328" s="95"/>
      <c r="G328" s="95"/>
      <c r="H328" s="76"/>
      <c r="I328" s="76"/>
      <c r="J328" s="76"/>
      <c r="K328" s="114"/>
    </row>
    <row r="329" spans="3:11" x14ac:dyDescent="0.25">
      <c r="C329" s="70" t="s">
        <v>478</v>
      </c>
      <c r="D329" s="31"/>
      <c r="E329" s="95"/>
      <c r="F329" s="95"/>
      <c r="G329" s="95"/>
      <c r="H329" s="76"/>
      <c r="I329" s="76"/>
      <c r="J329" s="76"/>
      <c r="K329" s="114"/>
    </row>
    <row r="330" spans="3:11" ht="15.75" x14ac:dyDescent="0.25">
      <c r="C330" s="206" t="s">
        <v>396</v>
      </c>
      <c r="D330" s="207" t="s">
        <v>2171</v>
      </c>
      <c r="E330" s="95"/>
      <c r="F330" s="95"/>
      <c r="G330" s="95"/>
      <c r="H330" s="76"/>
      <c r="I330" s="76"/>
      <c r="J330" s="76"/>
      <c r="K330" s="114"/>
    </row>
    <row r="331" spans="3:11" ht="18.75" x14ac:dyDescent="0.25">
      <c r="C331" s="215" t="str">
        <f>IFERROR(VLOOKUP(D330,'Desarrollo e Innov. Curricular'!$E:$F,2,FALSE),IFERROR(VLOOKUP(D330,'Investigación Científica'!$E:$F,2,FALSE),IFERROR(VLOOKUP(D330,'Vinculación Univ. Sociedad'!$E:$F,2,FALSE),IFERROR(VLOOKUP(D330,'Docencia y Profesorado Universi'!$E:$F,2,FALSE),IFERROR(VLOOKUP(D330,'Estudiantes y Graduados'!$E:$F,2,FALSE),IFERROR(VLOOKUP(D330,'Gestion Administrativa'!$E:$F,2,FALSE),IFERROR(VLOOKUP(D330,'Gestión Académica'!$E:$F,2,FALSE),IFERROR(VLOOKUP(D330,'Aseguramiento de la Calidad'!$E:$F,2,FALSE),IFERROR(VLOOKUP(D330,'Gestión del Conocimiento'!$E:$F,2,FALSE),IFERROR(VLOOKUP(D330,'Gobernabilidad y Procesos...'!$E:$F,2,FALSE),IFERROR(VLOOKUP(D330,'Gestión del Talento Humano'!$E:$F,2,FALSE),IFERROR(VLOOKUP(D330,'Internacionalización de la E.S.'!$E:$F,2,FALSE),IFERROR(VLOOKUP(D330,Posgrado!$E:$F,2,FALSE),IFERROR(VLOOKUP(D330,'Cultura de Innovación Insti...'!$E:$F,2,FALSE),VLOOKUP(D330,'Lo Esencial de la Reforma Univ.'!$E:$F,2,0)))))))))))))))</f>
        <v>Ferias Vocacionales.  Incersiòn de la UNAH en las distintas actividades en la comunidad. A traves de procesos de Vinculacion Universidad Sociedad.</v>
      </c>
      <c r="D331" s="31"/>
      <c r="E331" s="95"/>
      <c r="F331" s="95"/>
      <c r="G331" s="95"/>
      <c r="H331" s="76"/>
      <c r="I331" s="76"/>
      <c r="J331" s="76"/>
      <c r="K331" s="114"/>
    </row>
    <row r="332" spans="3:11" ht="15.75" thickBot="1" x14ac:dyDescent="0.3">
      <c r="F332" s="95"/>
      <c r="G332" s="76"/>
      <c r="H332" s="76"/>
      <c r="I332" s="76"/>
    </row>
    <row r="333" spans="3:11" ht="30.75" thickBot="1" x14ac:dyDescent="0.3">
      <c r="C333" s="131" t="s">
        <v>44</v>
      </c>
      <c r="D333" s="131" t="s">
        <v>55</v>
      </c>
      <c r="E333" s="138" t="s">
        <v>57</v>
      </c>
      <c r="F333" s="137" t="s">
        <v>27</v>
      </c>
      <c r="G333" s="135" t="s">
        <v>134</v>
      </c>
      <c r="H333" s="138" t="s">
        <v>46</v>
      </c>
      <c r="I333" s="135" t="s">
        <v>135</v>
      </c>
      <c r="J333" s="135" t="s">
        <v>414</v>
      </c>
      <c r="K333" s="135" t="s">
        <v>415</v>
      </c>
    </row>
    <row r="334" spans="3:11" x14ac:dyDescent="0.25">
      <c r="C334" s="227" t="s">
        <v>434</v>
      </c>
      <c r="D334" s="228">
        <v>0</v>
      </c>
      <c r="E334" s="226">
        <f>HLOOKUP(C334,$AH$2:$BU$3,2,0)</f>
        <v>2000</v>
      </c>
      <c r="F334" s="99">
        <f t="shared" ref="F334:F340" si="33">D334*E334</f>
        <v>0</v>
      </c>
      <c r="G334" s="163" t="s">
        <v>132</v>
      </c>
      <c r="H334" s="144" t="s">
        <v>768</v>
      </c>
      <c r="I334" s="132" t="str">
        <f>VLOOKUP(H334,[2]Presupuesto!$B$11:$C$565,2,0)</f>
        <v>VIATICOS NACIONALES</v>
      </c>
      <c r="J334" s="450" t="s">
        <v>478</v>
      </c>
      <c r="K334" s="100" t="s">
        <v>405</v>
      </c>
    </row>
    <row r="335" spans="3:11" x14ac:dyDescent="0.25">
      <c r="C335" s="143" t="s">
        <v>1801</v>
      </c>
      <c r="D335" s="160">
        <v>4</v>
      </c>
      <c r="E335" s="125">
        <v>800</v>
      </c>
      <c r="F335" s="99">
        <f t="shared" si="33"/>
        <v>3200</v>
      </c>
      <c r="G335" s="163" t="s">
        <v>132</v>
      </c>
      <c r="H335" s="144" t="s">
        <v>880</v>
      </c>
      <c r="I335" s="132" t="str">
        <f>VLOOKUP(H335,[2]Presupuesto!$B$11:$C$565,2,0)</f>
        <v>DIESEL</v>
      </c>
      <c r="J335" s="450" t="s">
        <v>478</v>
      </c>
      <c r="K335" s="100" t="s">
        <v>405</v>
      </c>
    </row>
    <row r="336" spans="3:11" x14ac:dyDescent="0.25">
      <c r="C336" s="143" t="s">
        <v>1635</v>
      </c>
      <c r="D336" s="160"/>
      <c r="E336" s="125"/>
      <c r="F336" s="99">
        <f t="shared" si="33"/>
        <v>0</v>
      </c>
      <c r="G336" s="163" t="s">
        <v>1454</v>
      </c>
      <c r="H336" s="144" t="s">
        <v>799</v>
      </c>
      <c r="I336" s="132" t="str">
        <f>VLOOKUP(H336,[2]Presupuesto!$B$11:$C$565,2,0)</f>
        <v>ALIMENTOS B EBIDAS PARA PERSONAS</v>
      </c>
      <c r="J336" s="450" t="s">
        <v>478</v>
      </c>
      <c r="K336" s="100" t="s">
        <v>405</v>
      </c>
    </row>
    <row r="337" spans="3:11" x14ac:dyDescent="0.25">
      <c r="C337" s="143" t="s">
        <v>1802</v>
      </c>
      <c r="D337" s="160">
        <f>5+5</f>
        <v>10</v>
      </c>
      <c r="E337" s="125">
        <v>300</v>
      </c>
      <c r="F337" s="99">
        <f t="shared" si="33"/>
        <v>3000</v>
      </c>
      <c r="G337" s="163" t="s">
        <v>132</v>
      </c>
      <c r="H337" s="144" t="s">
        <v>828</v>
      </c>
      <c r="I337" s="132" t="str">
        <f>VLOOKUP(H337,[2]Presupuesto!$B$11:$C$565,2,0)</f>
        <v>PRODUCTOS PAPEL Y CARTON</v>
      </c>
      <c r="J337" s="450" t="s">
        <v>478</v>
      </c>
      <c r="K337" s="100" t="s">
        <v>405</v>
      </c>
    </row>
    <row r="338" spans="3:11" x14ac:dyDescent="0.25">
      <c r="C338" s="143"/>
      <c r="D338" s="160"/>
      <c r="E338" s="125"/>
      <c r="F338" s="99">
        <f t="shared" si="33"/>
        <v>0</v>
      </c>
      <c r="G338" s="163"/>
      <c r="H338" s="144"/>
      <c r="I338" s="132" t="e">
        <f>VLOOKUP(H338,[2]Presupuesto!$B$11:$C$565,2,0)</f>
        <v>#N/A</v>
      </c>
      <c r="J338" s="100"/>
      <c r="K338" s="100"/>
    </row>
    <row r="339" spans="3:11" x14ac:dyDescent="0.25">
      <c r="C339" s="143"/>
      <c r="D339" s="160"/>
      <c r="E339" s="125"/>
      <c r="F339" s="99">
        <f t="shared" si="33"/>
        <v>0</v>
      </c>
      <c r="G339" s="163"/>
      <c r="H339" s="144"/>
      <c r="I339" s="132" t="e">
        <f>VLOOKUP(H339,[2]Presupuesto!$B$11:$C$565,2,0)</f>
        <v>#N/A</v>
      </c>
      <c r="J339" s="100"/>
      <c r="K339" s="100"/>
    </row>
    <row r="340" spans="3:11" x14ac:dyDescent="0.25">
      <c r="C340" s="143"/>
      <c r="D340" s="160"/>
      <c r="E340" s="125"/>
      <c r="F340" s="99">
        <f t="shared" si="33"/>
        <v>0</v>
      </c>
      <c r="G340" s="163"/>
      <c r="H340" s="144"/>
      <c r="I340" s="132" t="e">
        <f>VLOOKUP(H340,[2]Presupuesto!$B$11:$C$565,2,0)</f>
        <v>#N/A</v>
      </c>
      <c r="J340" s="100"/>
      <c r="K340" s="100"/>
    </row>
    <row r="343" spans="3:11" ht="15.75" thickBot="1" x14ac:dyDescent="0.3"/>
    <row r="344" spans="3:11" ht="15.75" thickBot="1" x14ac:dyDescent="0.3">
      <c r="C344" s="159" t="s">
        <v>53</v>
      </c>
      <c r="D344" s="110">
        <f>SUM(F351:F357)</f>
        <v>1500</v>
      </c>
    </row>
    <row r="346" spans="3:11" x14ac:dyDescent="0.25">
      <c r="C346" s="70" t="s">
        <v>1369</v>
      </c>
      <c r="D346" s="31"/>
      <c r="E346" s="95"/>
      <c r="F346" s="95"/>
      <c r="G346" s="95"/>
      <c r="H346" s="76"/>
      <c r="I346" s="76"/>
      <c r="J346" s="76"/>
      <c r="K346" s="114"/>
    </row>
    <row r="347" spans="3:11" ht="15.75" x14ac:dyDescent="0.25">
      <c r="C347" s="206" t="s">
        <v>396</v>
      </c>
      <c r="D347" s="207" t="str">
        <f>+'Aseguramiento de la Calidad'!E9</f>
        <v>PED.2.2.1.1</v>
      </c>
      <c r="E347" s="95"/>
      <c r="F347" s="95"/>
      <c r="G347" s="95"/>
      <c r="H347" s="76"/>
      <c r="I347" s="76"/>
      <c r="J347" s="76"/>
      <c r="K347" s="114"/>
    </row>
    <row r="348" spans="3:11" ht="18.75" x14ac:dyDescent="0.25">
      <c r="C348" s="215" t="str">
        <f>IFERROR(VLOOKUP(D347,'Desarrollo e Innov. Curricular'!$E:$F,2,FALSE),IFERROR(VLOOKUP(D347,'Investigación Científica'!$E:$F,2,FALSE),IFERROR(VLOOKUP(D347,'Vinculación Univ. Sociedad'!$E:$F,2,FALSE),IFERROR(VLOOKUP(D347,'Docencia y Profesorado Universi'!$E:$F,2,FALSE),IFERROR(VLOOKUP(D347,'Estudiantes y Graduados'!$E:$F,2,FALSE),IFERROR(VLOOKUP(D347,'Gestion Administrativa'!$E:$F,2,FALSE),IFERROR(VLOOKUP(D347,'Gestión Académica'!$E:$F,2,FALSE),IFERROR(VLOOKUP(D347,'Aseguramiento de la Calidad'!$E:$F,2,FALSE),IFERROR(VLOOKUP(D347,'Gestión del Conocimiento'!$E:$F,2,FALSE),IFERROR(VLOOKUP(D347,'Gobernabilidad y Procesos...'!$E:$F,2,FALSE),IFERROR(VLOOKUP(D347,'Gestión del Talento Humano'!$E:$F,2,FALSE),IFERROR(VLOOKUP(D347,'Internacionalización de la E.S.'!$E:$F,2,FALSE),IFERROR(VLOOKUP(D347,Posgrado!$E:$F,2,FALSE),IFERROR(VLOOKUP(D347,'Cultura de Innovación Insti...'!$E:$F,2,FALSE),VLOOKUP(D347,'Lo Esencial de la Reforma Univ.'!$E:$F,2,0)))))))))))))))</f>
        <v xml:space="preserve"> Integracion al Comité de Monitoreo y valoracion.     Ejecucion del Proceso de Monitoreo y Valoracion.</v>
      </c>
      <c r="D348" s="31"/>
      <c r="E348" s="95"/>
      <c r="F348" s="95"/>
      <c r="G348" s="95"/>
      <c r="H348" s="76"/>
      <c r="I348" s="76"/>
      <c r="J348" s="76"/>
      <c r="K348" s="114"/>
    </row>
    <row r="349" spans="3:11" ht="15.75" thickBot="1" x14ac:dyDescent="0.3">
      <c r="F349" s="95"/>
      <c r="G349" s="76"/>
      <c r="H349" s="76"/>
      <c r="I349" s="76"/>
    </row>
    <row r="350" spans="3:11" ht="30.75" thickBot="1" x14ac:dyDescent="0.3">
      <c r="C350" s="131" t="s">
        <v>44</v>
      </c>
      <c r="D350" s="131" t="s">
        <v>55</v>
      </c>
      <c r="E350" s="138" t="s">
        <v>57</v>
      </c>
      <c r="F350" s="137" t="s">
        <v>27</v>
      </c>
      <c r="G350" s="135" t="s">
        <v>134</v>
      </c>
      <c r="H350" s="138" t="s">
        <v>46</v>
      </c>
      <c r="I350" s="135" t="s">
        <v>135</v>
      </c>
      <c r="J350" s="135" t="s">
        <v>414</v>
      </c>
      <c r="K350" s="135" t="s">
        <v>415</v>
      </c>
    </row>
    <row r="351" spans="3:11" x14ac:dyDescent="0.25">
      <c r="C351" s="227" t="s">
        <v>434</v>
      </c>
      <c r="D351" s="228">
        <v>0</v>
      </c>
      <c r="E351" s="226">
        <f>HLOOKUP(C351,$AH$2:$BU$3,2,0)</f>
        <v>2000</v>
      </c>
      <c r="F351" s="99">
        <f t="shared" ref="F351:F357" si="34">D351*E351</f>
        <v>0</v>
      </c>
      <c r="G351" s="163" t="s">
        <v>132</v>
      </c>
      <c r="H351" s="144" t="s">
        <v>768</v>
      </c>
      <c r="I351" s="132" t="str">
        <f>VLOOKUP(H351,[2]Presupuesto!$B$11:$C$565,2,0)</f>
        <v>VIATICOS NACIONALES</v>
      </c>
      <c r="J351" s="450"/>
      <c r="K351" s="100"/>
    </row>
    <row r="352" spans="3:11" x14ac:dyDescent="0.25">
      <c r="C352" s="143" t="s">
        <v>1801</v>
      </c>
      <c r="D352" s="160"/>
      <c r="E352" s="125">
        <v>800</v>
      </c>
      <c r="F352" s="99">
        <f t="shared" si="34"/>
        <v>0</v>
      </c>
      <c r="G352" s="163" t="s">
        <v>132</v>
      </c>
      <c r="H352" s="144" t="s">
        <v>880</v>
      </c>
      <c r="I352" s="132" t="str">
        <f>VLOOKUP(H352,[2]Presupuesto!$B$11:$C$565,2,0)</f>
        <v>DIESEL</v>
      </c>
      <c r="J352" s="450"/>
      <c r="K352" s="100"/>
    </row>
    <row r="353" spans="2:11" x14ac:dyDescent="0.25">
      <c r="C353" s="143" t="s">
        <v>1635</v>
      </c>
      <c r="D353" s="160"/>
      <c r="E353" s="125">
        <v>150</v>
      </c>
      <c r="F353" s="99">
        <f t="shared" si="34"/>
        <v>0</v>
      </c>
      <c r="G353" s="163" t="s">
        <v>1454</v>
      </c>
      <c r="H353" s="144" t="s">
        <v>799</v>
      </c>
      <c r="I353" s="132" t="str">
        <f>VLOOKUP(H353,[2]Presupuesto!$B$11:$C$565,2,0)</f>
        <v>ALIMENTOS B EBIDAS PARA PERSONAS</v>
      </c>
      <c r="J353" s="450"/>
      <c r="K353" s="100"/>
    </row>
    <row r="354" spans="2:11" x14ac:dyDescent="0.25">
      <c r="C354" s="143" t="s">
        <v>1802</v>
      </c>
      <c r="D354" s="160">
        <v>5</v>
      </c>
      <c r="E354" s="125">
        <v>300</v>
      </c>
      <c r="F354" s="99">
        <f t="shared" si="34"/>
        <v>1500</v>
      </c>
      <c r="G354" s="163" t="s">
        <v>132</v>
      </c>
      <c r="H354" s="144" t="s">
        <v>828</v>
      </c>
      <c r="I354" s="132" t="str">
        <f>VLOOKUP(H354,[2]Presupuesto!$B$11:$C$565,2,0)</f>
        <v>PRODUCTOS PAPEL Y CARTON</v>
      </c>
      <c r="J354" s="450" t="s">
        <v>1369</v>
      </c>
      <c r="K354" s="100" t="s">
        <v>402</v>
      </c>
    </row>
    <row r="355" spans="2:11" x14ac:dyDescent="0.25">
      <c r="C355" s="143"/>
      <c r="D355" s="160"/>
      <c r="E355" s="125"/>
      <c r="F355" s="99">
        <f t="shared" si="34"/>
        <v>0</v>
      </c>
      <c r="G355" s="163"/>
      <c r="H355" s="144"/>
      <c r="I355" s="132" t="e">
        <f>VLOOKUP(H355,[2]Presupuesto!$B$11:$C$565,2,0)</f>
        <v>#N/A</v>
      </c>
      <c r="J355" s="100"/>
      <c r="K355" s="100"/>
    </row>
    <row r="356" spans="2:11" x14ac:dyDescent="0.25">
      <c r="C356" s="143"/>
      <c r="D356" s="160"/>
      <c r="E356" s="125"/>
      <c r="F356" s="99">
        <f t="shared" si="34"/>
        <v>0</v>
      </c>
      <c r="G356" s="163"/>
      <c r="H356" s="144"/>
      <c r="I356" s="132" t="e">
        <f>VLOOKUP(H356,[2]Presupuesto!$B$11:$C$565,2,0)</f>
        <v>#N/A</v>
      </c>
      <c r="J356" s="100"/>
      <c r="K356" s="100"/>
    </row>
    <row r="357" spans="2:11" x14ac:dyDescent="0.25">
      <c r="C357" s="143"/>
      <c r="D357" s="160"/>
      <c r="E357" s="125"/>
      <c r="F357" s="99">
        <f t="shared" si="34"/>
        <v>0</v>
      </c>
      <c r="G357" s="163"/>
      <c r="H357" s="144"/>
      <c r="I357" s="132" t="e">
        <f>VLOOKUP(H357,[2]Presupuesto!$B$11:$C$565,2,0)</f>
        <v>#N/A</v>
      </c>
      <c r="J357" s="100"/>
      <c r="K357" s="100"/>
    </row>
    <row r="359" spans="2:11" ht="15.75" thickBot="1" x14ac:dyDescent="0.3"/>
    <row r="360" spans="2:11" ht="15.75" thickBot="1" x14ac:dyDescent="0.3">
      <c r="C360" s="159" t="s">
        <v>53</v>
      </c>
      <c r="D360" s="110">
        <f>SUM(F367:F401)</f>
        <v>118280.87999999999</v>
      </c>
      <c r="F360" s="70"/>
      <c r="G360" s="79"/>
      <c r="H360" s="70"/>
      <c r="I360" s="70"/>
    </row>
    <row r="361" spans="2:11" x14ac:dyDescent="0.25">
      <c r="B361" s="95"/>
      <c r="E361" s="95"/>
      <c r="F361" s="95"/>
      <c r="G361" s="95"/>
      <c r="H361" s="76"/>
      <c r="I361" s="76"/>
      <c r="J361" s="76"/>
      <c r="K361" s="114"/>
    </row>
    <row r="362" spans="2:11" x14ac:dyDescent="0.25">
      <c r="B362" s="95"/>
      <c r="C362" s="70" t="s">
        <v>2371</v>
      </c>
      <c r="D362" s="31"/>
      <c r="E362" s="95"/>
      <c r="F362" s="95"/>
      <c r="G362" s="95"/>
      <c r="H362" s="76"/>
      <c r="I362" s="76"/>
      <c r="J362" s="76"/>
      <c r="K362" s="114"/>
    </row>
    <row r="363" spans="2:11" ht="15.75" x14ac:dyDescent="0.25">
      <c r="B363" s="95"/>
      <c r="C363" s="206" t="s">
        <v>396</v>
      </c>
      <c r="D363" s="207" t="str">
        <f>+'Gestion Administrativa'!E13</f>
        <v>QBI.2.1.1.1</v>
      </c>
      <c r="E363" s="95"/>
      <c r="F363" s="95"/>
      <c r="G363" s="95"/>
      <c r="H363" s="76"/>
      <c r="I363" s="76"/>
      <c r="J363" s="76"/>
      <c r="K363" s="114"/>
    </row>
    <row r="364" spans="2:11" ht="18.75" x14ac:dyDescent="0.25">
      <c r="B364" s="95"/>
      <c r="C364" s="215" t="str">
        <f>IFERROR(VLOOKUP(D363,'Desarrollo e Innov. Curricular'!$E:$F,2,FALSE),IFERROR(VLOOKUP(D363,'Investigación Científica'!$E:$F,2,FALSE),IFERROR(VLOOKUP(D363,'Vinculación Univ. Sociedad'!$E:$F,2,FALSE),IFERROR(VLOOKUP(D363,'Docencia y Profesorado Universi'!$E:$F,2,FALSE),IFERROR(VLOOKUP(D363,'Estudiantes y Graduados'!$E:$F,2,FALSE),IFERROR(VLOOKUP(D363,'Gestion Administrativa'!$E:$F,2,FALSE),IFERROR(VLOOKUP(D363,'Gestión Académica'!$E:$F,2,FALSE),IFERROR(VLOOKUP(D363,'Aseguramiento de la Calidad'!$E:$F,2,FALSE),IFERROR(VLOOKUP(D363,'Gestión del Conocimiento'!$E:$F,2,FALSE),IFERROR(VLOOKUP(D363,'Gobernabilidad y Procesos...'!$E:$F,2,FALSE),IFERROR(VLOOKUP(D363,'Gestión del Talento Humano'!$E:$F,2,FALSE),IFERROR(VLOOKUP(D363,'Internacionalización de la E.S.'!$E:$F,2,FALSE),IFERROR(VLOOKUP(D363,Posgrado!$E:$F,2,FALSE),IFERROR(VLOOKUP(D363,'Cultura de Innovación Insti...'!$E:$F,2,FALSE),VLOOKUP(D363,'Lo Esencial de la Reforma Univ.'!$E:$F,2,0)))))))))))))))</f>
        <v xml:space="preserve"> Gestionar la dotación de materiales y reactivos para  los laboratorios de Biología, química, y alimentos  para promover el conocimiento científico, la investigación y la Vinculacion de manera pertinente</v>
      </c>
      <c r="D364" s="31"/>
      <c r="E364" s="95"/>
      <c r="F364" s="95"/>
      <c r="G364" s="95"/>
      <c r="H364" s="76"/>
      <c r="I364" s="76"/>
      <c r="J364" s="76"/>
      <c r="K364" s="114"/>
    </row>
    <row r="365" spans="2:11" ht="15.75" thickBot="1" x14ac:dyDescent="0.3">
      <c r="F365" s="95"/>
      <c r="G365" s="76"/>
      <c r="H365" s="76"/>
      <c r="I365" s="76"/>
    </row>
    <row r="366" spans="2:11" ht="30.75" thickBot="1" x14ac:dyDescent="0.3">
      <c r="C366" s="131" t="s">
        <v>44</v>
      </c>
      <c r="D366" s="131" t="s">
        <v>55</v>
      </c>
      <c r="E366" s="138" t="s">
        <v>57</v>
      </c>
      <c r="F366" s="137" t="s">
        <v>27</v>
      </c>
      <c r="G366" s="135" t="s">
        <v>134</v>
      </c>
      <c r="H366" s="138" t="s">
        <v>46</v>
      </c>
      <c r="I366" s="135" t="s">
        <v>135</v>
      </c>
      <c r="J366" s="135" t="s">
        <v>414</v>
      </c>
      <c r="K366" s="135" t="s">
        <v>415</v>
      </c>
    </row>
    <row r="367" spans="2:11" x14ac:dyDescent="0.25">
      <c r="C367" s="470"/>
      <c r="D367" s="471"/>
      <c r="E367" s="472"/>
      <c r="F367" s="99"/>
      <c r="G367" s="163"/>
      <c r="H367" s="144"/>
      <c r="I367" s="132"/>
      <c r="J367" s="225"/>
      <c r="K367" s="100"/>
    </row>
    <row r="368" spans="2:11" x14ac:dyDescent="0.25">
      <c r="C368" s="470" t="s">
        <v>2283</v>
      </c>
      <c r="D368" s="471">
        <v>4</v>
      </c>
      <c r="E368" s="472">
        <v>900</v>
      </c>
      <c r="F368" s="99">
        <f t="shared" ref="F368:F400" si="35">D368*E368</f>
        <v>3600</v>
      </c>
      <c r="G368" s="163" t="s">
        <v>132</v>
      </c>
      <c r="H368" s="540" t="s">
        <v>958</v>
      </c>
      <c r="I368" s="132" t="str">
        <f>VLOOKUP(H368,[3]Presupuesto!$B$11:$C$565,2,0)</f>
        <v>INSTRUMENTOS MEDICOS QUIRURGICOS MENOR Y DE LABORATORIO</v>
      </c>
      <c r="J368" s="100" t="s">
        <v>1371</v>
      </c>
      <c r="K368" s="100" t="s">
        <v>405</v>
      </c>
    </row>
    <row r="369" spans="3:11" x14ac:dyDescent="0.25">
      <c r="C369" s="470" t="s">
        <v>2284</v>
      </c>
      <c r="D369" s="471">
        <v>2</v>
      </c>
      <c r="E369" s="473">
        <v>4500</v>
      </c>
      <c r="F369" s="99">
        <f t="shared" si="35"/>
        <v>9000</v>
      </c>
      <c r="G369" s="163" t="s">
        <v>132</v>
      </c>
      <c r="H369" s="540" t="s">
        <v>958</v>
      </c>
      <c r="I369" s="132" t="str">
        <f>VLOOKUP(H369,[3]Presupuesto!$B$11:$C$565,2,0)</f>
        <v>INSTRUMENTOS MEDICOS QUIRURGICOS MENOR Y DE LABORATORIO</v>
      </c>
      <c r="J369" s="100" t="s">
        <v>1371</v>
      </c>
      <c r="K369" s="100" t="s">
        <v>405</v>
      </c>
    </row>
    <row r="370" spans="3:11" x14ac:dyDescent="0.25">
      <c r="C370" s="470" t="s">
        <v>2285</v>
      </c>
      <c r="D370" s="471">
        <v>2</v>
      </c>
      <c r="E370" s="473">
        <v>3900</v>
      </c>
      <c r="F370" s="99">
        <f t="shared" si="35"/>
        <v>7800</v>
      </c>
      <c r="G370" s="163" t="s">
        <v>132</v>
      </c>
      <c r="H370" s="540" t="s">
        <v>958</v>
      </c>
      <c r="I370" s="132" t="str">
        <f>VLOOKUP(H370,[3]Presupuesto!$B$11:$C$565,2,0)</f>
        <v>INSTRUMENTOS MEDICOS QUIRURGICOS MENOR Y DE LABORATORIO</v>
      </c>
      <c r="J370" s="100" t="s">
        <v>1371</v>
      </c>
      <c r="K370" s="100" t="s">
        <v>405</v>
      </c>
    </row>
    <row r="371" spans="3:11" x14ac:dyDescent="0.25">
      <c r="C371" s="470" t="s">
        <v>2286</v>
      </c>
      <c r="D371" s="471">
        <v>2</v>
      </c>
      <c r="E371" s="473">
        <v>6000</v>
      </c>
      <c r="F371" s="99">
        <f t="shared" si="35"/>
        <v>12000</v>
      </c>
      <c r="G371" s="163" t="s">
        <v>132</v>
      </c>
      <c r="H371" s="540" t="s">
        <v>958</v>
      </c>
      <c r="I371" s="132" t="str">
        <f>VLOOKUP(H371,[3]Presupuesto!$B$11:$C$565,2,0)</f>
        <v>INSTRUMENTOS MEDICOS QUIRURGICOS MENOR Y DE LABORATORIO</v>
      </c>
      <c r="J371" s="100" t="s">
        <v>1371</v>
      </c>
      <c r="K371" s="100" t="s">
        <v>405</v>
      </c>
    </row>
    <row r="372" spans="3:11" x14ac:dyDescent="0.25">
      <c r="C372" s="470" t="s">
        <v>2287</v>
      </c>
      <c r="D372" s="471">
        <v>10</v>
      </c>
      <c r="E372" s="473">
        <v>1600</v>
      </c>
      <c r="F372" s="99">
        <f t="shared" si="35"/>
        <v>16000</v>
      </c>
      <c r="G372" s="163" t="s">
        <v>132</v>
      </c>
      <c r="H372" s="540" t="s">
        <v>958</v>
      </c>
      <c r="I372" s="132" t="str">
        <f>VLOOKUP(H372,[3]Presupuesto!$B$11:$C$565,2,0)</f>
        <v>INSTRUMENTOS MEDICOS QUIRURGICOS MENOR Y DE LABORATORIO</v>
      </c>
      <c r="J372" s="100" t="s">
        <v>1371</v>
      </c>
      <c r="K372" s="100" t="s">
        <v>405</v>
      </c>
    </row>
    <row r="373" spans="3:11" x14ac:dyDescent="0.25">
      <c r="C373" s="474" t="s">
        <v>2288</v>
      </c>
      <c r="D373" s="471">
        <v>2</v>
      </c>
      <c r="E373" s="473">
        <v>3780</v>
      </c>
      <c r="F373" s="99">
        <f t="shared" si="35"/>
        <v>7560</v>
      </c>
      <c r="G373" s="163" t="s">
        <v>132</v>
      </c>
      <c r="H373" s="540" t="s">
        <v>958</v>
      </c>
      <c r="I373" s="132" t="str">
        <f>VLOOKUP(H373,[3]Presupuesto!$B$11:$C$565,2,0)</f>
        <v>INSTRUMENTOS MEDICOS QUIRURGICOS MENOR Y DE LABORATORIO</v>
      </c>
      <c r="J373" s="100" t="s">
        <v>1371</v>
      </c>
      <c r="K373" s="100" t="s">
        <v>405</v>
      </c>
    </row>
    <row r="374" spans="3:11" x14ac:dyDescent="0.25">
      <c r="C374" s="474" t="s">
        <v>2289</v>
      </c>
      <c r="D374" s="471">
        <v>2</v>
      </c>
      <c r="E374" s="473">
        <v>3590</v>
      </c>
      <c r="F374" s="99">
        <f t="shared" si="35"/>
        <v>7180</v>
      </c>
      <c r="G374" s="163" t="s">
        <v>132</v>
      </c>
      <c r="H374" s="540" t="s">
        <v>958</v>
      </c>
      <c r="I374" s="132" t="str">
        <f>VLOOKUP(H374,[3]Presupuesto!$B$11:$C$565,2,0)</f>
        <v>INSTRUMENTOS MEDICOS QUIRURGICOS MENOR Y DE LABORATORIO</v>
      </c>
      <c r="J374" s="100" t="s">
        <v>1371</v>
      </c>
      <c r="K374" s="100" t="s">
        <v>405</v>
      </c>
    </row>
    <row r="375" spans="3:11" x14ac:dyDescent="0.25">
      <c r="C375" s="470" t="s">
        <v>2290</v>
      </c>
      <c r="D375" s="471">
        <v>1</v>
      </c>
      <c r="E375" s="473">
        <v>5800</v>
      </c>
      <c r="F375" s="99">
        <f t="shared" si="35"/>
        <v>5800</v>
      </c>
      <c r="G375" s="163" t="s">
        <v>132</v>
      </c>
      <c r="H375" s="540" t="s">
        <v>958</v>
      </c>
      <c r="I375" s="132" t="str">
        <f>VLOOKUP(H375,[3]Presupuesto!$B$11:$C$565,2,0)</f>
        <v>INSTRUMENTOS MEDICOS QUIRURGICOS MENOR Y DE LABORATORIO</v>
      </c>
      <c r="J375" s="100" t="s">
        <v>1371</v>
      </c>
      <c r="K375" s="100" t="s">
        <v>405</v>
      </c>
    </row>
    <row r="376" spans="3:11" x14ac:dyDescent="0.25">
      <c r="C376" s="470" t="s">
        <v>2291</v>
      </c>
      <c r="D376" s="471">
        <v>2</v>
      </c>
      <c r="E376" s="473">
        <v>4700</v>
      </c>
      <c r="F376" s="99">
        <f t="shared" si="35"/>
        <v>9400</v>
      </c>
      <c r="G376" s="163" t="s">
        <v>132</v>
      </c>
      <c r="H376" s="540" t="s">
        <v>958</v>
      </c>
      <c r="I376" s="132" t="str">
        <f>VLOOKUP(H376,[3]Presupuesto!$B$11:$C$565,2,0)</f>
        <v>INSTRUMENTOS MEDICOS QUIRURGICOS MENOR Y DE LABORATORIO</v>
      </c>
      <c r="J376" s="100" t="s">
        <v>1371</v>
      </c>
      <c r="K376" s="100" t="s">
        <v>405</v>
      </c>
    </row>
    <row r="377" spans="3:11" x14ac:dyDescent="0.25">
      <c r="C377" s="470" t="s">
        <v>2292</v>
      </c>
      <c r="D377" s="471">
        <v>2</v>
      </c>
      <c r="E377" s="473">
        <v>3000</v>
      </c>
      <c r="F377" s="99">
        <f t="shared" si="35"/>
        <v>6000</v>
      </c>
      <c r="G377" s="163" t="s">
        <v>132</v>
      </c>
      <c r="H377" s="540" t="s">
        <v>958</v>
      </c>
      <c r="I377" s="132" t="str">
        <f>VLOOKUP(H377,[3]Presupuesto!$B$11:$C$565,2,0)</f>
        <v>INSTRUMENTOS MEDICOS QUIRURGICOS MENOR Y DE LABORATORIO</v>
      </c>
      <c r="J377" s="100" t="s">
        <v>1371</v>
      </c>
      <c r="K377" s="100" t="s">
        <v>405</v>
      </c>
    </row>
    <row r="378" spans="3:11" x14ac:dyDescent="0.25">
      <c r="C378" s="470" t="s">
        <v>2293</v>
      </c>
      <c r="D378" s="471">
        <v>3</v>
      </c>
      <c r="E378" s="475">
        <v>900</v>
      </c>
      <c r="F378" s="99">
        <f t="shared" si="35"/>
        <v>2700</v>
      </c>
      <c r="G378" s="163" t="s">
        <v>132</v>
      </c>
      <c r="H378" s="540" t="s">
        <v>958</v>
      </c>
      <c r="I378" s="132" t="str">
        <f>VLOOKUP(H378,[3]Presupuesto!$B$11:$C$565,2,0)</f>
        <v>INSTRUMENTOS MEDICOS QUIRURGICOS MENOR Y DE LABORATORIO</v>
      </c>
      <c r="J378" s="100" t="s">
        <v>1371</v>
      </c>
      <c r="K378" s="100" t="s">
        <v>405</v>
      </c>
    </row>
    <row r="379" spans="3:11" x14ac:dyDescent="0.25">
      <c r="C379" s="470" t="s">
        <v>2294</v>
      </c>
      <c r="D379" s="471">
        <v>6</v>
      </c>
      <c r="E379" s="475">
        <v>90</v>
      </c>
      <c r="F379" s="99">
        <f t="shared" si="35"/>
        <v>540</v>
      </c>
      <c r="G379" s="163" t="s">
        <v>132</v>
      </c>
      <c r="H379" s="540" t="s">
        <v>958</v>
      </c>
      <c r="I379" s="132" t="str">
        <f>VLOOKUP(H379,[3]Presupuesto!$B$11:$C$565,2,0)</f>
        <v>INSTRUMENTOS MEDICOS QUIRURGICOS MENOR Y DE LABORATORIO</v>
      </c>
      <c r="J379" s="100" t="s">
        <v>1371</v>
      </c>
      <c r="K379" s="100" t="s">
        <v>405</v>
      </c>
    </row>
    <row r="380" spans="3:11" x14ac:dyDescent="0.25">
      <c r="C380" s="470" t="s">
        <v>2295</v>
      </c>
      <c r="D380" s="471">
        <v>2</v>
      </c>
      <c r="E380" s="475">
        <v>860</v>
      </c>
      <c r="F380" s="99">
        <f t="shared" si="35"/>
        <v>1720</v>
      </c>
      <c r="G380" s="163" t="s">
        <v>132</v>
      </c>
      <c r="H380" s="540" t="s">
        <v>958</v>
      </c>
      <c r="I380" s="132" t="str">
        <f>VLOOKUP(H380,[3]Presupuesto!$B$11:$C$565,2,0)</f>
        <v>INSTRUMENTOS MEDICOS QUIRURGICOS MENOR Y DE LABORATORIO</v>
      </c>
      <c r="J380" s="100" t="s">
        <v>1371</v>
      </c>
      <c r="K380" s="100" t="s">
        <v>405</v>
      </c>
    </row>
    <row r="381" spans="3:11" x14ac:dyDescent="0.25">
      <c r="C381" s="470" t="s">
        <v>2296</v>
      </c>
      <c r="D381" s="471">
        <v>10</v>
      </c>
      <c r="E381" s="475">
        <v>560</v>
      </c>
      <c r="F381" s="99">
        <f t="shared" si="35"/>
        <v>5600</v>
      </c>
      <c r="G381" s="163" t="s">
        <v>132</v>
      </c>
      <c r="H381" s="540" t="s">
        <v>958</v>
      </c>
      <c r="I381" s="132" t="str">
        <f>VLOOKUP(H381,[3]Presupuesto!$B$11:$C$565,2,0)</f>
        <v>INSTRUMENTOS MEDICOS QUIRURGICOS MENOR Y DE LABORATORIO</v>
      </c>
      <c r="J381" s="100" t="s">
        <v>1371</v>
      </c>
      <c r="K381" s="100" t="s">
        <v>405</v>
      </c>
    </row>
    <row r="382" spans="3:11" x14ac:dyDescent="0.25">
      <c r="C382" s="476" t="s">
        <v>2297</v>
      </c>
      <c r="D382" s="471">
        <v>2</v>
      </c>
      <c r="E382" s="475">
        <v>400</v>
      </c>
      <c r="F382" s="99">
        <f t="shared" si="35"/>
        <v>800</v>
      </c>
      <c r="G382" s="163" t="s">
        <v>132</v>
      </c>
      <c r="H382" s="540" t="s">
        <v>958</v>
      </c>
      <c r="I382" s="132" t="str">
        <f>VLOOKUP(H382,[3]Presupuesto!$B$11:$C$565,2,0)</f>
        <v>INSTRUMENTOS MEDICOS QUIRURGICOS MENOR Y DE LABORATORIO</v>
      </c>
      <c r="J382" s="100" t="s">
        <v>1371</v>
      </c>
      <c r="K382" s="100" t="s">
        <v>405</v>
      </c>
    </row>
    <row r="383" spans="3:11" x14ac:dyDescent="0.25">
      <c r="C383" s="477" t="s">
        <v>2298</v>
      </c>
      <c r="D383" s="478">
        <v>12</v>
      </c>
      <c r="E383" s="479">
        <v>123.67</v>
      </c>
      <c r="F383" s="99">
        <f t="shared" si="35"/>
        <v>1484.04</v>
      </c>
      <c r="G383" s="163" t="s">
        <v>132</v>
      </c>
      <c r="H383" s="540" t="s">
        <v>958</v>
      </c>
      <c r="I383" s="132" t="str">
        <f>VLOOKUP(H383,[3]Presupuesto!$B$11:$C$565,2,0)</f>
        <v>INSTRUMENTOS MEDICOS QUIRURGICOS MENOR Y DE LABORATORIO</v>
      </c>
      <c r="J383" s="100" t="s">
        <v>1371</v>
      </c>
      <c r="K383" s="100" t="s">
        <v>405</v>
      </c>
    </row>
    <row r="384" spans="3:11" x14ac:dyDescent="0.25">
      <c r="C384" s="477" t="s">
        <v>2299</v>
      </c>
      <c r="D384" s="478">
        <v>12</v>
      </c>
      <c r="E384" s="479">
        <v>132.66999999999999</v>
      </c>
      <c r="F384" s="99">
        <f t="shared" si="35"/>
        <v>1592.04</v>
      </c>
      <c r="G384" s="163" t="s">
        <v>132</v>
      </c>
      <c r="H384" s="540" t="s">
        <v>958</v>
      </c>
      <c r="I384" s="132" t="str">
        <f>VLOOKUP(H384,[3]Presupuesto!$B$11:$C$565,2,0)</f>
        <v>INSTRUMENTOS MEDICOS QUIRURGICOS MENOR Y DE LABORATORIO</v>
      </c>
      <c r="J384" s="100" t="s">
        <v>1371</v>
      </c>
      <c r="K384" s="100" t="s">
        <v>405</v>
      </c>
    </row>
    <row r="385" spans="3:11" x14ac:dyDescent="0.25">
      <c r="C385" s="477" t="s">
        <v>2300</v>
      </c>
      <c r="D385" s="478">
        <v>6</v>
      </c>
      <c r="E385" s="479">
        <v>84.05</v>
      </c>
      <c r="F385" s="99">
        <f t="shared" si="35"/>
        <v>504.29999999999995</v>
      </c>
      <c r="G385" s="163" t="s">
        <v>132</v>
      </c>
      <c r="H385" s="540" t="s">
        <v>958</v>
      </c>
      <c r="I385" s="132" t="str">
        <f>VLOOKUP(H385,[3]Presupuesto!$B$11:$C$565,2,0)</f>
        <v>INSTRUMENTOS MEDICOS QUIRURGICOS MENOR Y DE LABORATORIO</v>
      </c>
      <c r="J385" s="100" t="s">
        <v>1371</v>
      </c>
      <c r="K385" s="100" t="s">
        <v>405</v>
      </c>
    </row>
    <row r="386" spans="3:11" x14ac:dyDescent="0.25">
      <c r="C386" s="477" t="s">
        <v>2301</v>
      </c>
      <c r="D386" s="480">
        <v>6</v>
      </c>
      <c r="E386" s="479">
        <v>84.08</v>
      </c>
      <c r="F386" s="99">
        <f t="shared" si="35"/>
        <v>504.48</v>
      </c>
      <c r="G386" s="163" t="s">
        <v>132</v>
      </c>
      <c r="H386" s="540" t="s">
        <v>958</v>
      </c>
      <c r="I386" s="132" t="str">
        <f>VLOOKUP(H386,[3]Presupuesto!$B$11:$C$565,2,0)</f>
        <v>INSTRUMENTOS MEDICOS QUIRURGICOS MENOR Y DE LABORATORIO</v>
      </c>
      <c r="J386" s="100" t="s">
        <v>1371</v>
      </c>
      <c r="K386" s="100" t="s">
        <v>405</v>
      </c>
    </row>
    <row r="387" spans="3:11" x14ac:dyDescent="0.25">
      <c r="C387" s="477" t="s">
        <v>2302</v>
      </c>
      <c r="D387" s="478">
        <v>12</v>
      </c>
      <c r="E387" s="479">
        <v>60</v>
      </c>
      <c r="F387" s="99">
        <f t="shared" si="35"/>
        <v>720</v>
      </c>
      <c r="G387" s="163" t="s">
        <v>132</v>
      </c>
      <c r="H387" s="540" t="s">
        <v>958</v>
      </c>
      <c r="I387" s="132" t="str">
        <f>VLOOKUP(H387,[3]Presupuesto!$B$11:$C$565,2,0)</f>
        <v>INSTRUMENTOS MEDICOS QUIRURGICOS MENOR Y DE LABORATORIO</v>
      </c>
      <c r="J387" s="100" t="s">
        <v>1371</v>
      </c>
      <c r="K387" s="100" t="s">
        <v>405</v>
      </c>
    </row>
    <row r="388" spans="3:11" x14ac:dyDescent="0.25">
      <c r="C388" s="477" t="s">
        <v>2303</v>
      </c>
      <c r="D388" s="478">
        <v>12</v>
      </c>
      <c r="E388" s="479">
        <v>75</v>
      </c>
      <c r="F388" s="99">
        <f t="shared" si="35"/>
        <v>900</v>
      </c>
      <c r="G388" s="163" t="s">
        <v>132</v>
      </c>
      <c r="H388" s="540" t="s">
        <v>958</v>
      </c>
      <c r="I388" s="132" t="str">
        <f>VLOOKUP(H388,[3]Presupuesto!$B$11:$C$565,2,0)</f>
        <v>INSTRUMENTOS MEDICOS QUIRURGICOS MENOR Y DE LABORATORIO</v>
      </c>
      <c r="J388" s="100" t="s">
        <v>1371</v>
      </c>
      <c r="K388" s="100" t="s">
        <v>405</v>
      </c>
    </row>
    <row r="389" spans="3:11" x14ac:dyDescent="0.25">
      <c r="C389" s="477" t="s">
        <v>2304</v>
      </c>
      <c r="D389" s="478">
        <v>6</v>
      </c>
      <c r="E389" s="479">
        <v>33.979999999999997</v>
      </c>
      <c r="F389" s="99">
        <f t="shared" si="35"/>
        <v>203.88</v>
      </c>
      <c r="G389" s="163" t="s">
        <v>132</v>
      </c>
      <c r="H389" s="540" t="s">
        <v>958</v>
      </c>
      <c r="I389" s="132" t="str">
        <f>VLOOKUP(H389,[3]Presupuesto!$B$11:$C$565,2,0)</f>
        <v>INSTRUMENTOS MEDICOS QUIRURGICOS MENOR Y DE LABORATORIO</v>
      </c>
      <c r="J389" s="100" t="s">
        <v>1371</v>
      </c>
      <c r="K389" s="100" t="s">
        <v>405</v>
      </c>
    </row>
    <row r="390" spans="3:11" x14ac:dyDescent="0.25">
      <c r="C390" s="477" t="s">
        <v>2305</v>
      </c>
      <c r="D390" s="478">
        <v>3</v>
      </c>
      <c r="E390" s="479">
        <v>200</v>
      </c>
      <c r="F390" s="99">
        <f t="shared" si="35"/>
        <v>600</v>
      </c>
      <c r="G390" s="163" t="s">
        <v>132</v>
      </c>
      <c r="H390" s="540" t="s">
        <v>958</v>
      </c>
      <c r="I390" s="132" t="str">
        <f>VLOOKUP(H390,[3]Presupuesto!$B$11:$C$565,2,0)</f>
        <v>INSTRUMENTOS MEDICOS QUIRURGICOS MENOR Y DE LABORATORIO</v>
      </c>
      <c r="J390" s="100" t="s">
        <v>1371</v>
      </c>
      <c r="K390" s="100" t="s">
        <v>405</v>
      </c>
    </row>
    <row r="391" spans="3:11" x14ac:dyDescent="0.25">
      <c r="C391" s="477" t="s">
        <v>2306</v>
      </c>
      <c r="D391" s="478">
        <v>6</v>
      </c>
      <c r="E391" s="479">
        <v>456.98</v>
      </c>
      <c r="F391" s="99">
        <f t="shared" si="35"/>
        <v>2741.88</v>
      </c>
      <c r="G391" s="163" t="s">
        <v>132</v>
      </c>
      <c r="H391" s="540" t="s">
        <v>958</v>
      </c>
      <c r="I391" s="132" t="str">
        <f>VLOOKUP(H391,[3]Presupuesto!$B$11:$C$565,2,0)</f>
        <v>INSTRUMENTOS MEDICOS QUIRURGICOS MENOR Y DE LABORATORIO</v>
      </c>
      <c r="J391" s="100" t="s">
        <v>1371</v>
      </c>
      <c r="K391" s="100" t="s">
        <v>405</v>
      </c>
    </row>
    <row r="392" spans="3:11" x14ac:dyDescent="0.25">
      <c r="C392" s="477" t="s">
        <v>2307</v>
      </c>
      <c r="D392" s="478">
        <v>12</v>
      </c>
      <c r="E392" s="479">
        <v>432</v>
      </c>
      <c r="F392" s="99">
        <f t="shared" si="35"/>
        <v>5184</v>
      </c>
      <c r="G392" s="163" t="s">
        <v>132</v>
      </c>
      <c r="H392" s="540" t="s">
        <v>958</v>
      </c>
      <c r="I392" s="132" t="str">
        <f>VLOOKUP(H392,[3]Presupuesto!$B$11:$C$565,2,0)</f>
        <v>INSTRUMENTOS MEDICOS QUIRURGICOS MENOR Y DE LABORATORIO</v>
      </c>
      <c r="J392" s="100" t="s">
        <v>1371</v>
      </c>
      <c r="K392" s="100" t="s">
        <v>405</v>
      </c>
    </row>
    <row r="393" spans="3:11" x14ac:dyDescent="0.25">
      <c r="C393" s="477" t="s">
        <v>2308</v>
      </c>
      <c r="D393" s="478">
        <v>12</v>
      </c>
      <c r="E393" s="479">
        <v>43.6</v>
      </c>
      <c r="F393" s="99">
        <f t="shared" si="35"/>
        <v>523.20000000000005</v>
      </c>
      <c r="G393" s="163" t="s">
        <v>132</v>
      </c>
      <c r="H393" s="540" t="s">
        <v>958</v>
      </c>
      <c r="I393" s="132" t="str">
        <f>VLOOKUP(H393,[3]Presupuesto!$B$11:$C$565,2,0)</f>
        <v>INSTRUMENTOS MEDICOS QUIRURGICOS MENOR Y DE LABORATORIO</v>
      </c>
      <c r="J393" s="100" t="s">
        <v>1371</v>
      </c>
      <c r="K393" s="100" t="s">
        <v>405</v>
      </c>
    </row>
    <row r="394" spans="3:11" x14ac:dyDescent="0.25">
      <c r="C394" s="477" t="s">
        <v>2309</v>
      </c>
      <c r="D394" s="478">
        <v>12</v>
      </c>
      <c r="E394" s="479">
        <v>35.5</v>
      </c>
      <c r="F394" s="99">
        <f t="shared" si="35"/>
        <v>426</v>
      </c>
      <c r="G394" s="163" t="s">
        <v>132</v>
      </c>
      <c r="H394" s="540" t="s">
        <v>958</v>
      </c>
      <c r="I394" s="132" t="str">
        <f>VLOOKUP(H394,[3]Presupuesto!$B$11:$C$565,2,0)</f>
        <v>INSTRUMENTOS MEDICOS QUIRURGICOS MENOR Y DE LABORATORIO</v>
      </c>
      <c r="J394" s="100" t="s">
        <v>1371</v>
      </c>
      <c r="K394" s="100" t="s">
        <v>405</v>
      </c>
    </row>
    <row r="395" spans="3:11" x14ac:dyDescent="0.25">
      <c r="C395" s="477" t="s">
        <v>2310</v>
      </c>
      <c r="D395" s="478">
        <v>12</v>
      </c>
      <c r="E395" s="479">
        <v>50.6</v>
      </c>
      <c r="F395" s="99">
        <f t="shared" si="35"/>
        <v>607.20000000000005</v>
      </c>
      <c r="G395" s="163" t="s">
        <v>132</v>
      </c>
      <c r="H395" s="540" t="s">
        <v>958</v>
      </c>
      <c r="I395" s="132" t="str">
        <f>VLOOKUP(H395,[3]Presupuesto!$B$11:$C$565,2,0)</f>
        <v>INSTRUMENTOS MEDICOS QUIRURGICOS MENOR Y DE LABORATORIO</v>
      </c>
      <c r="J395" s="100" t="s">
        <v>1371</v>
      </c>
      <c r="K395" s="100" t="s">
        <v>405</v>
      </c>
    </row>
    <row r="396" spans="3:11" x14ac:dyDescent="0.25">
      <c r="C396" s="477" t="s">
        <v>2311</v>
      </c>
      <c r="D396" s="478">
        <v>12</v>
      </c>
      <c r="E396" s="479">
        <v>62.3</v>
      </c>
      <c r="F396" s="99">
        <f t="shared" si="35"/>
        <v>747.59999999999991</v>
      </c>
      <c r="G396" s="163" t="s">
        <v>132</v>
      </c>
      <c r="H396" s="540" t="s">
        <v>958</v>
      </c>
      <c r="I396" s="132" t="str">
        <f>VLOOKUP(H396,[3]Presupuesto!$B$11:$C$565,2,0)</f>
        <v>INSTRUMENTOS MEDICOS QUIRURGICOS MENOR Y DE LABORATORIO</v>
      </c>
      <c r="J396" s="100" t="s">
        <v>1371</v>
      </c>
      <c r="K396" s="100" t="s">
        <v>405</v>
      </c>
    </row>
    <row r="397" spans="3:11" x14ac:dyDescent="0.25">
      <c r="C397" s="477" t="s">
        <v>2312</v>
      </c>
      <c r="D397" s="478">
        <v>12</v>
      </c>
      <c r="E397" s="479">
        <v>72.7</v>
      </c>
      <c r="F397" s="99">
        <f t="shared" si="35"/>
        <v>872.40000000000009</v>
      </c>
      <c r="G397" s="163" t="s">
        <v>132</v>
      </c>
      <c r="H397" s="540" t="s">
        <v>958</v>
      </c>
      <c r="I397" s="132" t="str">
        <f>VLOOKUP(H397,[3]Presupuesto!$B$11:$C$565,2,0)</f>
        <v>INSTRUMENTOS MEDICOS QUIRURGICOS MENOR Y DE LABORATORIO</v>
      </c>
      <c r="J397" s="100" t="s">
        <v>1371</v>
      </c>
      <c r="K397" s="100" t="s">
        <v>405</v>
      </c>
    </row>
    <row r="398" spans="3:11" x14ac:dyDescent="0.25">
      <c r="C398" s="477" t="s">
        <v>2313</v>
      </c>
      <c r="D398" s="478">
        <v>12</v>
      </c>
      <c r="E398" s="479">
        <v>85.5</v>
      </c>
      <c r="F398" s="99">
        <f t="shared" si="35"/>
        <v>1026</v>
      </c>
      <c r="G398" s="163" t="s">
        <v>132</v>
      </c>
      <c r="H398" s="540" t="s">
        <v>958</v>
      </c>
      <c r="I398" s="132" t="str">
        <f>VLOOKUP(H398,[3]Presupuesto!$B$11:$C$565,2,0)</f>
        <v>INSTRUMENTOS MEDICOS QUIRURGICOS MENOR Y DE LABORATORIO</v>
      </c>
      <c r="J398" s="100" t="s">
        <v>1371</v>
      </c>
      <c r="K398" s="100" t="s">
        <v>405</v>
      </c>
    </row>
    <row r="399" spans="3:11" x14ac:dyDescent="0.25">
      <c r="C399" s="477" t="s">
        <v>2314</v>
      </c>
      <c r="D399" s="478">
        <v>3</v>
      </c>
      <c r="E399" s="479">
        <v>756.8</v>
      </c>
      <c r="F399" s="99">
        <f t="shared" si="35"/>
        <v>2270.3999999999996</v>
      </c>
      <c r="G399" s="163" t="s">
        <v>132</v>
      </c>
      <c r="H399" s="540" t="s">
        <v>958</v>
      </c>
      <c r="I399" s="132" t="str">
        <f>VLOOKUP(H399,[3]Presupuesto!$B$11:$C$565,2,0)</f>
        <v>INSTRUMENTOS MEDICOS QUIRURGICOS MENOR Y DE LABORATORIO</v>
      </c>
      <c r="J399" s="100" t="s">
        <v>1371</v>
      </c>
      <c r="K399" s="100" t="s">
        <v>405</v>
      </c>
    </row>
    <row r="400" spans="3:11" x14ac:dyDescent="0.25">
      <c r="C400" s="477" t="s">
        <v>2315</v>
      </c>
      <c r="D400" s="478">
        <v>3</v>
      </c>
      <c r="E400" s="479">
        <v>557.82000000000005</v>
      </c>
      <c r="F400" s="99">
        <f t="shared" si="35"/>
        <v>1673.46</v>
      </c>
      <c r="G400" s="163" t="s">
        <v>132</v>
      </c>
      <c r="H400" s="540" t="s">
        <v>958</v>
      </c>
      <c r="I400" s="132" t="str">
        <f>VLOOKUP(H400,[3]Presupuesto!$B$11:$C$565,2,0)</f>
        <v>INSTRUMENTOS MEDICOS QUIRURGICOS MENOR Y DE LABORATORIO</v>
      </c>
      <c r="J400" s="100" t="s">
        <v>1371</v>
      </c>
      <c r="K400" s="100" t="s">
        <v>405</v>
      </c>
    </row>
    <row r="401" spans="3:11" ht="15.75" thickBot="1" x14ac:dyDescent="0.3">
      <c r="C401" s="149"/>
      <c r="D401" s="161"/>
      <c r="E401" s="105"/>
      <c r="F401" s="107">
        <f>D401*E401</f>
        <v>0</v>
      </c>
      <c r="G401" s="164"/>
      <c r="H401" s="150"/>
      <c r="I401" s="132" t="e">
        <f>VLOOKUP(H401,[3]Presupuesto!$B$11:$C$565,2,0)</f>
        <v>#N/A</v>
      </c>
      <c r="J401" s="100" t="s">
        <v>1371</v>
      </c>
      <c r="K401" s="100" t="s">
        <v>405</v>
      </c>
    </row>
    <row r="403" spans="3:11" ht="15.75" thickBot="1" x14ac:dyDescent="0.3"/>
    <row r="404" spans="3:11" ht="15.75" thickBot="1" x14ac:dyDescent="0.3">
      <c r="C404" s="159" t="s">
        <v>53</v>
      </c>
      <c r="D404" s="110">
        <f>SUM(F411:F464)</f>
        <v>166026</v>
      </c>
      <c r="F404" s="92"/>
      <c r="G404" s="91"/>
      <c r="H404" s="92"/>
      <c r="I404" s="92"/>
    </row>
    <row r="405" spans="3:11" s="113" customFormat="1" x14ac:dyDescent="0.25">
      <c r="C405" s="87"/>
      <c r="D405" s="87"/>
      <c r="F405" s="481"/>
      <c r="G405" s="482"/>
      <c r="H405" s="481"/>
      <c r="I405" s="481"/>
    </row>
    <row r="406" spans="3:11" s="113" customFormat="1" x14ac:dyDescent="0.25">
      <c r="C406" s="70" t="s">
        <v>2371</v>
      </c>
      <c r="D406" s="31"/>
      <c r="F406" s="481"/>
      <c r="G406" s="482"/>
      <c r="H406" s="481"/>
      <c r="I406" s="481"/>
    </row>
    <row r="407" spans="3:11" ht="15.75" x14ac:dyDescent="0.25">
      <c r="C407" s="206" t="s">
        <v>396</v>
      </c>
      <c r="D407" s="207" t="str">
        <f>+D363</f>
        <v>QBI.2.1.1.1</v>
      </c>
      <c r="E407" s="95"/>
      <c r="F407" s="95"/>
      <c r="G407" s="95"/>
      <c r="H407" s="76"/>
      <c r="I407" s="76"/>
      <c r="J407" s="76"/>
      <c r="K407" s="114"/>
    </row>
    <row r="408" spans="3:11" ht="18.75" x14ac:dyDescent="0.25">
      <c r="C408" s="215" t="str">
        <f>IFERROR(VLOOKUP(D407,'Desarrollo e Innov. Curricular'!$E:$F,2,FALSE),IFERROR(VLOOKUP(D407,'Investigación Científica'!$E:$F,2,FALSE),IFERROR(VLOOKUP(D407,'Vinculación Univ. Sociedad'!$E:$F,2,FALSE),IFERROR(VLOOKUP(D407,'Docencia y Profesorado Universi'!$E:$F,2,FALSE),IFERROR(VLOOKUP(D407,'Estudiantes y Graduados'!$E:$F,2,FALSE),IFERROR(VLOOKUP(D407,'Gestion Administrativa'!$E:$F,2,FALSE),IFERROR(VLOOKUP(D407,'Gestión Académica'!$E:$F,2,FALSE),IFERROR(VLOOKUP(D407,'Aseguramiento de la Calidad'!$E:$F,2,FALSE),IFERROR(VLOOKUP(D407,'Gestión del Conocimiento'!$E:$F,2,FALSE),IFERROR(VLOOKUP(D407,'Gobernabilidad y Procesos...'!$E:$F,2,FALSE),IFERROR(VLOOKUP(D407,'Gestión del Talento Humano'!$E:$F,2,FALSE),IFERROR(VLOOKUP(D407,'Internacionalización de la E.S.'!$E:$F,2,FALSE),IFERROR(VLOOKUP(D407,Posgrado!$E:$F,2,FALSE),IFERROR(VLOOKUP(D407,'Cultura de Innovación Insti...'!$E:$F,2,FALSE),VLOOKUP(D407,'Lo Esencial de la Reforma Univ.'!$E:$F,2,0)))))))))))))))</f>
        <v xml:space="preserve"> Gestionar la dotación de materiales y reactivos para  los laboratorios de Biología, química, y alimentos  para promover el conocimiento científico, la investigación y la Vinculacion de manera pertinente</v>
      </c>
      <c r="D408" s="31"/>
      <c r="E408" s="95"/>
      <c r="F408" s="95"/>
      <c r="G408" s="95"/>
      <c r="H408" s="76"/>
      <c r="I408" s="76"/>
      <c r="J408" s="76"/>
      <c r="K408" s="114"/>
    </row>
    <row r="409" spans="3:11" ht="15.75" thickBot="1" x14ac:dyDescent="0.3">
      <c r="F409" s="95"/>
      <c r="G409" s="76"/>
      <c r="H409" s="76"/>
      <c r="I409" s="76"/>
    </row>
    <row r="410" spans="3:11" ht="30.75" thickBot="1" x14ac:dyDescent="0.3">
      <c r="C410" s="131" t="s">
        <v>44</v>
      </c>
      <c r="D410" s="131" t="s">
        <v>55</v>
      </c>
      <c r="E410" s="138" t="s">
        <v>57</v>
      </c>
      <c r="F410" s="137" t="s">
        <v>27</v>
      </c>
      <c r="G410" s="135" t="s">
        <v>134</v>
      </c>
      <c r="H410" s="138" t="s">
        <v>46</v>
      </c>
      <c r="I410" s="135" t="s">
        <v>135</v>
      </c>
      <c r="J410" s="135" t="s">
        <v>414</v>
      </c>
      <c r="K410" s="135" t="s">
        <v>415</v>
      </c>
    </row>
    <row r="411" spans="3:11" x14ac:dyDescent="0.25">
      <c r="C411" s="483"/>
      <c r="D411" s="484"/>
      <c r="E411" s="485"/>
      <c r="F411" s="99">
        <f t="shared" ref="F411" si="36">D411*E411</f>
        <v>0</v>
      </c>
      <c r="G411" s="163"/>
      <c r="H411" s="144" t="s">
        <v>260</v>
      </c>
      <c r="I411" s="132" t="str">
        <f>VLOOKUP(H411,[4]Presupuesto!$B$8:$C$583,2,0)</f>
        <v>AGUINALDO Y DECIMOCUARTO MES (11500-00)</v>
      </c>
      <c r="J411" s="225"/>
      <c r="K411" s="100"/>
    </row>
    <row r="412" spans="3:11" x14ac:dyDescent="0.25">
      <c r="C412" s="483" t="s">
        <v>2316</v>
      </c>
      <c r="D412" s="484">
        <v>1</v>
      </c>
      <c r="E412" s="485">
        <v>450</v>
      </c>
      <c r="F412" s="99">
        <v>450</v>
      </c>
      <c r="G412" s="163" t="s">
        <v>1454</v>
      </c>
      <c r="H412" s="144" t="s">
        <v>1010</v>
      </c>
      <c r="I412" s="132" t="str">
        <f>VLOOKUP(H412,[3]Presupuesto!$B$11:$C$565,2,0)</f>
        <v>EQUIPO MEDICO Y LABORATORIO</v>
      </c>
      <c r="J412" s="100" t="s">
        <v>1371</v>
      </c>
      <c r="K412" s="100" t="s">
        <v>405</v>
      </c>
    </row>
    <row r="413" spans="3:11" x14ac:dyDescent="0.25">
      <c r="C413" s="483" t="s">
        <v>2317</v>
      </c>
      <c r="D413" s="484">
        <v>1</v>
      </c>
      <c r="E413" s="485">
        <v>1200</v>
      </c>
      <c r="F413" s="99">
        <v>1200</v>
      </c>
      <c r="G413" s="163" t="s">
        <v>1454</v>
      </c>
      <c r="H413" s="144" t="s">
        <v>1010</v>
      </c>
      <c r="I413" s="132" t="str">
        <f>VLOOKUP(H413,[3]Presupuesto!$B$11:$C$565,2,0)</f>
        <v>EQUIPO MEDICO Y LABORATORIO</v>
      </c>
      <c r="J413" s="100" t="s">
        <v>1371</v>
      </c>
      <c r="K413" s="100" t="s">
        <v>405</v>
      </c>
    </row>
    <row r="414" spans="3:11" x14ac:dyDescent="0.25">
      <c r="C414" s="483" t="s">
        <v>2318</v>
      </c>
      <c r="D414" s="484">
        <v>1</v>
      </c>
      <c r="E414" s="485">
        <v>800</v>
      </c>
      <c r="F414" s="99">
        <v>800</v>
      </c>
      <c r="G414" s="163" t="s">
        <v>1454</v>
      </c>
      <c r="H414" s="144" t="s">
        <v>1010</v>
      </c>
      <c r="I414" s="132" t="str">
        <f>VLOOKUP(H414,[3]Presupuesto!$B$11:$C$565,2,0)</f>
        <v>EQUIPO MEDICO Y LABORATORIO</v>
      </c>
      <c r="J414" s="100" t="s">
        <v>1371</v>
      </c>
      <c r="K414" s="100" t="s">
        <v>405</v>
      </c>
    </row>
    <row r="415" spans="3:11" x14ac:dyDescent="0.25">
      <c r="C415" s="483" t="s">
        <v>2319</v>
      </c>
      <c r="D415" s="484">
        <v>1</v>
      </c>
      <c r="E415" s="485">
        <v>1300</v>
      </c>
      <c r="F415" s="99">
        <v>1300</v>
      </c>
      <c r="G415" s="163" t="s">
        <v>1454</v>
      </c>
      <c r="H415" s="144" t="s">
        <v>1010</v>
      </c>
      <c r="I415" s="132" t="str">
        <f>VLOOKUP(H415,[3]Presupuesto!$B$11:$C$565,2,0)</f>
        <v>EQUIPO MEDICO Y LABORATORIO</v>
      </c>
      <c r="J415" s="100" t="s">
        <v>1371</v>
      </c>
      <c r="K415" s="100" t="s">
        <v>405</v>
      </c>
    </row>
    <row r="416" spans="3:11" x14ac:dyDescent="0.25">
      <c r="C416" s="483" t="s">
        <v>2320</v>
      </c>
      <c r="D416" s="484">
        <v>1</v>
      </c>
      <c r="E416" s="485">
        <v>1500</v>
      </c>
      <c r="F416" s="99">
        <v>1500</v>
      </c>
      <c r="G416" s="163" t="s">
        <v>1454</v>
      </c>
      <c r="H416" s="144" t="s">
        <v>1010</v>
      </c>
      <c r="I416" s="132" t="str">
        <f>VLOOKUP(H416,[3]Presupuesto!$B$11:$C$565,2,0)</f>
        <v>EQUIPO MEDICO Y LABORATORIO</v>
      </c>
      <c r="J416" s="100" t="s">
        <v>1371</v>
      </c>
      <c r="K416" s="100" t="s">
        <v>405</v>
      </c>
    </row>
    <row r="417" spans="3:11" x14ac:dyDescent="0.25">
      <c r="C417" s="483" t="s">
        <v>2321</v>
      </c>
      <c r="D417" s="484">
        <v>1</v>
      </c>
      <c r="E417" s="485">
        <v>450</v>
      </c>
      <c r="F417" s="99">
        <v>450</v>
      </c>
      <c r="G417" s="163" t="s">
        <v>1454</v>
      </c>
      <c r="H417" s="144" t="s">
        <v>1010</v>
      </c>
      <c r="I417" s="132" t="str">
        <f>VLOOKUP(H417,[3]Presupuesto!$B$11:$C$565,2,0)</f>
        <v>EQUIPO MEDICO Y LABORATORIO</v>
      </c>
      <c r="J417" s="100" t="s">
        <v>1371</v>
      </c>
      <c r="K417" s="100" t="s">
        <v>405</v>
      </c>
    </row>
    <row r="418" spans="3:11" x14ac:dyDescent="0.25">
      <c r="C418" s="483" t="s">
        <v>2322</v>
      </c>
      <c r="D418" s="484">
        <v>1</v>
      </c>
      <c r="E418" s="485">
        <v>2300</v>
      </c>
      <c r="F418" s="99">
        <v>2300</v>
      </c>
      <c r="G418" s="163" t="s">
        <v>1454</v>
      </c>
      <c r="H418" s="144" t="s">
        <v>1010</v>
      </c>
      <c r="I418" s="132" t="str">
        <f>VLOOKUP(H418,[3]Presupuesto!$B$11:$C$565,2,0)</f>
        <v>EQUIPO MEDICO Y LABORATORIO</v>
      </c>
      <c r="J418" s="100" t="s">
        <v>1371</v>
      </c>
      <c r="K418" s="100" t="s">
        <v>405</v>
      </c>
    </row>
    <row r="419" spans="3:11" x14ac:dyDescent="0.25">
      <c r="C419" s="483" t="s">
        <v>2323</v>
      </c>
      <c r="D419" s="484">
        <v>1</v>
      </c>
      <c r="E419" s="485">
        <v>490</v>
      </c>
      <c r="F419" s="99">
        <v>490</v>
      </c>
      <c r="G419" s="163" t="s">
        <v>1454</v>
      </c>
      <c r="H419" s="144" t="s">
        <v>1010</v>
      </c>
      <c r="I419" s="132" t="str">
        <f>VLOOKUP(H419,[3]Presupuesto!$B$11:$C$565,2,0)</f>
        <v>EQUIPO MEDICO Y LABORATORIO</v>
      </c>
      <c r="J419" s="100" t="s">
        <v>1371</v>
      </c>
      <c r="K419" s="100" t="s">
        <v>405</v>
      </c>
    </row>
    <row r="420" spans="3:11" x14ac:dyDescent="0.25">
      <c r="C420" s="483" t="s">
        <v>2324</v>
      </c>
      <c r="D420" s="484">
        <v>1</v>
      </c>
      <c r="E420" s="485">
        <v>780</v>
      </c>
      <c r="F420" s="99">
        <v>780</v>
      </c>
      <c r="G420" s="163" t="s">
        <v>1454</v>
      </c>
      <c r="H420" s="144" t="s">
        <v>1010</v>
      </c>
      <c r="I420" s="132" t="str">
        <f>VLOOKUP(H420,[3]Presupuesto!$B$11:$C$565,2,0)</f>
        <v>EQUIPO MEDICO Y LABORATORIO</v>
      </c>
      <c r="J420" s="100" t="s">
        <v>1371</v>
      </c>
      <c r="K420" s="100" t="s">
        <v>405</v>
      </c>
    </row>
    <row r="421" spans="3:11" x14ac:dyDescent="0.25">
      <c r="C421" s="483" t="s">
        <v>2325</v>
      </c>
      <c r="D421" s="484">
        <v>1</v>
      </c>
      <c r="E421" s="485">
        <v>1460</v>
      </c>
      <c r="F421" s="99">
        <v>1460</v>
      </c>
      <c r="G421" s="163" t="s">
        <v>1454</v>
      </c>
      <c r="H421" s="144" t="s">
        <v>1010</v>
      </c>
      <c r="I421" s="132" t="str">
        <f>VLOOKUP(H421,[3]Presupuesto!$B$11:$C$565,2,0)</f>
        <v>EQUIPO MEDICO Y LABORATORIO</v>
      </c>
      <c r="J421" s="100" t="s">
        <v>1371</v>
      </c>
      <c r="K421" s="100" t="s">
        <v>405</v>
      </c>
    </row>
    <row r="422" spans="3:11" x14ac:dyDescent="0.25">
      <c r="C422" s="483" t="s">
        <v>2326</v>
      </c>
      <c r="D422" s="484">
        <v>1</v>
      </c>
      <c r="E422" s="485">
        <v>149</v>
      </c>
      <c r="F422" s="99">
        <v>149</v>
      </c>
      <c r="G422" s="163" t="s">
        <v>1454</v>
      </c>
      <c r="H422" s="144" t="s">
        <v>1010</v>
      </c>
      <c r="I422" s="132" t="str">
        <f>VLOOKUP(H422,[3]Presupuesto!$B$11:$C$565,2,0)</f>
        <v>EQUIPO MEDICO Y LABORATORIO</v>
      </c>
      <c r="J422" s="100" t="s">
        <v>1371</v>
      </c>
      <c r="K422" s="100" t="s">
        <v>405</v>
      </c>
    </row>
    <row r="423" spans="3:11" x14ac:dyDescent="0.25">
      <c r="C423" s="483" t="s">
        <v>2327</v>
      </c>
      <c r="D423" s="484">
        <v>1</v>
      </c>
      <c r="E423" s="485">
        <v>600</v>
      </c>
      <c r="F423" s="99">
        <v>600</v>
      </c>
      <c r="G423" s="163" t="s">
        <v>1454</v>
      </c>
      <c r="H423" s="144" t="s">
        <v>1010</v>
      </c>
      <c r="I423" s="132" t="str">
        <f>VLOOKUP(H423,[3]Presupuesto!$B$11:$C$565,2,0)</f>
        <v>EQUIPO MEDICO Y LABORATORIO</v>
      </c>
      <c r="J423" s="100" t="s">
        <v>1371</v>
      </c>
      <c r="K423" s="100" t="s">
        <v>405</v>
      </c>
    </row>
    <row r="424" spans="3:11" x14ac:dyDescent="0.25">
      <c r="C424" s="483" t="s">
        <v>2328</v>
      </c>
      <c r="D424" s="486">
        <v>1</v>
      </c>
      <c r="E424" s="487">
        <v>700</v>
      </c>
      <c r="F424" s="99">
        <v>700</v>
      </c>
      <c r="G424" s="163" t="s">
        <v>1454</v>
      </c>
      <c r="H424" s="144" t="s">
        <v>1010</v>
      </c>
      <c r="I424" s="132" t="str">
        <f>VLOOKUP(H424,[3]Presupuesto!$B$11:$C$565,2,0)</f>
        <v>EQUIPO MEDICO Y LABORATORIO</v>
      </c>
      <c r="J424" s="100" t="s">
        <v>1371</v>
      </c>
      <c r="K424" s="100" t="s">
        <v>405</v>
      </c>
    </row>
    <row r="425" spans="3:11" x14ac:dyDescent="0.25">
      <c r="C425" s="483" t="s">
        <v>2329</v>
      </c>
      <c r="D425" s="488">
        <v>1</v>
      </c>
      <c r="E425" s="489">
        <v>1400</v>
      </c>
      <c r="F425" s="99">
        <v>1400</v>
      </c>
      <c r="G425" s="163" t="s">
        <v>1454</v>
      </c>
      <c r="H425" s="144" t="s">
        <v>1010</v>
      </c>
      <c r="I425" s="132" t="str">
        <f>VLOOKUP(H425,[3]Presupuesto!$B$11:$C$565,2,0)</f>
        <v>EQUIPO MEDICO Y LABORATORIO</v>
      </c>
      <c r="J425" s="100" t="s">
        <v>1371</v>
      </c>
      <c r="K425" s="100" t="s">
        <v>405</v>
      </c>
    </row>
    <row r="426" spans="3:11" x14ac:dyDescent="0.25">
      <c r="C426" s="483" t="s">
        <v>2330</v>
      </c>
      <c r="D426" s="488">
        <v>1</v>
      </c>
      <c r="E426" s="489">
        <v>867</v>
      </c>
      <c r="F426" s="99">
        <v>867</v>
      </c>
      <c r="G426" s="163" t="s">
        <v>1454</v>
      </c>
      <c r="H426" s="144" t="s">
        <v>1010</v>
      </c>
      <c r="I426" s="132" t="str">
        <f>VLOOKUP(H426,[3]Presupuesto!$B$11:$C$565,2,0)</f>
        <v>EQUIPO MEDICO Y LABORATORIO</v>
      </c>
      <c r="J426" s="100" t="s">
        <v>1371</v>
      </c>
      <c r="K426" s="100" t="s">
        <v>405</v>
      </c>
    </row>
    <row r="427" spans="3:11" x14ac:dyDescent="0.25">
      <c r="C427" s="483" t="s">
        <v>2331</v>
      </c>
      <c r="D427" s="488">
        <v>1</v>
      </c>
      <c r="E427" s="489">
        <v>900</v>
      </c>
      <c r="F427" s="99">
        <v>900</v>
      </c>
      <c r="G427" s="163" t="s">
        <v>1454</v>
      </c>
      <c r="H427" s="144" t="s">
        <v>1010</v>
      </c>
      <c r="I427" s="132" t="str">
        <f>VLOOKUP(H427,[3]Presupuesto!$B$11:$C$565,2,0)</f>
        <v>EQUIPO MEDICO Y LABORATORIO</v>
      </c>
      <c r="J427" s="100" t="s">
        <v>1371</v>
      </c>
      <c r="K427" s="100" t="s">
        <v>405</v>
      </c>
    </row>
    <row r="428" spans="3:11" x14ac:dyDescent="0.25">
      <c r="C428" s="490" t="s">
        <v>2332</v>
      </c>
      <c r="D428" s="471">
        <v>1</v>
      </c>
      <c r="E428" s="491">
        <v>1800</v>
      </c>
      <c r="F428" s="99">
        <v>1800</v>
      </c>
      <c r="G428" s="163" t="s">
        <v>1454</v>
      </c>
      <c r="H428" s="144" t="s">
        <v>1010</v>
      </c>
      <c r="I428" s="132" t="str">
        <f>VLOOKUP(H428,[3]Presupuesto!$B$11:$C$565,2,0)</f>
        <v>EQUIPO MEDICO Y LABORATORIO</v>
      </c>
      <c r="J428" s="100" t="s">
        <v>1371</v>
      </c>
      <c r="K428" s="100" t="s">
        <v>405</v>
      </c>
    </row>
    <row r="429" spans="3:11" x14ac:dyDescent="0.25">
      <c r="C429" s="490" t="s">
        <v>2333</v>
      </c>
      <c r="D429" s="471">
        <v>4</v>
      </c>
      <c r="E429" s="492">
        <v>1200</v>
      </c>
      <c r="F429" s="99">
        <v>4800</v>
      </c>
      <c r="G429" s="163" t="s">
        <v>1454</v>
      </c>
      <c r="H429" s="144" t="s">
        <v>1010</v>
      </c>
      <c r="I429" s="132" t="str">
        <f>VLOOKUP(H429,[3]Presupuesto!$B$11:$C$565,2,0)</f>
        <v>EQUIPO MEDICO Y LABORATORIO</v>
      </c>
      <c r="J429" s="100" t="s">
        <v>1371</v>
      </c>
      <c r="K429" s="100" t="s">
        <v>405</v>
      </c>
    </row>
    <row r="430" spans="3:11" x14ac:dyDescent="0.25">
      <c r="C430" s="490" t="s">
        <v>2334</v>
      </c>
      <c r="D430" s="471">
        <v>1</v>
      </c>
      <c r="E430" s="492">
        <v>3600</v>
      </c>
      <c r="F430" s="99">
        <v>3600</v>
      </c>
      <c r="G430" s="163" t="s">
        <v>1454</v>
      </c>
      <c r="H430" s="144" t="s">
        <v>1010</v>
      </c>
      <c r="I430" s="132" t="str">
        <f>VLOOKUP(H430,[3]Presupuesto!$B$11:$C$565,2,0)</f>
        <v>EQUIPO MEDICO Y LABORATORIO</v>
      </c>
      <c r="J430" s="100" t="s">
        <v>1371</v>
      </c>
      <c r="K430" s="100" t="s">
        <v>405</v>
      </c>
    </row>
    <row r="431" spans="3:11" x14ac:dyDescent="0.25">
      <c r="C431" s="490" t="s">
        <v>2335</v>
      </c>
      <c r="D431" s="471">
        <v>1</v>
      </c>
      <c r="E431" s="492">
        <v>3400</v>
      </c>
      <c r="F431" s="99">
        <v>3400</v>
      </c>
      <c r="G431" s="163" t="s">
        <v>1454</v>
      </c>
      <c r="H431" s="144" t="s">
        <v>1010</v>
      </c>
      <c r="I431" s="132" t="str">
        <f>VLOOKUP(H431,[3]Presupuesto!$B$11:$C$565,2,0)</f>
        <v>EQUIPO MEDICO Y LABORATORIO</v>
      </c>
      <c r="J431" s="100" t="s">
        <v>1371</v>
      </c>
      <c r="K431" s="100" t="s">
        <v>405</v>
      </c>
    </row>
    <row r="432" spans="3:11" x14ac:dyDescent="0.25">
      <c r="C432" s="490" t="s">
        <v>2336</v>
      </c>
      <c r="D432" s="471">
        <v>1</v>
      </c>
      <c r="E432" s="492">
        <v>3200</v>
      </c>
      <c r="F432" s="99">
        <v>3200</v>
      </c>
      <c r="G432" s="163" t="s">
        <v>1454</v>
      </c>
      <c r="H432" s="144" t="s">
        <v>1010</v>
      </c>
      <c r="I432" s="132" t="str">
        <f>VLOOKUP(H432,[3]Presupuesto!$B$11:$C$565,2,0)</f>
        <v>EQUIPO MEDICO Y LABORATORIO</v>
      </c>
      <c r="J432" s="100" t="s">
        <v>1371</v>
      </c>
      <c r="K432" s="100" t="s">
        <v>405</v>
      </c>
    </row>
    <row r="433" spans="3:11" x14ac:dyDescent="0.25">
      <c r="C433" s="490" t="s">
        <v>2337</v>
      </c>
      <c r="D433" s="471">
        <v>1</v>
      </c>
      <c r="E433" s="492">
        <v>4000</v>
      </c>
      <c r="F433" s="99">
        <v>4000</v>
      </c>
      <c r="G433" s="163" t="s">
        <v>1454</v>
      </c>
      <c r="H433" s="144" t="s">
        <v>1010</v>
      </c>
      <c r="I433" s="132" t="str">
        <f>VLOOKUP(H433,[3]Presupuesto!$B$11:$C$565,2,0)</f>
        <v>EQUIPO MEDICO Y LABORATORIO</v>
      </c>
      <c r="J433" s="100" t="s">
        <v>1371</v>
      </c>
      <c r="K433" s="100" t="s">
        <v>405</v>
      </c>
    </row>
    <row r="434" spans="3:11" x14ac:dyDescent="0.25">
      <c r="C434" s="490" t="s">
        <v>2338</v>
      </c>
      <c r="D434" s="471">
        <v>1</v>
      </c>
      <c r="E434" s="492">
        <v>3900</v>
      </c>
      <c r="F434" s="99">
        <v>3900</v>
      </c>
      <c r="G434" s="163" t="s">
        <v>1454</v>
      </c>
      <c r="H434" s="144" t="s">
        <v>1010</v>
      </c>
      <c r="I434" s="132" t="str">
        <f>VLOOKUP(H434,[3]Presupuesto!$B$11:$C$565,2,0)</f>
        <v>EQUIPO MEDICO Y LABORATORIO</v>
      </c>
      <c r="J434" s="100" t="s">
        <v>1371</v>
      </c>
      <c r="K434" s="100" t="s">
        <v>405</v>
      </c>
    </row>
    <row r="435" spans="3:11" x14ac:dyDescent="0.25">
      <c r="C435" s="493" t="s">
        <v>2339</v>
      </c>
      <c r="D435" s="471">
        <v>1</v>
      </c>
      <c r="E435" s="492">
        <v>3400</v>
      </c>
      <c r="F435" s="99">
        <v>3400</v>
      </c>
      <c r="G435" s="163" t="s">
        <v>1454</v>
      </c>
      <c r="H435" s="144" t="s">
        <v>1010</v>
      </c>
      <c r="I435" s="132" t="str">
        <f>VLOOKUP(H435,[3]Presupuesto!$B$11:$C$565,2,0)</f>
        <v>EQUIPO MEDICO Y LABORATORIO</v>
      </c>
      <c r="J435" s="100" t="s">
        <v>1371</v>
      </c>
      <c r="K435" s="100" t="s">
        <v>405</v>
      </c>
    </row>
    <row r="436" spans="3:11" x14ac:dyDescent="0.25">
      <c r="C436" s="490" t="s">
        <v>2340</v>
      </c>
      <c r="D436" s="471">
        <v>1</v>
      </c>
      <c r="E436" s="492">
        <v>3900</v>
      </c>
      <c r="F436" s="99">
        <v>3900</v>
      </c>
      <c r="G436" s="163" t="s">
        <v>1454</v>
      </c>
      <c r="H436" s="144" t="s">
        <v>1010</v>
      </c>
      <c r="I436" s="132" t="str">
        <f>VLOOKUP(H436,[3]Presupuesto!$B$11:$C$565,2,0)</f>
        <v>EQUIPO MEDICO Y LABORATORIO</v>
      </c>
      <c r="J436" s="100" t="s">
        <v>1371</v>
      </c>
      <c r="K436" s="100" t="s">
        <v>405</v>
      </c>
    </row>
    <row r="437" spans="3:11" x14ac:dyDescent="0.25">
      <c r="C437" s="490" t="s">
        <v>2341</v>
      </c>
      <c r="D437" s="471">
        <v>1</v>
      </c>
      <c r="E437" s="492">
        <v>3900</v>
      </c>
      <c r="F437" s="99">
        <v>3900</v>
      </c>
      <c r="G437" s="163" t="s">
        <v>1454</v>
      </c>
      <c r="H437" s="144" t="s">
        <v>1010</v>
      </c>
      <c r="I437" s="132" t="str">
        <f>VLOOKUP(H437,[3]Presupuesto!$B$11:$C$565,2,0)</f>
        <v>EQUIPO MEDICO Y LABORATORIO</v>
      </c>
      <c r="J437" s="100" t="s">
        <v>1371</v>
      </c>
      <c r="K437" s="100" t="s">
        <v>405</v>
      </c>
    </row>
    <row r="438" spans="3:11" x14ac:dyDescent="0.25">
      <c r="C438" s="494" t="s">
        <v>2342</v>
      </c>
      <c r="D438" s="471">
        <v>1</v>
      </c>
      <c r="E438" s="492">
        <v>3900</v>
      </c>
      <c r="F438" s="99">
        <v>3900</v>
      </c>
      <c r="G438" s="163" t="s">
        <v>1454</v>
      </c>
      <c r="H438" s="144" t="s">
        <v>1010</v>
      </c>
      <c r="I438" s="132" t="str">
        <f>VLOOKUP(H438,[3]Presupuesto!$B$11:$C$565,2,0)</f>
        <v>EQUIPO MEDICO Y LABORATORIO</v>
      </c>
      <c r="J438" s="100" t="s">
        <v>1371</v>
      </c>
      <c r="K438" s="100" t="s">
        <v>405</v>
      </c>
    </row>
    <row r="439" spans="3:11" x14ac:dyDescent="0.25">
      <c r="C439" s="490" t="s">
        <v>2343</v>
      </c>
      <c r="D439" s="471">
        <v>1</v>
      </c>
      <c r="E439" s="492">
        <v>3900</v>
      </c>
      <c r="F439" s="99">
        <v>3900</v>
      </c>
      <c r="G439" s="163" t="s">
        <v>1454</v>
      </c>
      <c r="H439" s="144" t="s">
        <v>1010</v>
      </c>
      <c r="I439" s="132" t="str">
        <f>VLOOKUP(H439,[3]Presupuesto!$B$11:$C$565,2,0)</f>
        <v>EQUIPO MEDICO Y LABORATORIO</v>
      </c>
      <c r="J439" s="100" t="s">
        <v>1371</v>
      </c>
      <c r="K439" s="100" t="s">
        <v>405</v>
      </c>
    </row>
    <row r="440" spans="3:11" x14ac:dyDescent="0.25">
      <c r="C440" s="490" t="s">
        <v>2344</v>
      </c>
      <c r="D440" s="471">
        <v>1</v>
      </c>
      <c r="E440" s="492">
        <v>3500</v>
      </c>
      <c r="F440" s="99">
        <v>3500</v>
      </c>
      <c r="G440" s="163" t="s">
        <v>1454</v>
      </c>
      <c r="H440" s="144" t="s">
        <v>1010</v>
      </c>
      <c r="I440" s="132" t="str">
        <f>VLOOKUP(H440,[3]Presupuesto!$B$11:$C$565,2,0)</f>
        <v>EQUIPO MEDICO Y LABORATORIO</v>
      </c>
      <c r="J440" s="100" t="s">
        <v>1371</v>
      </c>
      <c r="K440" s="100" t="s">
        <v>405</v>
      </c>
    </row>
    <row r="441" spans="3:11" x14ac:dyDescent="0.25">
      <c r="C441" s="495" t="s">
        <v>2345</v>
      </c>
      <c r="D441" s="471">
        <v>1</v>
      </c>
      <c r="E441" s="492">
        <v>3500</v>
      </c>
      <c r="F441" s="99">
        <v>3500</v>
      </c>
      <c r="G441" s="163" t="s">
        <v>1454</v>
      </c>
      <c r="H441" s="144" t="s">
        <v>1010</v>
      </c>
      <c r="I441" s="132" t="str">
        <f>VLOOKUP(H441,[3]Presupuesto!$B$11:$C$565,2,0)</f>
        <v>EQUIPO MEDICO Y LABORATORIO</v>
      </c>
      <c r="J441" s="100" t="s">
        <v>1371</v>
      </c>
      <c r="K441" s="100" t="s">
        <v>405</v>
      </c>
    </row>
    <row r="442" spans="3:11" x14ac:dyDescent="0.25">
      <c r="C442" s="495" t="s">
        <v>2346</v>
      </c>
      <c r="D442" s="471">
        <v>1</v>
      </c>
      <c r="E442" s="492">
        <v>4600</v>
      </c>
      <c r="F442" s="99">
        <v>4600</v>
      </c>
      <c r="G442" s="163" t="s">
        <v>1454</v>
      </c>
      <c r="H442" s="144" t="s">
        <v>1010</v>
      </c>
      <c r="I442" s="132" t="str">
        <f>VLOOKUP(H442,[3]Presupuesto!$B$11:$C$565,2,0)</f>
        <v>EQUIPO MEDICO Y LABORATORIO</v>
      </c>
      <c r="J442" s="100" t="s">
        <v>1371</v>
      </c>
      <c r="K442" s="100" t="s">
        <v>405</v>
      </c>
    </row>
    <row r="443" spans="3:11" x14ac:dyDescent="0.25">
      <c r="C443" s="495" t="s">
        <v>2347</v>
      </c>
      <c r="D443" s="471">
        <v>2</v>
      </c>
      <c r="E443" s="491">
        <v>2000</v>
      </c>
      <c r="F443" s="99">
        <v>4000</v>
      </c>
      <c r="G443" s="163" t="s">
        <v>1454</v>
      </c>
      <c r="H443" s="144" t="s">
        <v>1010</v>
      </c>
      <c r="I443" s="132" t="str">
        <f>VLOOKUP(H443,[3]Presupuesto!$B$11:$C$565,2,0)</f>
        <v>EQUIPO MEDICO Y LABORATORIO</v>
      </c>
      <c r="J443" s="100" t="s">
        <v>1371</v>
      </c>
      <c r="K443" s="100" t="s">
        <v>405</v>
      </c>
    </row>
    <row r="444" spans="3:11" x14ac:dyDescent="0.25">
      <c r="C444" s="495" t="s">
        <v>2348</v>
      </c>
      <c r="D444" s="471">
        <v>2</v>
      </c>
      <c r="E444" s="492">
        <v>900</v>
      </c>
      <c r="F444" s="99">
        <v>1800</v>
      </c>
      <c r="G444" s="163" t="s">
        <v>1454</v>
      </c>
      <c r="H444" s="144" t="s">
        <v>1010</v>
      </c>
      <c r="I444" s="132" t="str">
        <f>VLOOKUP(H444,[3]Presupuesto!$B$11:$C$565,2,0)</f>
        <v>EQUIPO MEDICO Y LABORATORIO</v>
      </c>
      <c r="J444" s="100" t="s">
        <v>1371</v>
      </c>
      <c r="K444" s="100" t="s">
        <v>405</v>
      </c>
    </row>
    <row r="445" spans="3:11" ht="15.75" thickBot="1" x14ac:dyDescent="0.3">
      <c r="C445" s="495" t="s">
        <v>2349</v>
      </c>
      <c r="D445" s="471">
        <v>1</v>
      </c>
      <c r="E445" s="492">
        <v>4000</v>
      </c>
      <c r="F445" s="107">
        <v>4000</v>
      </c>
      <c r="G445" s="163" t="s">
        <v>1454</v>
      </c>
      <c r="H445" s="144" t="s">
        <v>1010</v>
      </c>
      <c r="I445" s="132" t="str">
        <f>VLOOKUP(H445,[3]Presupuesto!$B$11:$C$565,2,0)</f>
        <v>EQUIPO MEDICO Y LABORATORIO</v>
      </c>
      <c r="J445" s="100" t="s">
        <v>1371</v>
      </c>
      <c r="K445" s="100" t="s">
        <v>405</v>
      </c>
    </row>
    <row r="446" spans="3:11" x14ac:dyDescent="0.25">
      <c r="C446" s="476" t="s">
        <v>2350</v>
      </c>
      <c r="D446" s="471">
        <v>1</v>
      </c>
      <c r="E446" s="473">
        <v>4000</v>
      </c>
      <c r="F446" s="99">
        <v>4000</v>
      </c>
      <c r="G446" s="163" t="s">
        <v>1454</v>
      </c>
      <c r="H446" s="144" t="s">
        <v>1010</v>
      </c>
      <c r="I446" s="132" t="str">
        <f>VLOOKUP(H446,[3]Presupuesto!$B$11:$C$565,2,0)</f>
        <v>EQUIPO MEDICO Y LABORATORIO</v>
      </c>
      <c r="J446" s="100" t="s">
        <v>1371</v>
      </c>
      <c r="K446" s="100" t="s">
        <v>405</v>
      </c>
    </row>
    <row r="447" spans="3:11" x14ac:dyDescent="0.25">
      <c r="C447" s="496" t="s">
        <v>2351</v>
      </c>
      <c r="D447" s="471">
        <v>1</v>
      </c>
      <c r="E447" s="473">
        <v>3700</v>
      </c>
      <c r="F447" s="99">
        <v>3700</v>
      </c>
      <c r="G447" s="163" t="s">
        <v>1454</v>
      </c>
      <c r="H447" s="144" t="s">
        <v>1010</v>
      </c>
      <c r="I447" s="132" t="str">
        <f>VLOOKUP(H447,[3]Presupuesto!$B$11:$C$565,2,0)</f>
        <v>EQUIPO MEDICO Y LABORATORIO</v>
      </c>
      <c r="J447" s="100" t="s">
        <v>1371</v>
      </c>
      <c r="K447" s="100" t="s">
        <v>405</v>
      </c>
    </row>
    <row r="448" spans="3:11" x14ac:dyDescent="0.25">
      <c r="C448" s="496" t="s">
        <v>2352</v>
      </c>
      <c r="D448" s="471">
        <v>1</v>
      </c>
      <c r="E448" s="473">
        <v>2600</v>
      </c>
      <c r="F448" s="99">
        <v>2600</v>
      </c>
      <c r="G448" s="163" t="s">
        <v>1454</v>
      </c>
      <c r="H448" s="144" t="s">
        <v>1010</v>
      </c>
      <c r="I448" s="132" t="str">
        <f>VLOOKUP(H448,[3]Presupuesto!$B$11:$C$565,2,0)</f>
        <v>EQUIPO MEDICO Y LABORATORIO</v>
      </c>
      <c r="J448" s="100" t="s">
        <v>1371</v>
      </c>
      <c r="K448" s="100" t="s">
        <v>405</v>
      </c>
    </row>
    <row r="449" spans="3:11" x14ac:dyDescent="0.25">
      <c r="C449" s="496" t="s">
        <v>2353</v>
      </c>
      <c r="D449" s="471">
        <v>1</v>
      </c>
      <c r="E449" s="473">
        <v>5200</v>
      </c>
      <c r="F449" s="99">
        <v>5200</v>
      </c>
      <c r="G449" s="163" t="s">
        <v>1454</v>
      </c>
      <c r="H449" s="144" t="s">
        <v>1010</v>
      </c>
      <c r="I449" s="132" t="str">
        <f>VLOOKUP(H449,[3]Presupuesto!$B$11:$C$565,2,0)</f>
        <v>EQUIPO MEDICO Y LABORATORIO</v>
      </c>
      <c r="J449" s="100" t="s">
        <v>1371</v>
      </c>
      <c r="K449" s="100" t="s">
        <v>405</v>
      </c>
    </row>
    <row r="450" spans="3:11" x14ac:dyDescent="0.25">
      <c r="C450" s="496" t="s">
        <v>2354</v>
      </c>
      <c r="D450" s="471">
        <v>1</v>
      </c>
      <c r="E450" s="473">
        <v>5780</v>
      </c>
      <c r="F450" s="99">
        <v>5780</v>
      </c>
      <c r="G450" s="163" t="s">
        <v>1454</v>
      </c>
      <c r="H450" s="144" t="s">
        <v>1010</v>
      </c>
      <c r="I450" s="132" t="str">
        <f>VLOOKUP(H450,[3]Presupuesto!$B$11:$C$565,2,0)</f>
        <v>EQUIPO MEDICO Y LABORATORIO</v>
      </c>
      <c r="J450" s="100" t="s">
        <v>1371</v>
      </c>
      <c r="K450" s="100" t="s">
        <v>405</v>
      </c>
    </row>
    <row r="451" spans="3:11" x14ac:dyDescent="0.25">
      <c r="C451" s="476" t="s">
        <v>2355</v>
      </c>
      <c r="D451" s="471">
        <v>1</v>
      </c>
      <c r="E451" s="497">
        <v>4500</v>
      </c>
      <c r="F451" s="99">
        <v>4500</v>
      </c>
      <c r="G451" s="163" t="s">
        <v>1454</v>
      </c>
      <c r="H451" s="144" t="s">
        <v>1010</v>
      </c>
      <c r="I451" s="132" t="str">
        <f>VLOOKUP(H451,[3]Presupuesto!$B$11:$C$565,2,0)</f>
        <v>EQUIPO MEDICO Y LABORATORIO</v>
      </c>
      <c r="J451" s="100" t="s">
        <v>1371</v>
      </c>
      <c r="K451" s="100" t="s">
        <v>405</v>
      </c>
    </row>
    <row r="452" spans="3:11" x14ac:dyDescent="0.25">
      <c r="C452" s="476" t="s">
        <v>2356</v>
      </c>
      <c r="D452" s="471">
        <v>10</v>
      </c>
      <c r="E452" s="497">
        <v>460</v>
      </c>
      <c r="F452" s="99">
        <v>4600</v>
      </c>
      <c r="G452" s="163" t="s">
        <v>1454</v>
      </c>
      <c r="H452" s="144" t="s">
        <v>1010</v>
      </c>
      <c r="I452" s="132" t="str">
        <f>VLOOKUP(H452,[3]Presupuesto!$B$11:$C$565,2,0)</f>
        <v>EQUIPO MEDICO Y LABORATORIO</v>
      </c>
      <c r="J452" s="100" t="s">
        <v>1371</v>
      </c>
      <c r="K452" s="100" t="s">
        <v>405</v>
      </c>
    </row>
    <row r="453" spans="3:11" x14ac:dyDescent="0.25">
      <c r="C453" s="476" t="s">
        <v>2357</v>
      </c>
      <c r="D453" s="471">
        <v>10</v>
      </c>
      <c r="E453" s="497">
        <v>460</v>
      </c>
      <c r="F453" s="99">
        <v>4600</v>
      </c>
      <c r="G453" s="163" t="s">
        <v>1454</v>
      </c>
      <c r="H453" s="144" t="s">
        <v>1010</v>
      </c>
      <c r="I453" s="132" t="str">
        <f>VLOOKUP(H453,[3]Presupuesto!$B$11:$C$565,2,0)</f>
        <v>EQUIPO MEDICO Y LABORATORIO</v>
      </c>
      <c r="J453" s="100" t="s">
        <v>1371</v>
      </c>
      <c r="K453" s="100" t="s">
        <v>405</v>
      </c>
    </row>
    <row r="454" spans="3:11" x14ac:dyDescent="0.25">
      <c r="C454" s="476" t="s">
        <v>2358</v>
      </c>
      <c r="D454" s="471">
        <v>10</v>
      </c>
      <c r="E454" s="497">
        <v>460</v>
      </c>
      <c r="F454" s="99">
        <v>4600</v>
      </c>
      <c r="G454" s="163" t="s">
        <v>1454</v>
      </c>
      <c r="H454" s="144" t="s">
        <v>1010</v>
      </c>
      <c r="I454" s="132" t="str">
        <f>VLOOKUP(H454,[3]Presupuesto!$B$11:$C$565,2,0)</f>
        <v>EQUIPO MEDICO Y LABORATORIO</v>
      </c>
      <c r="J454" s="100" t="s">
        <v>1371</v>
      </c>
      <c r="K454" s="100" t="s">
        <v>405</v>
      </c>
    </row>
    <row r="455" spans="3:11" x14ac:dyDescent="0.25">
      <c r="C455" s="476" t="s">
        <v>2359</v>
      </c>
      <c r="D455" s="471">
        <v>10</v>
      </c>
      <c r="E455" s="497">
        <v>460</v>
      </c>
      <c r="F455" s="99">
        <v>4600</v>
      </c>
      <c r="G455" s="163" t="s">
        <v>1454</v>
      </c>
      <c r="H455" s="144" t="s">
        <v>1010</v>
      </c>
      <c r="I455" s="132" t="str">
        <f>VLOOKUP(H455,[3]Presupuesto!$B$11:$C$565,2,0)</f>
        <v>EQUIPO MEDICO Y LABORATORIO</v>
      </c>
      <c r="J455" s="100" t="s">
        <v>1371</v>
      </c>
      <c r="K455" s="100" t="s">
        <v>405</v>
      </c>
    </row>
    <row r="456" spans="3:11" x14ac:dyDescent="0.25">
      <c r="C456" s="476" t="s">
        <v>2360</v>
      </c>
      <c r="D456" s="471">
        <v>10</v>
      </c>
      <c r="E456" s="497">
        <v>460</v>
      </c>
      <c r="F456" s="99">
        <v>4600</v>
      </c>
      <c r="G456" s="163" t="s">
        <v>1454</v>
      </c>
      <c r="H456" s="144" t="s">
        <v>1010</v>
      </c>
      <c r="I456" s="132" t="str">
        <f>VLOOKUP(H456,[3]Presupuesto!$B$11:$C$565,2,0)</f>
        <v>EQUIPO MEDICO Y LABORATORIO</v>
      </c>
      <c r="J456" s="100" t="s">
        <v>1371</v>
      </c>
      <c r="K456" s="100" t="s">
        <v>405</v>
      </c>
    </row>
    <row r="457" spans="3:11" x14ac:dyDescent="0.25">
      <c r="C457" s="476" t="s">
        <v>2361</v>
      </c>
      <c r="D457" s="471">
        <v>10</v>
      </c>
      <c r="E457" s="497">
        <v>460</v>
      </c>
      <c r="F457" s="99">
        <v>4600</v>
      </c>
      <c r="G457" s="163" t="s">
        <v>1454</v>
      </c>
      <c r="H457" s="144" t="s">
        <v>1010</v>
      </c>
      <c r="I457" s="132" t="str">
        <f>VLOOKUP(H457,[3]Presupuesto!$B$11:$C$565,2,0)</f>
        <v>EQUIPO MEDICO Y LABORATORIO</v>
      </c>
      <c r="J457" s="100" t="s">
        <v>1371</v>
      </c>
      <c r="K457" s="100" t="s">
        <v>405</v>
      </c>
    </row>
    <row r="458" spans="3:11" x14ac:dyDescent="0.25">
      <c r="C458" s="476" t="s">
        <v>2362</v>
      </c>
      <c r="D458" s="471">
        <v>10</v>
      </c>
      <c r="E458" s="497">
        <v>460</v>
      </c>
      <c r="F458" s="99">
        <v>4600</v>
      </c>
      <c r="G458" s="163" t="s">
        <v>1454</v>
      </c>
      <c r="H458" s="144" t="s">
        <v>1010</v>
      </c>
      <c r="I458" s="132" t="str">
        <f>VLOOKUP(H458,[3]Presupuesto!$B$11:$C$565,2,0)</f>
        <v>EQUIPO MEDICO Y LABORATORIO</v>
      </c>
      <c r="J458" s="100" t="s">
        <v>1371</v>
      </c>
      <c r="K458" s="100" t="s">
        <v>405</v>
      </c>
    </row>
    <row r="459" spans="3:11" x14ac:dyDescent="0.25">
      <c r="C459" s="476" t="s">
        <v>2363</v>
      </c>
      <c r="D459" s="471">
        <v>10</v>
      </c>
      <c r="E459" s="497">
        <v>460</v>
      </c>
      <c r="F459" s="99">
        <v>4600</v>
      </c>
      <c r="G459" s="163" t="s">
        <v>1454</v>
      </c>
      <c r="H459" s="144" t="s">
        <v>1010</v>
      </c>
      <c r="I459" s="132" t="str">
        <f>VLOOKUP(H459,[3]Presupuesto!$B$11:$C$565,2,0)</f>
        <v>EQUIPO MEDICO Y LABORATORIO</v>
      </c>
      <c r="J459" s="100" t="s">
        <v>1371</v>
      </c>
      <c r="K459" s="100" t="s">
        <v>405</v>
      </c>
    </row>
    <row r="460" spans="3:11" x14ac:dyDescent="0.25">
      <c r="C460" s="476" t="s">
        <v>2364</v>
      </c>
      <c r="D460" s="471">
        <v>10</v>
      </c>
      <c r="E460" s="497">
        <v>460</v>
      </c>
      <c r="F460" s="99">
        <v>4600</v>
      </c>
      <c r="G460" s="163" t="s">
        <v>1454</v>
      </c>
      <c r="H460" s="144" t="s">
        <v>1010</v>
      </c>
      <c r="I460" s="132" t="str">
        <f>VLOOKUP(H460,[3]Presupuesto!$B$11:$C$565,2,0)</f>
        <v>EQUIPO MEDICO Y LABORATORIO</v>
      </c>
      <c r="J460" s="100" t="s">
        <v>1371</v>
      </c>
      <c r="K460" s="100" t="s">
        <v>405</v>
      </c>
    </row>
    <row r="461" spans="3:11" x14ac:dyDescent="0.25">
      <c r="C461" s="476" t="s">
        <v>2365</v>
      </c>
      <c r="D461" s="471">
        <v>10</v>
      </c>
      <c r="E461" s="497">
        <v>460</v>
      </c>
      <c r="F461" s="99">
        <v>4600</v>
      </c>
      <c r="G461" s="163" t="s">
        <v>1454</v>
      </c>
      <c r="H461" s="144" t="s">
        <v>1010</v>
      </c>
      <c r="I461" s="132" t="str">
        <f>VLOOKUP(H461,[3]Presupuesto!$B$11:$C$565,2,0)</f>
        <v>EQUIPO MEDICO Y LABORATORIO</v>
      </c>
      <c r="J461" s="100" t="s">
        <v>1371</v>
      </c>
      <c r="K461" s="100" t="s">
        <v>405</v>
      </c>
    </row>
    <row r="462" spans="3:11" x14ac:dyDescent="0.25">
      <c r="C462" s="476" t="s">
        <v>2366</v>
      </c>
      <c r="D462" s="471">
        <v>10</v>
      </c>
      <c r="E462" s="497">
        <v>460</v>
      </c>
      <c r="F462" s="99">
        <v>4600</v>
      </c>
      <c r="G462" s="163" t="s">
        <v>1454</v>
      </c>
      <c r="H462" s="144" t="s">
        <v>1010</v>
      </c>
      <c r="I462" s="132" t="str">
        <f>VLOOKUP(H462,[3]Presupuesto!$B$11:$C$565,2,0)</f>
        <v>EQUIPO MEDICO Y LABORATORIO</v>
      </c>
      <c r="J462" s="100" t="s">
        <v>1371</v>
      </c>
      <c r="K462" s="100" t="s">
        <v>405</v>
      </c>
    </row>
    <row r="463" spans="3:11" x14ac:dyDescent="0.25">
      <c r="C463" s="476" t="s">
        <v>2367</v>
      </c>
      <c r="D463" s="471">
        <v>10</v>
      </c>
      <c r="E463" s="475">
        <v>460</v>
      </c>
      <c r="F463" s="498">
        <v>4600</v>
      </c>
      <c r="G463" s="163" t="s">
        <v>1454</v>
      </c>
      <c r="H463" s="144" t="s">
        <v>1010</v>
      </c>
      <c r="I463" s="132" t="str">
        <f>VLOOKUP(H463,[3]Presupuesto!$B$11:$C$565,2,0)</f>
        <v>EQUIPO MEDICO Y LABORATORIO</v>
      </c>
      <c r="J463" s="100" t="s">
        <v>1371</v>
      </c>
      <c r="K463" s="100" t="s">
        <v>405</v>
      </c>
    </row>
    <row r="464" spans="3:11" x14ac:dyDescent="0.25">
      <c r="C464" s="499" t="s">
        <v>2368</v>
      </c>
      <c r="D464" s="499">
        <v>10</v>
      </c>
      <c r="E464" s="499">
        <v>460</v>
      </c>
      <c r="F464" s="500">
        <v>4600</v>
      </c>
      <c r="G464" s="163" t="s">
        <v>1454</v>
      </c>
      <c r="H464" s="144" t="s">
        <v>1010</v>
      </c>
      <c r="I464" s="132" t="str">
        <f>VLOOKUP(H464,[3]Presupuesto!$B$11:$C$565,2,0)</f>
        <v>EQUIPO MEDICO Y LABORATORIO</v>
      </c>
      <c r="J464" s="100" t="s">
        <v>1371</v>
      </c>
      <c r="K464" s="100" t="s">
        <v>405</v>
      </c>
    </row>
    <row r="466" spans="3:11" ht="15.75" thickBot="1" x14ac:dyDescent="0.3"/>
    <row r="467" spans="3:11" ht="15.75" thickBot="1" x14ac:dyDescent="0.3">
      <c r="C467" s="159" t="s">
        <v>53</v>
      </c>
      <c r="D467" s="110">
        <f>SUM(F475:F476)</f>
        <v>260000</v>
      </c>
      <c r="F467" s="70"/>
      <c r="G467" s="79"/>
      <c r="H467" s="70"/>
      <c r="I467" s="70"/>
    </row>
    <row r="468" spans="3:11" x14ac:dyDescent="0.25">
      <c r="E468" s="95"/>
      <c r="F468" s="95"/>
      <c r="G468" s="95"/>
      <c r="H468" s="76"/>
      <c r="I468" s="76"/>
      <c r="J468" s="76"/>
      <c r="K468" s="114"/>
    </row>
    <row r="469" spans="3:11" x14ac:dyDescent="0.25">
      <c r="C469" s="70" t="s">
        <v>2371</v>
      </c>
      <c r="D469" s="31"/>
      <c r="E469" s="95"/>
      <c r="F469" s="95"/>
      <c r="G469" s="95"/>
      <c r="H469" s="76"/>
      <c r="I469" s="76"/>
      <c r="J469" s="76"/>
      <c r="K469" s="114"/>
    </row>
    <row r="470" spans="3:11" ht="15.75" x14ac:dyDescent="0.25">
      <c r="C470" s="206" t="s">
        <v>396</v>
      </c>
      <c r="D470" s="207" t="str">
        <f>+'Gestion Administrativa'!E14</f>
        <v>QBI.2.1.2.1</v>
      </c>
      <c r="E470" s="95"/>
      <c r="F470" s="95"/>
      <c r="G470" s="95"/>
      <c r="H470" s="76"/>
      <c r="I470" s="76"/>
      <c r="J470" s="76"/>
      <c r="K470" s="114"/>
    </row>
    <row r="471" spans="3:11" ht="18.75" x14ac:dyDescent="0.25">
      <c r="C471" s="215" t="str">
        <f>IFERROR(VLOOKUP(D470,'Desarrollo e Innov. Curricular'!$E:$F,2,FALSE),IFERROR(VLOOKUP(D470,'Investigación Científica'!$E:$F,2,FALSE),IFERROR(VLOOKUP(D470,'Vinculación Univ. Sociedad'!$E:$F,2,FALSE),IFERROR(VLOOKUP(D470,'Docencia y Profesorado Universi'!$E:$F,2,FALSE),IFERROR(VLOOKUP(D470,'Estudiantes y Graduados'!$E:$F,2,FALSE),IFERROR(VLOOKUP(D470,'Gestion Administrativa'!$E:$F,2,FALSE),IFERROR(VLOOKUP(D470,'Gestión Académica'!$E:$F,2,FALSE),IFERROR(VLOOKUP(D470,'Aseguramiento de la Calidad'!$E:$F,2,FALSE),IFERROR(VLOOKUP(D470,'Gestión del Conocimiento'!$E:$F,2,FALSE),IFERROR(VLOOKUP(D470,'Gobernabilidad y Procesos...'!$E:$F,2,FALSE),IFERROR(VLOOKUP(D470,'Gestión del Talento Humano'!$E:$F,2,FALSE),IFERROR(VLOOKUP(D470,'Internacionalización de la E.S.'!$E:$F,2,FALSE),IFERROR(VLOOKUP(D470,Posgrado!$E:$F,2,FALSE),IFERROR(VLOOKUP(D470,'Cultura de Innovación Insti...'!$E:$F,2,FALSE),VLOOKUP(D470,'Lo Esencial de la Reforma Univ.'!$E:$F,2,0)))))))))))))))</f>
        <v xml:space="preserve"> Gestionar el equipamento  para  los laboratorios de Biología, química, y alimentos  para promover el conocimiento científico, la investigación y la Vinculacion de manera pertinente</v>
      </c>
      <c r="D471" s="31"/>
      <c r="E471" s="95"/>
      <c r="F471" s="95"/>
      <c r="G471" s="95"/>
      <c r="H471" s="76"/>
      <c r="I471" s="76"/>
      <c r="J471" s="76"/>
      <c r="K471" s="114"/>
    </row>
    <row r="472" spans="3:11" ht="15.75" thickBot="1" x14ac:dyDescent="0.3">
      <c r="F472" s="95"/>
      <c r="G472" s="76"/>
      <c r="H472" s="76"/>
      <c r="I472" s="76"/>
    </row>
    <row r="473" spans="3:11" ht="30.75" thickBot="1" x14ac:dyDescent="0.3">
      <c r="C473" s="140" t="s">
        <v>44</v>
      </c>
      <c r="D473" s="131" t="s">
        <v>55</v>
      </c>
      <c r="E473" s="138" t="s">
        <v>57</v>
      </c>
      <c r="F473" s="137" t="s">
        <v>27</v>
      </c>
      <c r="G473" s="135" t="s">
        <v>134</v>
      </c>
      <c r="H473" s="138" t="s">
        <v>46</v>
      </c>
      <c r="I473" s="135" t="s">
        <v>135</v>
      </c>
      <c r="J473" s="135" t="s">
        <v>414</v>
      </c>
      <c r="K473" s="135" t="s">
        <v>415</v>
      </c>
    </row>
    <row r="474" spans="3:11" x14ac:dyDescent="0.25">
      <c r="C474" s="499"/>
      <c r="D474" s="501"/>
      <c r="E474" s="502"/>
      <c r="F474" s="503"/>
      <c r="G474" s="163"/>
      <c r="H474" s="144"/>
      <c r="I474" s="132" t="e">
        <f>VLOOKUP(H474,[4]Presupuesto!$B$8:$C$583,2,0)</f>
        <v>#N/A</v>
      </c>
      <c r="J474" s="100" t="e">
        <f>#REF!</f>
        <v>#REF!</v>
      </c>
      <c r="K474" s="100"/>
    </row>
    <row r="475" spans="3:11" ht="165" x14ac:dyDescent="0.25">
      <c r="C475" s="504" t="s">
        <v>2369</v>
      </c>
      <c r="D475" s="501">
        <v>1</v>
      </c>
      <c r="E475" s="502">
        <v>140000</v>
      </c>
      <c r="F475" s="503">
        <v>140000</v>
      </c>
      <c r="G475" s="163" t="s">
        <v>1454</v>
      </c>
      <c r="H475" s="144" t="s">
        <v>1010</v>
      </c>
      <c r="I475" s="132" t="str">
        <f>VLOOKUP(H475,[3]Presupuesto!$B$11:$C$565,2,0)</f>
        <v>EQUIPO MEDICO Y LABORATORIO</v>
      </c>
      <c r="J475" s="100" t="s">
        <v>1371</v>
      </c>
      <c r="K475" s="100" t="s">
        <v>405</v>
      </c>
    </row>
    <row r="476" spans="3:11" ht="105" x14ac:dyDescent="0.25">
      <c r="C476" s="505" t="s">
        <v>2370</v>
      </c>
      <c r="D476" s="506">
        <v>1</v>
      </c>
      <c r="E476" s="502">
        <v>120000</v>
      </c>
      <c r="F476" s="503">
        <f>D476*E476</f>
        <v>120000</v>
      </c>
      <c r="G476" s="163" t="s">
        <v>1454</v>
      </c>
      <c r="H476" s="144" t="s">
        <v>1010</v>
      </c>
      <c r="I476" s="132" t="str">
        <f>VLOOKUP(H476,[3]Presupuesto!$B$11:$C$565,2,0)</f>
        <v>EQUIPO MEDICO Y LABORATORIO</v>
      </c>
      <c r="J476" s="100" t="s">
        <v>1371</v>
      </c>
      <c r="K476" s="100" t="s">
        <v>405</v>
      </c>
    </row>
    <row r="478" spans="3:11" ht="15.75" thickBot="1" x14ac:dyDescent="0.3"/>
    <row r="479" spans="3:11" ht="15.75" thickBot="1" x14ac:dyDescent="0.3">
      <c r="C479" s="159" t="s">
        <v>53</v>
      </c>
      <c r="D479" s="110">
        <f>SUM(F486:F490)</f>
        <v>3780</v>
      </c>
      <c r="F479" s="70"/>
      <c r="G479" s="79"/>
      <c r="H479" s="70"/>
      <c r="I479" s="70"/>
    </row>
    <row r="480" spans="3:11" x14ac:dyDescent="0.25">
      <c r="E480" s="95"/>
      <c r="F480" s="95"/>
      <c r="G480" s="95"/>
      <c r="H480" s="76"/>
      <c r="I480" s="76"/>
      <c r="J480" s="76"/>
      <c r="K480" s="114"/>
    </row>
    <row r="481" spans="2:11" x14ac:dyDescent="0.25">
      <c r="C481" s="70" t="s">
        <v>2371</v>
      </c>
      <c r="D481" s="31"/>
      <c r="E481" s="95"/>
      <c r="F481" s="95"/>
      <c r="G481" s="95"/>
      <c r="H481" s="76"/>
      <c r="I481" s="76"/>
      <c r="J481" s="76"/>
      <c r="K481" s="114"/>
    </row>
    <row r="482" spans="2:11" ht="15.75" x14ac:dyDescent="0.25">
      <c r="C482" s="206" t="s">
        <v>396</v>
      </c>
      <c r="D482" s="207" t="str">
        <f>+'Gestion Administrativa'!E15</f>
        <v>QBI.2.1.3.1</v>
      </c>
      <c r="E482" s="95"/>
      <c r="F482" s="95"/>
      <c r="G482" s="95"/>
      <c r="H482" s="76"/>
      <c r="I482" s="76"/>
      <c r="J482" s="76"/>
      <c r="K482" s="114"/>
    </row>
    <row r="483" spans="2:11" ht="18.75" x14ac:dyDescent="0.25">
      <c r="C483" s="215" t="str">
        <f>IFERROR(VLOOKUP(D482,'Desarrollo e Innov. Curricular'!$E:$F,2,FALSE),IFERROR(VLOOKUP(D482,'Investigación Científica'!$E:$F,2,FALSE),IFERROR(VLOOKUP(D482,'Vinculación Univ. Sociedad'!$E:$F,2,FALSE),IFERROR(VLOOKUP(D482,'Docencia y Profesorado Universi'!$E:$F,2,FALSE),IFERROR(VLOOKUP(D482,'Estudiantes y Graduados'!$E:$F,2,FALSE),IFERROR(VLOOKUP(D482,'Gestion Administrativa'!$E:$F,2,FALSE),IFERROR(VLOOKUP(D482,'Gestión Académica'!$E:$F,2,FALSE),IFERROR(VLOOKUP(D482,'Aseguramiento de la Calidad'!$E:$F,2,FALSE),IFERROR(VLOOKUP(D482,'Gestión del Conocimiento'!$E:$F,2,FALSE),IFERROR(VLOOKUP(D482,'Gobernabilidad y Procesos...'!$E:$F,2,FALSE),IFERROR(VLOOKUP(D482,'Gestión del Talento Humano'!$E:$F,2,FALSE),IFERROR(VLOOKUP(D482,'Internacionalización de la E.S.'!$E:$F,2,FALSE),IFERROR(VLOOKUP(D482,Posgrado!$E:$F,2,FALSE),IFERROR(VLOOKUP(D482,'Cultura de Innovación Insti...'!$E:$F,2,FALSE),VLOOKUP(D482,'Lo Esencial de la Reforma Univ.'!$E:$F,2,0)))))))))))))))</f>
        <v>Realización de giras educativas a empresas que elaboren alimentos y a  parques ecologicos con el fin de aumentar los conocimientos en el area.</v>
      </c>
      <c r="D483" s="31"/>
      <c r="E483" s="95"/>
      <c r="F483" s="95"/>
      <c r="G483" s="95"/>
      <c r="H483" s="76"/>
      <c r="I483" s="76"/>
      <c r="J483" s="76"/>
      <c r="K483" s="114"/>
    </row>
    <row r="484" spans="2:11" ht="15.75" thickBot="1" x14ac:dyDescent="0.3">
      <c r="F484" s="95"/>
      <c r="G484" s="76"/>
      <c r="H484" s="76"/>
      <c r="I484" s="76"/>
    </row>
    <row r="485" spans="2:11" ht="30.75" thickBot="1" x14ac:dyDescent="0.3">
      <c r="C485" s="131" t="s">
        <v>44</v>
      </c>
      <c r="D485" s="131" t="s">
        <v>55</v>
      </c>
      <c r="E485" s="138" t="s">
        <v>57</v>
      </c>
      <c r="F485" s="137" t="s">
        <v>27</v>
      </c>
      <c r="G485" s="135" t="s">
        <v>134</v>
      </c>
      <c r="H485" s="138" t="s">
        <v>46</v>
      </c>
      <c r="I485" s="135" t="s">
        <v>135</v>
      </c>
      <c r="J485" s="135" t="s">
        <v>414</v>
      </c>
      <c r="K485" s="135" t="s">
        <v>415</v>
      </c>
    </row>
    <row r="486" spans="2:11" x14ac:dyDescent="0.25">
      <c r="C486" s="227" t="s">
        <v>455</v>
      </c>
      <c r="D486" s="228">
        <v>1</v>
      </c>
      <c r="E486" s="226">
        <f>HLOOKUP(C486,$AH$2:$BU$3,2,0)</f>
        <v>3780</v>
      </c>
      <c r="F486" s="99">
        <f t="shared" ref="F486" si="37">D486*E486</f>
        <v>3780</v>
      </c>
      <c r="G486" s="163" t="s">
        <v>132</v>
      </c>
      <c r="H486" s="144" t="s">
        <v>768</v>
      </c>
      <c r="I486" s="132" t="str">
        <f>VLOOKUP(H486,Presupuesto!$B$11:$C$565,2,0)</f>
        <v>VIATICOS NACIONALES</v>
      </c>
      <c r="J486" s="225" t="s">
        <v>1371</v>
      </c>
      <c r="K486" s="100" t="s">
        <v>405</v>
      </c>
    </row>
    <row r="487" spans="2:11" x14ac:dyDescent="0.25">
      <c r="C487" s="470"/>
      <c r="D487" s="471"/>
      <c r="E487" s="473"/>
      <c r="F487" s="99">
        <f t="shared" ref="F487:F490" si="38">D487*E487</f>
        <v>0</v>
      </c>
      <c r="G487" s="163"/>
      <c r="H487" s="144"/>
      <c r="I487" s="132" t="e">
        <f>VLOOKUP(H487,[3]Presupuesto!$B$11:$C$565,2,0)</f>
        <v>#N/A</v>
      </c>
      <c r="J487" s="100"/>
      <c r="K487" s="100"/>
    </row>
    <row r="488" spans="2:11" x14ac:dyDescent="0.25">
      <c r="C488" s="470"/>
      <c r="D488" s="471"/>
      <c r="E488" s="473"/>
      <c r="F488" s="99">
        <f t="shared" si="38"/>
        <v>0</v>
      </c>
      <c r="G488" s="163"/>
      <c r="H488" s="144"/>
      <c r="I488" s="132" t="e">
        <f>VLOOKUP(H488,[3]Presupuesto!$B$11:$C$565,2,0)</f>
        <v>#N/A</v>
      </c>
      <c r="J488" s="100"/>
      <c r="K488" s="100"/>
    </row>
    <row r="489" spans="2:11" x14ac:dyDescent="0.25">
      <c r="C489" s="470"/>
      <c r="D489" s="471"/>
      <c r="E489" s="473"/>
      <c r="F489" s="99">
        <f t="shared" si="38"/>
        <v>0</v>
      </c>
      <c r="G489" s="163"/>
      <c r="H489" s="144"/>
      <c r="I489" s="132" t="e">
        <f>VLOOKUP(H489,[3]Presupuesto!$B$11:$C$565,2,0)</f>
        <v>#N/A</v>
      </c>
      <c r="J489" s="100"/>
      <c r="K489" s="100"/>
    </row>
    <row r="490" spans="2:11" x14ac:dyDescent="0.25">
      <c r="C490" s="470"/>
      <c r="D490" s="471"/>
      <c r="E490" s="473"/>
      <c r="F490" s="99">
        <f t="shared" si="38"/>
        <v>0</v>
      </c>
      <c r="G490" s="163"/>
      <c r="H490" s="144"/>
      <c r="I490" s="132" t="e">
        <f>VLOOKUP(H490,[3]Presupuesto!$B$11:$C$565,2,0)</f>
        <v>#N/A</v>
      </c>
      <c r="J490" s="100"/>
      <c r="K490" s="100"/>
    </row>
    <row r="492" spans="2:11" ht="15.75" thickBot="1" x14ac:dyDescent="0.3"/>
    <row r="493" spans="2:11" ht="15.75" thickBot="1" x14ac:dyDescent="0.3">
      <c r="C493" s="159" t="s">
        <v>53</v>
      </c>
      <c r="D493" s="110">
        <f>SUM(F501:F557)</f>
        <v>1633963</v>
      </c>
      <c r="F493" s="70"/>
      <c r="G493" s="79"/>
      <c r="H493" s="70"/>
      <c r="I493" s="70"/>
    </row>
    <row r="494" spans="2:11" x14ac:dyDescent="0.25">
      <c r="B494" s="95"/>
      <c r="E494" s="95"/>
      <c r="F494" s="95"/>
      <c r="G494" s="95"/>
      <c r="H494" s="76"/>
      <c r="I494" s="76"/>
      <c r="J494" s="76"/>
      <c r="K494" s="114"/>
    </row>
    <row r="495" spans="2:11" x14ac:dyDescent="0.25">
      <c r="B495" s="95"/>
      <c r="C495" s="70" t="s">
        <v>2371</v>
      </c>
      <c r="D495" s="31"/>
      <c r="E495" s="95"/>
      <c r="F495" s="95"/>
      <c r="G495" s="95"/>
      <c r="H495" s="76"/>
      <c r="I495" s="76"/>
      <c r="J495" s="76"/>
      <c r="K495" s="114"/>
    </row>
    <row r="496" spans="2:11" ht="15.75" x14ac:dyDescent="0.25">
      <c r="B496" s="95"/>
      <c r="C496" s="206" t="s">
        <v>396</v>
      </c>
      <c r="D496" s="207" t="str">
        <f>+'Gestion Administrativa'!E16</f>
        <v>ADF.2.1.1.1</v>
      </c>
      <c r="E496" s="95"/>
      <c r="F496" s="95"/>
      <c r="G496" s="95"/>
      <c r="H496" s="76"/>
      <c r="I496" s="76"/>
      <c r="J496" s="76"/>
      <c r="K496" s="114"/>
    </row>
    <row r="497" spans="2:11" ht="18.75" x14ac:dyDescent="0.25">
      <c r="B497" s="95"/>
      <c r="C497" s="215" t="str">
        <f>IFERROR(VLOOKUP(D496,'Desarrollo e Innov. Curricular'!$E:$F,2,FALSE),IFERROR(VLOOKUP(D496,'Investigación Científica'!$E:$F,2,FALSE),IFERROR(VLOOKUP(D496,'Vinculación Univ. Sociedad'!$E:$F,2,FALSE),IFERROR(VLOOKUP(D496,'Docencia y Profesorado Universi'!$E:$F,2,FALSE),IFERROR(VLOOKUP(D496,'Estudiantes y Graduados'!$E:$F,2,FALSE),IFERROR(VLOOKUP(D496,'Gestion Administrativa'!$E:$F,2,FALSE),IFERROR(VLOOKUP(D496,'Gestión Académica'!$E:$F,2,FALSE),IFERROR(VLOOKUP(D496,'Aseguramiento de la Calidad'!$E:$F,2,FALSE),IFERROR(VLOOKUP(D496,'Gestión del Conocimiento'!$E:$F,2,FALSE),IFERROR(VLOOKUP(D496,'Gobernabilidad y Procesos...'!$E:$F,2,FALSE),IFERROR(VLOOKUP(D496,'Gestión del Talento Humano'!$E:$F,2,FALSE),IFERROR(VLOOKUP(D496,'Internacionalización de la E.S.'!$E:$F,2,FALSE),IFERROR(VLOOKUP(D496,Posgrado!$E:$F,2,FALSE),IFERROR(VLOOKUP(D496,'Cultura de Innovación Insti...'!$E:$F,2,FALSE),VLOOKUP(D496,'Lo Esencial de la Reforma Univ.'!$E:$F,2,0)))))))))))))))</f>
        <v>Ejecutar el presupuesto de forma eficiente y eficaz, de manera que todas las unidades puedan realizar sus actividades en su totalidad, mejorando así el indice de ejecución</v>
      </c>
      <c r="D497" s="31"/>
      <c r="E497" s="95"/>
      <c r="F497" s="95"/>
      <c r="G497" s="95"/>
      <c r="H497" s="76"/>
      <c r="I497" s="76"/>
      <c r="J497" s="76"/>
      <c r="K497" s="114"/>
    </row>
    <row r="498" spans="2:11" ht="15.75" thickBot="1" x14ac:dyDescent="0.3">
      <c r="F498" s="95"/>
      <c r="G498" s="76"/>
      <c r="H498" s="76"/>
      <c r="I498" s="76"/>
    </row>
    <row r="499" spans="2:11" ht="30.75" thickBot="1" x14ac:dyDescent="0.3">
      <c r="C499" s="131" t="s">
        <v>44</v>
      </c>
      <c r="D499" s="131" t="s">
        <v>55</v>
      </c>
      <c r="E499" s="138" t="s">
        <v>57</v>
      </c>
      <c r="F499" s="137" t="s">
        <v>27</v>
      </c>
      <c r="G499" s="135" t="s">
        <v>134</v>
      </c>
      <c r="H499" s="138" t="s">
        <v>46</v>
      </c>
      <c r="I499" s="135" t="s">
        <v>135</v>
      </c>
      <c r="J499" s="135" t="s">
        <v>414</v>
      </c>
      <c r="K499" s="135" t="s">
        <v>415</v>
      </c>
    </row>
    <row r="500" spans="2:11" x14ac:dyDescent="0.25">
      <c r="C500" s="227" t="s">
        <v>445</v>
      </c>
      <c r="D500" s="228"/>
      <c r="E500" s="226">
        <f>HLOOKUP(C500,$AH$2:$BU$3,2,0)</f>
        <v>620</v>
      </c>
      <c r="F500" s="99">
        <f t="shared" ref="F500:F531" si="39">D500*E500</f>
        <v>0</v>
      </c>
      <c r="G500" s="163"/>
      <c r="H500" s="144"/>
      <c r="I500" s="132" t="e">
        <f>VLOOKUP(H500,[5]Presupuesto!$B$11:$C$565,2,0)</f>
        <v>#N/A</v>
      </c>
      <c r="J500" s="225"/>
      <c r="K500" s="100"/>
    </row>
    <row r="501" spans="2:11" x14ac:dyDescent="0.25">
      <c r="C501" s="143" t="s">
        <v>2396</v>
      </c>
      <c r="D501" s="160">
        <v>36</v>
      </c>
      <c r="E501" s="125">
        <v>9444.4444444444453</v>
      </c>
      <c r="F501" s="99">
        <f t="shared" si="39"/>
        <v>340000</v>
      </c>
      <c r="G501" s="163" t="s">
        <v>132</v>
      </c>
      <c r="H501" s="144" t="s">
        <v>631</v>
      </c>
      <c r="I501" s="132" t="str">
        <f>VLOOKUP(H501,[5]Presupuesto!$B$11:$C$565,2,0)</f>
        <v>ENERGIA ELECTRICA</v>
      </c>
      <c r="J501" s="100" t="s">
        <v>1371</v>
      </c>
      <c r="K501" s="100" t="s">
        <v>398</v>
      </c>
    </row>
    <row r="502" spans="2:11" x14ac:dyDescent="0.25">
      <c r="C502" s="143" t="s">
        <v>2397</v>
      </c>
      <c r="D502" s="160">
        <v>96</v>
      </c>
      <c r="E502" s="125">
        <v>562.5</v>
      </c>
      <c r="F502" s="99">
        <f t="shared" si="39"/>
        <v>54000</v>
      </c>
      <c r="G502" s="163" t="s">
        <v>132</v>
      </c>
      <c r="H502" s="144" t="s">
        <v>638</v>
      </c>
      <c r="I502" s="132" t="str">
        <f>VLOOKUP(H502,[5]Presupuesto!$B$11:$C$565,2,0)</f>
        <v>TELEFONIA FIJA</v>
      </c>
      <c r="J502" s="100" t="s">
        <v>1371</v>
      </c>
      <c r="K502" s="100" t="s">
        <v>398</v>
      </c>
    </row>
    <row r="503" spans="2:11" x14ac:dyDescent="0.25">
      <c r="C503" s="143" t="s">
        <v>2398</v>
      </c>
      <c r="D503" s="160">
        <v>12</v>
      </c>
      <c r="E503" s="125">
        <v>1500</v>
      </c>
      <c r="F503" s="99">
        <f t="shared" si="39"/>
        <v>18000</v>
      </c>
      <c r="G503" s="163" t="s">
        <v>132</v>
      </c>
      <c r="H503" s="144" t="s">
        <v>640</v>
      </c>
      <c r="I503" s="132" t="str">
        <f>VLOOKUP(H503,[5]Presupuesto!$B$11:$C$565,2,0)</f>
        <v>TELEFONIA CELULAR</v>
      </c>
      <c r="J503" s="100" t="s">
        <v>1371</v>
      </c>
      <c r="K503" s="100" t="s">
        <v>398</v>
      </c>
    </row>
    <row r="504" spans="2:11" x14ac:dyDescent="0.25">
      <c r="C504" s="143" t="s">
        <v>2399</v>
      </c>
      <c r="D504" s="160">
        <v>3</v>
      </c>
      <c r="E504" s="125">
        <v>8333.3333333333339</v>
      </c>
      <c r="F504" s="99">
        <f t="shared" si="39"/>
        <v>25000</v>
      </c>
      <c r="G504" s="163" t="s">
        <v>132</v>
      </c>
      <c r="H504" s="144" t="s">
        <v>672</v>
      </c>
      <c r="I504" s="132" t="str">
        <f>VLOOKUP(H504,[5]Presupuesto!$B$11:$C$565,2,0)</f>
        <v>MANTENIMIENTO Y REPARACION DE EQUIPOS Y MEDIOS DE TRANSPORTE</v>
      </c>
      <c r="J504" s="100" t="s">
        <v>1371</v>
      </c>
      <c r="K504" s="100" t="s">
        <v>402</v>
      </c>
    </row>
    <row r="505" spans="2:11" x14ac:dyDescent="0.25">
      <c r="C505" s="143" t="s">
        <v>2400</v>
      </c>
      <c r="D505" s="160">
        <v>5</v>
      </c>
      <c r="E505" s="125">
        <v>1600</v>
      </c>
      <c r="F505" s="99">
        <f t="shared" si="39"/>
        <v>8000</v>
      </c>
      <c r="G505" s="163" t="s">
        <v>132</v>
      </c>
      <c r="H505" s="144" t="s">
        <v>682</v>
      </c>
      <c r="I505" s="132" t="str">
        <f>VLOOKUP(H505,[5]Presupuesto!$B$11:$C$565,2,0)</f>
        <v>MANTEN. Y REPARACION EQUIPO DE COMPUTACION</v>
      </c>
      <c r="J505" s="100" t="s">
        <v>1371</v>
      </c>
      <c r="K505" s="100" t="s">
        <v>402</v>
      </c>
    </row>
    <row r="506" spans="2:11" x14ac:dyDescent="0.25">
      <c r="C506" s="143" t="s">
        <v>2401</v>
      </c>
      <c r="D506" s="160">
        <v>2</v>
      </c>
      <c r="E506" s="125">
        <v>2500</v>
      </c>
      <c r="F506" s="99">
        <f t="shared" si="39"/>
        <v>5000</v>
      </c>
      <c r="G506" s="163" t="s">
        <v>132</v>
      </c>
      <c r="H506" s="144" t="s">
        <v>688</v>
      </c>
      <c r="I506" s="132" t="str">
        <f>VLOOKUP(H506,[5]Presupuesto!$B$11:$C$565,2,0)</f>
        <v>MANTENIMIENTO Y REPARACION DE OTROS EQUIPOS</v>
      </c>
      <c r="J506" s="100" t="s">
        <v>1371</v>
      </c>
      <c r="K506" s="100" t="s">
        <v>399</v>
      </c>
    </row>
    <row r="507" spans="2:11" x14ac:dyDescent="0.25">
      <c r="C507" s="143" t="s">
        <v>2402</v>
      </c>
      <c r="D507" s="160">
        <v>85</v>
      </c>
      <c r="E507" s="125">
        <v>164.70588235294119</v>
      </c>
      <c r="F507" s="99">
        <f t="shared" si="39"/>
        <v>14000.000000000002</v>
      </c>
      <c r="G507" s="163" t="s">
        <v>132</v>
      </c>
      <c r="H507" s="144" t="s">
        <v>718</v>
      </c>
      <c r="I507" s="132" t="str">
        <f>VLOOKUP(H507,[5]Presupuesto!$B$11:$C$565,2,0)</f>
        <v>SERVICIO DE TRANSPORTE EVENTUALES</v>
      </c>
      <c r="J507" s="100" t="s">
        <v>1371</v>
      </c>
      <c r="K507" s="100" t="s">
        <v>399</v>
      </c>
    </row>
    <row r="508" spans="2:11" x14ac:dyDescent="0.25">
      <c r="C508" s="143" t="s">
        <v>2403</v>
      </c>
      <c r="D508" s="160">
        <v>25</v>
      </c>
      <c r="E508" s="125">
        <v>492</v>
      </c>
      <c r="F508" s="99">
        <f t="shared" si="39"/>
        <v>12300</v>
      </c>
      <c r="G508" s="163" t="s">
        <v>132</v>
      </c>
      <c r="H508" s="144" t="s">
        <v>728</v>
      </c>
      <c r="I508" s="132" t="s">
        <v>2404</v>
      </c>
      <c r="J508" s="100" t="s">
        <v>1371</v>
      </c>
      <c r="K508" s="100" t="s">
        <v>399</v>
      </c>
    </row>
    <row r="509" spans="2:11" x14ac:dyDescent="0.25">
      <c r="C509" s="143" t="s">
        <v>2405</v>
      </c>
      <c r="D509" s="160">
        <v>10</v>
      </c>
      <c r="E509" s="125">
        <v>100</v>
      </c>
      <c r="F509" s="99">
        <f t="shared" si="39"/>
        <v>1000</v>
      </c>
      <c r="G509" s="163" t="s">
        <v>132</v>
      </c>
      <c r="H509" s="144" t="s">
        <v>299</v>
      </c>
      <c r="I509" s="132" t="str">
        <f>VLOOKUP(H509,[5]Presupuesto!$B$11:$C$565,2,0)</f>
        <v>COMISIONES Y GASTOS BANCARIOS</v>
      </c>
      <c r="J509" s="100" t="s">
        <v>1371</v>
      </c>
      <c r="K509" s="100" t="s">
        <v>416</v>
      </c>
    </row>
    <row r="510" spans="2:11" x14ac:dyDescent="0.25">
      <c r="C510" s="143" t="s">
        <v>2406</v>
      </c>
      <c r="D510" s="160">
        <v>2</v>
      </c>
      <c r="E510" s="125">
        <v>6250</v>
      </c>
      <c r="F510" s="99">
        <f t="shared" si="39"/>
        <v>12500</v>
      </c>
      <c r="G510" s="163" t="s">
        <v>132</v>
      </c>
      <c r="H510" s="144" t="s">
        <v>300</v>
      </c>
      <c r="I510" s="132" t="str">
        <f>VLOOKUP(H510,[5]Presupuesto!$B$11:$C$565,2,0)</f>
        <v>PUBLICIDAD Y PROPAGANDA</v>
      </c>
      <c r="J510" s="100" t="s">
        <v>1371</v>
      </c>
      <c r="K510" s="100" t="s">
        <v>398</v>
      </c>
    </row>
    <row r="511" spans="2:11" x14ac:dyDescent="0.25">
      <c r="C511" s="143" t="s">
        <v>2407</v>
      </c>
      <c r="D511" s="160">
        <v>2</v>
      </c>
      <c r="E511" s="125">
        <v>6000</v>
      </c>
      <c r="F511" s="99">
        <f t="shared" si="39"/>
        <v>12000</v>
      </c>
      <c r="G511" s="163" t="s">
        <v>132</v>
      </c>
      <c r="H511" s="144" t="s">
        <v>301</v>
      </c>
      <c r="I511" s="132" t="str">
        <f>VLOOKUP(H511,[5]Presupuesto!$B$11:$C$565,2,0)</f>
        <v>SERVICIOS DE INTERNET</v>
      </c>
      <c r="J511" s="100" t="s">
        <v>1371</v>
      </c>
      <c r="K511" s="100" t="s">
        <v>398</v>
      </c>
    </row>
    <row r="512" spans="2:11" x14ac:dyDescent="0.25">
      <c r="C512" s="143" t="s">
        <v>2408</v>
      </c>
      <c r="D512" s="160">
        <v>10</v>
      </c>
      <c r="E512" s="125">
        <v>1000</v>
      </c>
      <c r="F512" s="99">
        <f t="shared" si="39"/>
        <v>10000</v>
      </c>
      <c r="G512" s="163" t="s">
        <v>132</v>
      </c>
      <c r="H512" s="144" t="s">
        <v>302</v>
      </c>
      <c r="I512" s="132" t="str">
        <f>VLOOKUP(H512,[5]Presupuesto!$B$11:$C$565,2,0)</f>
        <v>OTROS SERVICIOS COMERCIALES Y FINANCIEROS N.C.</v>
      </c>
      <c r="J512" s="100" t="s">
        <v>1371</v>
      </c>
      <c r="K512" s="100" t="s">
        <v>401</v>
      </c>
    </row>
    <row r="513" spans="3:11" x14ac:dyDescent="0.25">
      <c r="C513" s="143" t="s">
        <v>2409</v>
      </c>
      <c r="D513" s="160">
        <v>25</v>
      </c>
      <c r="E513" s="125">
        <v>800</v>
      </c>
      <c r="F513" s="99">
        <f t="shared" si="39"/>
        <v>20000</v>
      </c>
      <c r="G513" s="163" t="s">
        <v>132</v>
      </c>
      <c r="H513" s="144" t="s">
        <v>310</v>
      </c>
      <c r="I513" s="132" t="str">
        <f>VLOOKUP(H513,[5]Presupuesto!$B$11:$C$565,2,0)</f>
        <v>PASAJES NACIONALES (26110-00)</v>
      </c>
      <c r="J513" s="100" t="s">
        <v>1371</v>
      </c>
      <c r="K513" s="100" t="s">
        <v>399</v>
      </c>
    </row>
    <row r="514" spans="3:11" x14ac:dyDescent="0.25">
      <c r="C514" s="143" t="s">
        <v>2410</v>
      </c>
      <c r="D514" s="160">
        <v>2</v>
      </c>
      <c r="E514" s="125">
        <v>20000</v>
      </c>
      <c r="F514" s="99">
        <f t="shared" si="39"/>
        <v>40000</v>
      </c>
      <c r="G514" s="163" t="s">
        <v>132</v>
      </c>
      <c r="H514" s="144" t="s">
        <v>762</v>
      </c>
      <c r="I514" s="132" t="str">
        <f>VLOOKUP(H514,[5]Presupuesto!$B$11:$C$565,2,0)</f>
        <v>PASAJES AL EXTERIOR</v>
      </c>
      <c r="J514" s="100" t="s">
        <v>1371</v>
      </c>
      <c r="K514" s="100" t="s">
        <v>401</v>
      </c>
    </row>
    <row r="515" spans="3:11" x14ac:dyDescent="0.25">
      <c r="C515" s="143" t="s">
        <v>2411</v>
      </c>
      <c r="D515" s="160">
        <v>50</v>
      </c>
      <c r="E515" s="125">
        <v>5600</v>
      </c>
      <c r="F515" s="99">
        <f t="shared" si="39"/>
        <v>280000</v>
      </c>
      <c r="G515" s="163" t="s">
        <v>132</v>
      </c>
      <c r="H515" s="144" t="s">
        <v>768</v>
      </c>
      <c r="I515" s="132" t="str">
        <f>VLOOKUP(H515,[5]Presupuesto!$B$11:$C$565,2,0)</f>
        <v>VIATICOS NACIONALES</v>
      </c>
      <c r="J515" s="100" t="s">
        <v>1371</v>
      </c>
      <c r="K515" s="100" t="s">
        <v>398</v>
      </c>
    </row>
    <row r="516" spans="3:11" x14ac:dyDescent="0.25">
      <c r="C516" s="143" t="s">
        <v>2412</v>
      </c>
      <c r="D516" s="160">
        <v>1</v>
      </c>
      <c r="E516" s="125">
        <v>45157</v>
      </c>
      <c r="F516" s="99">
        <f t="shared" si="39"/>
        <v>45157</v>
      </c>
      <c r="G516" s="163" t="s">
        <v>132</v>
      </c>
      <c r="H516" s="144" t="s">
        <v>774</v>
      </c>
      <c r="I516" s="132" t="str">
        <f>VLOOKUP(H516,[5]Presupuesto!$B$11:$C$565,2,0)</f>
        <v>VIATICOS AL EXTERIOR</v>
      </c>
      <c r="J516" s="100" t="s">
        <v>1371</v>
      </c>
      <c r="K516" s="100" t="s">
        <v>401</v>
      </c>
    </row>
    <row r="517" spans="3:11" x14ac:dyDescent="0.25">
      <c r="C517" s="143" t="s">
        <v>2413</v>
      </c>
      <c r="D517" s="160">
        <v>30</v>
      </c>
      <c r="E517" s="125">
        <v>1500</v>
      </c>
      <c r="F517" s="99">
        <f t="shared" si="39"/>
        <v>45000</v>
      </c>
      <c r="G517" s="163" t="s">
        <v>132</v>
      </c>
      <c r="H517" s="144" t="s">
        <v>315</v>
      </c>
      <c r="I517" s="132" t="str">
        <f>VLOOKUP(H517,[5]Presupuesto!$B$11:$C$565,2,0)</f>
        <v>ALIMENTOS Y BEBIDAS PARA PERSONAS (31100-00)</v>
      </c>
      <c r="J517" s="100" t="s">
        <v>1371</v>
      </c>
      <c r="K517" s="100" t="s">
        <v>416</v>
      </c>
    </row>
    <row r="518" spans="3:11" x14ac:dyDescent="0.25">
      <c r="C518" s="143" t="s">
        <v>2414</v>
      </c>
      <c r="D518" s="160">
        <v>2</v>
      </c>
      <c r="E518" s="125">
        <v>2500</v>
      </c>
      <c r="F518" s="99">
        <f t="shared" si="39"/>
        <v>5000</v>
      </c>
      <c r="G518" s="163" t="s">
        <v>132</v>
      </c>
      <c r="H518" s="144" t="s">
        <v>808</v>
      </c>
      <c r="I518" s="132" t="str">
        <f>VLOOKUP(H518,[5]Presupuesto!$B$11:$C$565,2,0)</f>
        <v>PRODUCTOS AGROPECUARIOS</v>
      </c>
      <c r="J518" s="100" t="s">
        <v>1371</v>
      </c>
      <c r="K518" s="100" t="s">
        <v>401</v>
      </c>
    </row>
    <row r="519" spans="3:11" x14ac:dyDescent="0.25">
      <c r="C519" s="145" t="s">
        <v>2415</v>
      </c>
      <c r="D519" s="153">
        <v>1</v>
      </c>
      <c r="E519" s="120">
        <v>2436</v>
      </c>
      <c r="F519" s="99">
        <f t="shared" si="39"/>
        <v>2436</v>
      </c>
      <c r="G519" s="163" t="s">
        <v>132</v>
      </c>
      <c r="H519" s="146" t="s">
        <v>333</v>
      </c>
      <c r="I519" s="132" t="str">
        <f>VLOOKUP(H519,[5]Presupuesto!$B$11:$C$565,2,0)</f>
        <v>PRODUCTOS FORESTALES (31420-00)</v>
      </c>
      <c r="J519" s="100" t="s">
        <v>1371</v>
      </c>
      <c r="K519" s="100" t="s">
        <v>401</v>
      </c>
    </row>
    <row r="520" spans="3:11" x14ac:dyDescent="0.25">
      <c r="C520" s="145" t="s">
        <v>2416</v>
      </c>
      <c r="D520" s="153">
        <v>3</v>
      </c>
      <c r="E520" s="120">
        <v>1666.6666666666667</v>
      </c>
      <c r="F520" s="99">
        <f t="shared" si="39"/>
        <v>5000</v>
      </c>
      <c r="G520" s="163" t="s">
        <v>132</v>
      </c>
      <c r="H520" s="146" t="s">
        <v>850</v>
      </c>
      <c r="I520" s="132" t="str">
        <f>VLOOKUP(H520,[5]Presupuesto!$B$11:$C$565,2,0)</f>
        <v>MADERA CORCHO Y SUS MANUFACTURAS</v>
      </c>
      <c r="J520" s="100" t="s">
        <v>1371</v>
      </c>
      <c r="K520" s="100" t="s">
        <v>402</v>
      </c>
    </row>
    <row r="521" spans="3:11" x14ac:dyDescent="0.25">
      <c r="C521" s="145" t="s">
        <v>2417</v>
      </c>
      <c r="D521" s="153">
        <v>12</v>
      </c>
      <c r="E521" s="120">
        <v>416.66666666666669</v>
      </c>
      <c r="F521" s="99">
        <f t="shared" si="39"/>
        <v>5000</v>
      </c>
      <c r="G521" s="163" t="s">
        <v>132</v>
      </c>
      <c r="H521" s="146" t="s">
        <v>812</v>
      </c>
      <c r="I521" s="132" t="str">
        <f>VLOOKUP(H521,[5]Presupuesto!$B$11:$C$565,2,0)</f>
        <v>CONFECCIONES TEXTILES,</v>
      </c>
      <c r="J521" s="100" t="s">
        <v>1371</v>
      </c>
      <c r="K521" s="100" t="s">
        <v>401</v>
      </c>
    </row>
    <row r="522" spans="3:11" x14ac:dyDescent="0.25">
      <c r="C522" s="145" t="s">
        <v>2418</v>
      </c>
      <c r="D522" s="153">
        <v>10</v>
      </c>
      <c r="E522" s="120">
        <v>500</v>
      </c>
      <c r="F522" s="99">
        <f t="shared" si="39"/>
        <v>5000</v>
      </c>
      <c r="G522" s="163" t="s">
        <v>132</v>
      </c>
      <c r="H522" s="146" t="s">
        <v>318</v>
      </c>
      <c r="I522" s="132" t="str">
        <f>VLOOKUP(H522,[5]Presupuesto!$B$11:$C$565,2,0)</f>
        <v>ACABADOS Y TEXTILES</v>
      </c>
      <c r="J522" s="100" t="s">
        <v>1371</v>
      </c>
      <c r="K522" s="100" t="s">
        <v>401</v>
      </c>
    </row>
    <row r="523" spans="3:11" x14ac:dyDescent="0.25">
      <c r="C523" s="145" t="s">
        <v>2419</v>
      </c>
      <c r="D523" s="153">
        <v>10</v>
      </c>
      <c r="E523" s="120">
        <v>300</v>
      </c>
      <c r="F523" s="99">
        <f t="shared" si="39"/>
        <v>3000</v>
      </c>
      <c r="G523" s="163" t="s">
        <v>132</v>
      </c>
      <c r="H523" s="146" t="s">
        <v>820</v>
      </c>
      <c r="I523" s="132" t="str">
        <f>VLOOKUP(H523,[5]Presupuesto!$B$11:$C$565,2,0)</f>
        <v>CALZADOS</v>
      </c>
      <c r="J523" s="100" t="s">
        <v>1371</v>
      </c>
      <c r="K523" s="100" t="s">
        <v>401</v>
      </c>
    </row>
    <row r="524" spans="3:11" x14ac:dyDescent="0.25">
      <c r="C524" s="145" t="s">
        <v>2420</v>
      </c>
      <c r="D524" s="153">
        <v>200</v>
      </c>
      <c r="E524" s="120">
        <v>120</v>
      </c>
      <c r="F524" s="99">
        <f t="shared" si="39"/>
        <v>24000</v>
      </c>
      <c r="G524" s="163" t="s">
        <v>132</v>
      </c>
      <c r="H524" s="146" t="s">
        <v>822</v>
      </c>
      <c r="I524" s="132" t="str">
        <f>VLOOKUP(H524,[5]Presupuesto!$B$11:$C$565,2,0)</f>
        <v>PAPEL DE ESCRITORIO</v>
      </c>
      <c r="J524" s="100" t="s">
        <v>1371</v>
      </c>
      <c r="K524" s="100" t="s">
        <v>402</v>
      </c>
    </row>
    <row r="525" spans="3:11" x14ac:dyDescent="0.25">
      <c r="C525" s="145" t="s">
        <v>2421</v>
      </c>
      <c r="D525" s="153">
        <v>2</v>
      </c>
      <c r="E525" s="120">
        <v>1000</v>
      </c>
      <c r="F525" s="99">
        <f t="shared" si="39"/>
        <v>2000</v>
      </c>
      <c r="G525" s="163" t="s">
        <v>132</v>
      </c>
      <c r="H525" s="146" t="s">
        <v>824</v>
      </c>
      <c r="I525" s="132" t="str">
        <f>VLOOKUP(H525,[5]Presupuesto!$B$11:$C$565,2,0)</f>
        <v>PAPEL PARA COMPUTACION</v>
      </c>
      <c r="J525" s="100" t="s">
        <v>1371</v>
      </c>
      <c r="K525" s="100" t="s">
        <v>402</v>
      </c>
    </row>
    <row r="526" spans="3:11" x14ac:dyDescent="0.25">
      <c r="C526" s="145" t="s">
        <v>2422</v>
      </c>
      <c r="D526" s="153">
        <v>2</v>
      </c>
      <c r="E526" s="120">
        <v>2500</v>
      </c>
      <c r="F526" s="99">
        <f t="shared" si="39"/>
        <v>5000</v>
      </c>
      <c r="G526" s="163" t="s">
        <v>132</v>
      </c>
      <c r="H526" s="146" t="s">
        <v>826</v>
      </c>
      <c r="I526" s="132" t="str">
        <f>VLOOKUP(H526,[5]Presupuesto!$B$11:$C$565,2,0)</f>
        <v>PRODUCTOS DE ARTES GRAFICAS</v>
      </c>
      <c r="J526" s="100" t="s">
        <v>1371</v>
      </c>
      <c r="K526" s="100" t="s">
        <v>402</v>
      </c>
    </row>
    <row r="527" spans="3:11" x14ac:dyDescent="0.25">
      <c r="C527" s="147" t="s">
        <v>2423</v>
      </c>
      <c r="D527" s="153">
        <v>36</v>
      </c>
      <c r="E527" s="120">
        <v>555.55555555555554</v>
      </c>
      <c r="F527" s="99">
        <f t="shared" si="39"/>
        <v>20000</v>
      </c>
      <c r="G527" s="163" t="s">
        <v>132</v>
      </c>
      <c r="H527" s="148" t="s">
        <v>828</v>
      </c>
      <c r="I527" s="132" t="str">
        <f>VLOOKUP(H527,[5]Presupuesto!$B$11:$C$565,2,0)</f>
        <v>PRODUCTOS PAPEL Y CARTON</v>
      </c>
      <c r="J527" s="100" t="s">
        <v>1371</v>
      </c>
      <c r="K527" s="100" t="s">
        <v>402</v>
      </c>
    </row>
    <row r="528" spans="3:11" x14ac:dyDescent="0.25">
      <c r="C528" s="147" t="s">
        <v>2424</v>
      </c>
      <c r="D528" s="153">
        <v>55</v>
      </c>
      <c r="E528" s="120">
        <v>1000</v>
      </c>
      <c r="F528" s="99">
        <f t="shared" si="39"/>
        <v>55000</v>
      </c>
      <c r="G528" s="163" t="s">
        <v>132</v>
      </c>
      <c r="H528" s="148" t="s">
        <v>832</v>
      </c>
      <c r="I528" s="132" t="str">
        <f>VLOOKUP(H528,[5]Presupuesto!$B$11:$C$565,2,0)</f>
        <v>LIBROS REVISTAS Y PERIODICOS</v>
      </c>
      <c r="J528" s="100" t="s">
        <v>1371</v>
      </c>
      <c r="K528" s="100" t="s">
        <v>404</v>
      </c>
    </row>
    <row r="529" spans="3:11" x14ac:dyDescent="0.25">
      <c r="C529" s="147" t="s">
        <v>2425</v>
      </c>
      <c r="D529" s="153">
        <v>30</v>
      </c>
      <c r="E529" s="120">
        <v>1000</v>
      </c>
      <c r="F529" s="99">
        <f t="shared" si="39"/>
        <v>30000</v>
      </c>
      <c r="G529" s="163" t="s">
        <v>132</v>
      </c>
      <c r="H529" s="148" t="s">
        <v>322</v>
      </c>
      <c r="I529" s="132" t="str">
        <f>VLOOKUP(H529,[5]Presupuesto!$B$11:$C$565,2,0)</f>
        <v>TEXTOS DE ENSE¥ANZA (33600-00)</v>
      </c>
      <c r="J529" s="100" t="s">
        <v>1371</v>
      </c>
      <c r="K529" s="100" t="s">
        <v>404</v>
      </c>
    </row>
    <row r="530" spans="3:11" x14ac:dyDescent="0.25">
      <c r="C530" s="147" t="s">
        <v>2426</v>
      </c>
      <c r="D530" s="153">
        <v>2</v>
      </c>
      <c r="E530" s="120">
        <v>1000</v>
      </c>
      <c r="F530" s="99">
        <f t="shared" si="39"/>
        <v>2000</v>
      </c>
      <c r="G530" s="163" t="s">
        <v>132</v>
      </c>
      <c r="H530" s="148" t="s">
        <v>854</v>
      </c>
      <c r="I530" s="132" t="str">
        <f>VLOOKUP(H530,[5]Presupuesto!$B$11:$C$565,2,0)</f>
        <v>ARTICULOS DE CUERO</v>
      </c>
      <c r="J530" s="100" t="s">
        <v>1371</v>
      </c>
      <c r="K530" s="100" t="s">
        <v>403</v>
      </c>
    </row>
    <row r="531" spans="3:11" x14ac:dyDescent="0.25">
      <c r="C531" s="147" t="s">
        <v>2427</v>
      </c>
      <c r="D531" s="516">
        <v>5</v>
      </c>
      <c r="E531" s="517">
        <v>4000</v>
      </c>
      <c r="F531" s="518">
        <f t="shared" si="39"/>
        <v>20000</v>
      </c>
      <c r="G531" s="172" t="s">
        <v>132</v>
      </c>
      <c r="H531" s="519" t="s">
        <v>860</v>
      </c>
      <c r="I531" s="133" t="str">
        <f>VLOOKUP(H531,[5]Presupuesto!$B$11:$C$565,2,0)</f>
        <v>LLANTAS Y NEUMATICOS</v>
      </c>
      <c r="J531" s="520" t="s">
        <v>1371</v>
      </c>
      <c r="K531" s="112" t="s">
        <v>403</v>
      </c>
    </row>
    <row r="532" spans="3:11" x14ac:dyDescent="0.25">
      <c r="C532" s="127" t="s">
        <v>2428</v>
      </c>
      <c r="D532" s="184">
        <v>25</v>
      </c>
      <c r="E532" s="127">
        <v>815.76</v>
      </c>
      <c r="F532" s="521">
        <v>20394</v>
      </c>
      <c r="G532" s="172" t="s">
        <v>132</v>
      </c>
      <c r="H532" s="519" t="s">
        <v>862</v>
      </c>
      <c r="I532" s="133" t="str">
        <f>VLOOKUP(H532,[5]Presupuesto!$B$11:$C$565,2,0)</f>
        <v>ELEMENTOS Y COMPUESTOS QUIMICOS</v>
      </c>
      <c r="J532" s="520" t="s">
        <v>1371</v>
      </c>
      <c r="K532" s="112" t="s">
        <v>405</v>
      </c>
    </row>
    <row r="533" spans="3:11" x14ac:dyDescent="0.25">
      <c r="C533" s="127" t="s">
        <v>2429</v>
      </c>
      <c r="D533" s="184">
        <v>20</v>
      </c>
      <c r="E533" s="127">
        <v>250</v>
      </c>
      <c r="F533" s="522">
        <v>5000</v>
      </c>
      <c r="G533" s="172" t="s">
        <v>132</v>
      </c>
      <c r="H533" s="519" t="s">
        <v>327</v>
      </c>
      <c r="I533" s="133" t="str">
        <f>VLOOKUP(H533,[5]Presupuesto!$B$11:$C$565,2,0)</f>
        <v>PRODUCTOS FARMACEUTICOS Y MEDICINALES</v>
      </c>
      <c r="J533" s="520" t="s">
        <v>1371</v>
      </c>
      <c r="K533" s="112" t="s">
        <v>402</v>
      </c>
    </row>
    <row r="534" spans="3:11" x14ac:dyDescent="0.25">
      <c r="C534" s="127" t="s">
        <v>2430</v>
      </c>
      <c r="D534" s="184">
        <v>6</v>
      </c>
      <c r="E534" s="127">
        <v>1477.3333333333333</v>
      </c>
      <c r="F534" s="522">
        <v>8864</v>
      </c>
      <c r="G534" s="172" t="s">
        <v>132</v>
      </c>
      <c r="H534" s="519" t="s">
        <v>871</v>
      </c>
      <c r="I534" s="133" t="str">
        <f>VLOOKUP(H534,[5]Presupuesto!$B$11:$C$565,2,0)</f>
        <v>ABONOS Y FERTILIZANTES</v>
      </c>
      <c r="J534" s="520" t="s">
        <v>1371</v>
      </c>
      <c r="K534" s="112" t="s">
        <v>401</v>
      </c>
    </row>
    <row r="535" spans="3:11" x14ac:dyDescent="0.25">
      <c r="C535" s="127" t="s">
        <v>2431</v>
      </c>
      <c r="D535" s="184">
        <v>8</v>
      </c>
      <c r="E535" s="127">
        <v>750</v>
      </c>
      <c r="F535" s="521">
        <v>6000</v>
      </c>
      <c r="G535" s="172" t="s">
        <v>132</v>
      </c>
      <c r="H535" s="519" t="s">
        <v>873</v>
      </c>
      <c r="I535" s="133" t="str">
        <f>VLOOKUP(H535,[5]Presupuesto!$B$11:$C$565,2,0)</f>
        <v>INSECTICIDAS, FUMIGANTES Y OTROS</v>
      </c>
      <c r="J535" s="520" t="s">
        <v>1371</v>
      </c>
      <c r="K535" s="112" t="s">
        <v>401</v>
      </c>
    </row>
    <row r="536" spans="3:11" x14ac:dyDescent="0.25">
      <c r="C536" s="127" t="s">
        <v>2432</v>
      </c>
      <c r="D536" s="184">
        <v>12</v>
      </c>
      <c r="E536" s="127">
        <v>1250</v>
      </c>
      <c r="F536" s="521">
        <v>15000</v>
      </c>
      <c r="G536" s="172" t="s">
        <v>132</v>
      </c>
      <c r="H536" s="519" t="s">
        <v>875</v>
      </c>
      <c r="I536" s="133" t="str">
        <f>VLOOKUP(H536,[5]Presupuesto!$B$11:$C$565,2,0)</f>
        <v>TINTES, PINTURAS Y COLORANTES</v>
      </c>
      <c r="J536" s="520" t="s">
        <v>1371</v>
      </c>
      <c r="K536" s="112" t="s">
        <v>399</v>
      </c>
    </row>
    <row r="537" spans="3:11" x14ac:dyDescent="0.25">
      <c r="C537" s="127" t="s">
        <v>2433</v>
      </c>
      <c r="D537" s="184">
        <v>48</v>
      </c>
      <c r="E537" s="127">
        <v>833.33333333333337</v>
      </c>
      <c r="F537" s="521">
        <v>40000</v>
      </c>
      <c r="G537" s="172" t="s">
        <v>132</v>
      </c>
      <c r="H537" s="519" t="s">
        <v>878</v>
      </c>
      <c r="I537" s="133" t="str">
        <f>VLOOKUP(H537,[5]Presupuesto!$B$11:$C$565,2,0)</f>
        <v>GASOLINA</v>
      </c>
      <c r="J537" s="520" t="s">
        <v>1371</v>
      </c>
      <c r="K537" s="112" t="s">
        <v>400</v>
      </c>
    </row>
    <row r="538" spans="3:11" x14ac:dyDescent="0.25">
      <c r="C538" s="127" t="s">
        <v>2434</v>
      </c>
      <c r="D538" s="184">
        <v>40</v>
      </c>
      <c r="E538" s="127">
        <v>1500</v>
      </c>
      <c r="F538" s="521">
        <v>60000</v>
      </c>
      <c r="G538" s="172" t="s">
        <v>132</v>
      </c>
      <c r="H538" s="519" t="s">
        <v>880</v>
      </c>
      <c r="I538" s="133" t="str">
        <f>VLOOKUP(H538,[5]Presupuesto!$B$11:$C$565,2,0)</f>
        <v>DIESEL</v>
      </c>
      <c r="J538" s="520" t="s">
        <v>1371</v>
      </c>
      <c r="K538" s="112" t="s">
        <v>400</v>
      </c>
    </row>
    <row r="539" spans="3:11" x14ac:dyDescent="0.25">
      <c r="C539" s="127" t="s">
        <v>2435</v>
      </c>
      <c r="D539" s="184">
        <v>2</v>
      </c>
      <c r="E539" s="127">
        <v>600</v>
      </c>
      <c r="F539" s="521">
        <v>1200</v>
      </c>
      <c r="G539" s="172" t="s">
        <v>132</v>
      </c>
      <c r="H539" s="519" t="s">
        <v>884</v>
      </c>
      <c r="I539" s="133" t="str">
        <f>VLOOKUP(H539,[5]Presupuesto!$B$11:$C$565,2,0)</f>
        <v>GAS LPG</v>
      </c>
      <c r="J539" s="520" t="s">
        <v>1371</v>
      </c>
      <c r="K539" s="112" t="s">
        <v>402</v>
      </c>
    </row>
    <row r="540" spans="3:11" x14ac:dyDescent="0.25">
      <c r="C540" s="127" t="s">
        <v>2436</v>
      </c>
      <c r="D540" s="184">
        <v>10</v>
      </c>
      <c r="E540" s="127">
        <v>700</v>
      </c>
      <c r="F540" s="521">
        <v>7000</v>
      </c>
      <c r="G540" s="172" t="s">
        <v>132</v>
      </c>
      <c r="H540" s="519" t="s">
        <v>886</v>
      </c>
      <c r="I540" s="133" t="str">
        <f>VLOOKUP(H540,[5]Presupuesto!$B$11:$C$565,2,0)</f>
        <v>ACEITE Y GRASAS LUBRICANTES</v>
      </c>
      <c r="J540" s="520" t="s">
        <v>1371</v>
      </c>
      <c r="K540" s="112" t="s">
        <v>404</v>
      </c>
    </row>
    <row r="541" spans="3:11" x14ac:dyDescent="0.25">
      <c r="C541" s="127" t="s">
        <v>2437</v>
      </c>
      <c r="D541" s="184">
        <v>1</v>
      </c>
      <c r="E541" s="127">
        <v>15259</v>
      </c>
      <c r="F541" s="521">
        <v>15259</v>
      </c>
      <c r="G541" s="172" t="s">
        <v>132</v>
      </c>
      <c r="H541" s="519" t="s">
        <v>892</v>
      </c>
      <c r="I541" s="133" t="str">
        <f>VLOOKUP(H541,[5]Presupuesto!$B$11:$C$565,2,0)</f>
        <v>PRODUCTOS DE MATERIAL PLASTICO.</v>
      </c>
      <c r="J541" s="520" t="s">
        <v>1371</v>
      </c>
      <c r="K541" s="112" t="s">
        <v>406</v>
      </c>
    </row>
    <row r="542" spans="3:11" x14ac:dyDescent="0.25">
      <c r="C542" s="127" t="s">
        <v>2438</v>
      </c>
      <c r="D542" s="184">
        <v>2</v>
      </c>
      <c r="E542" s="127">
        <v>10406.5</v>
      </c>
      <c r="F542" s="521">
        <v>20813</v>
      </c>
      <c r="G542" s="172" t="s">
        <v>132</v>
      </c>
      <c r="H542" s="519" t="s">
        <v>329</v>
      </c>
      <c r="I542" s="133" t="str">
        <f>VLOOKUP(H542,[5]Presupuesto!$B$11:$C$565,2,0)</f>
        <v>PRODUCTOS QUIMICOS</v>
      </c>
      <c r="J542" s="520" t="s">
        <v>1371</v>
      </c>
      <c r="K542" s="112" t="s">
        <v>406</v>
      </c>
    </row>
    <row r="543" spans="3:11" x14ac:dyDescent="0.25">
      <c r="C543" s="127" t="s">
        <v>2439</v>
      </c>
      <c r="D543" s="184">
        <v>10</v>
      </c>
      <c r="E543" s="127">
        <v>1000</v>
      </c>
      <c r="F543" s="521">
        <v>10000</v>
      </c>
      <c r="G543" s="172" t="s">
        <v>132</v>
      </c>
      <c r="H543" s="519" t="s">
        <v>904</v>
      </c>
      <c r="I543" s="133" t="str">
        <f>VLOOKUP(H543,[5]Presupuesto!$B$11:$C$565,2,0)</f>
        <v>PRODUCTOS FERROSOS</v>
      </c>
      <c r="J543" s="520" t="s">
        <v>1371</v>
      </c>
      <c r="K543" s="112" t="s">
        <v>406</v>
      </c>
    </row>
    <row r="544" spans="3:11" x14ac:dyDescent="0.25">
      <c r="C544" s="127" t="s">
        <v>2440</v>
      </c>
      <c r="D544" s="184">
        <v>5</v>
      </c>
      <c r="E544" s="127">
        <v>1000</v>
      </c>
      <c r="F544" s="521">
        <v>5000</v>
      </c>
      <c r="G544" s="172" t="s">
        <v>132</v>
      </c>
      <c r="H544" s="519" t="s">
        <v>908</v>
      </c>
      <c r="I544" s="133" t="str">
        <f>VLOOKUP(H544,[5]Presupuesto!$B$11:$C$565,2,0)</f>
        <v>ESTRUCTURAS METALICAS ACABADAS</v>
      </c>
      <c r="J544" s="520" t="s">
        <v>1371</v>
      </c>
      <c r="K544" s="112" t="s">
        <v>406</v>
      </c>
    </row>
    <row r="545" spans="3:11" x14ac:dyDescent="0.25">
      <c r="C545" s="127" t="s">
        <v>2441</v>
      </c>
      <c r="D545" s="184">
        <v>5</v>
      </c>
      <c r="E545" s="127">
        <v>2400</v>
      </c>
      <c r="F545" s="521">
        <v>12000</v>
      </c>
      <c r="G545" s="172" t="s">
        <v>132</v>
      </c>
      <c r="H545" s="519" t="s">
        <v>910</v>
      </c>
      <c r="I545" s="133" t="str">
        <f>VLOOKUP(H545,[5]Presupuesto!$B$11:$C$565,2,0)</f>
        <v>HERRAMIENTAS MENORES</v>
      </c>
      <c r="J545" s="520" t="s">
        <v>1371</v>
      </c>
      <c r="K545" s="112" t="s">
        <v>400</v>
      </c>
    </row>
    <row r="546" spans="3:11" x14ac:dyDescent="0.25">
      <c r="C546" s="127" t="s">
        <v>2442</v>
      </c>
      <c r="D546" s="184">
        <v>5</v>
      </c>
      <c r="E546" s="127">
        <v>1400</v>
      </c>
      <c r="F546" s="521">
        <v>7000</v>
      </c>
      <c r="G546" s="172" t="s">
        <v>132</v>
      </c>
      <c r="H546" s="519" t="s">
        <v>914</v>
      </c>
      <c r="I546" s="133" t="str">
        <f>VLOOKUP(H546,[5]Presupuesto!$B$11:$C$565,2,0)</f>
        <v>OTROS PRODUCTOS METALICOS</v>
      </c>
      <c r="J546" s="520" t="s">
        <v>1371</v>
      </c>
      <c r="K546" s="112" t="s">
        <v>406</v>
      </c>
    </row>
    <row r="547" spans="3:11" x14ac:dyDescent="0.25">
      <c r="C547" s="127" t="s">
        <v>2443</v>
      </c>
      <c r="D547" s="184">
        <v>15</v>
      </c>
      <c r="E547" s="127">
        <v>2000</v>
      </c>
      <c r="F547" s="521">
        <v>30000</v>
      </c>
      <c r="G547" s="172" t="s">
        <v>132</v>
      </c>
      <c r="H547" s="519" t="s">
        <v>914</v>
      </c>
      <c r="I547" s="133" t="str">
        <f>VLOOKUP(H547,[5]Presupuesto!$B$11:$C$565,2,0)</f>
        <v>OTROS PRODUCTOS METALICOS</v>
      </c>
      <c r="J547" s="520" t="s">
        <v>1371</v>
      </c>
      <c r="K547" s="112" t="s">
        <v>406</v>
      </c>
    </row>
    <row r="548" spans="3:11" x14ac:dyDescent="0.25">
      <c r="C548" s="127" t="s">
        <v>2444</v>
      </c>
      <c r="D548" s="184">
        <v>5</v>
      </c>
      <c r="E548" s="127">
        <v>1400</v>
      </c>
      <c r="F548" s="521">
        <v>7000</v>
      </c>
      <c r="G548" s="172" t="s">
        <v>132</v>
      </c>
      <c r="H548" s="519" t="s">
        <v>920</v>
      </c>
      <c r="I548" s="133" t="str">
        <f>VLOOKUP(H548,[5]Presupuesto!$B$11:$C$565,2,0)</f>
        <v>PRODUCTOS DE VIDRIO</v>
      </c>
      <c r="J548" s="520" t="s">
        <v>1371</v>
      </c>
      <c r="K548" s="112" t="s">
        <v>406</v>
      </c>
    </row>
    <row r="549" spans="3:11" x14ac:dyDescent="0.25">
      <c r="C549" s="127" t="s">
        <v>2445</v>
      </c>
      <c r="D549" s="184">
        <v>3</v>
      </c>
      <c r="E549" s="127">
        <v>1666.6666666666667</v>
      </c>
      <c r="F549" s="521">
        <v>5000</v>
      </c>
      <c r="G549" s="172" t="s">
        <v>132</v>
      </c>
      <c r="H549" s="519" t="s">
        <v>924</v>
      </c>
      <c r="I549" s="133" t="str">
        <f>VLOOKUP(H549,[5]Presupuesto!$B$11:$C$565,2,0)</f>
        <v>PRODUCTOS DE CEMENTO Y ASBESTO Y YESO</v>
      </c>
      <c r="J549" s="520" t="s">
        <v>1371</v>
      </c>
      <c r="K549" s="112" t="s">
        <v>406</v>
      </c>
    </row>
    <row r="550" spans="3:11" x14ac:dyDescent="0.25">
      <c r="C550" s="127" t="s">
        <v>2446</v>
      </c>
      <c r="D550" s="184">
        <v>60</v>
      </c>
      <c r="E550" s="127">
        <v>200</v>
      </c>
      <c r="F550" s="521">
        <v>12000</v>
      </c>
      <c r="G550" s="172" t="s">
        <v>132</v>
      </c>
      <c r="H550" s="519" t="s">
        <v>926</v>
      </c>
      <c r="I550" s="133" t="str">
        <f>VLOOKUP(H550,[5]Presupuesto!$B$11:$C$565,2,0)</f>
        <v>CEMENTO CAL Y YESO</v>
      </c>
      <c r="J550" s="520" t="s">
        <v>1371</v>
      </c>
      <c r="K550" s="112" t="s">
        <v>406</v>
      </c>
    </row>
    <row r="551" spans="3:11" x14ac:dyDescent="0.25">
      <c r="C551" s="127" t="s">
        <v>2447</v>
      </c>
      <c r="D551" s="184">
        <v>2</v>
      </c>
      <c r="E551" s="127">
        <v>3000</v>
      </c>
      <c r="F551" s="521">
        <v>6000</v>
      </c>
      <c r="G551" s="172" t="s">
        <v>132</v>
      </c>
      <c r="H551" s="519" t="s">
        <v>940</v>
      </c>
      <c r="I551" s="133" t="str">
        <f>VLOOKUP(H551,[5]Presupuesto!$B$11:$C$565,2,0)</f>
        <v>PIEDRA ARCILLA Y ARENA</v>
      </c>
      <c r="J551" s="520" t="s">
        <v>1371</v>
      </c>
      <c r="K551" s="112" t="s">
        <v>406</v>
      </c>
    </row>
    <row r="552" spans="3:11" x14ac:dyDescent="0.25">
      <c r="C552" s="127" t="s">
        <v>2448</v>
      </c>
      <c r="D552" s="184">
        <v>1</v>
      </c>
      <c r="E552" s="127">
        <v>35000</v>
      </c>
      <c r="F552" s="521">
        <v>35000</v>
      </c>
      <c r="G552" s="172" t="s">
        <v>132</v>
      </c>
      <c r="H552" s="519" t="s">
        <v>946</v>
      </c>
      <c r="I552" s="133" t="str">
        <f>VLOOKUP(H552,[5]Presupuesto!$B$11:$C$565,2,0)</f>
        <v>ELEMENTOS DE LIMPIEZA</v>
      </c>
      <c r="J552" s="520" t="s">
        <v>1371</v>
      </c>
      <c r="K552" s="112" t="s">
        <v>399</v>
      </c>
    </row>
    <row r="553" spans="3:11" x14ac:dyDescent="0.25">
      <c r="C553" s="127" t="s">
        <v>2449</v>
      </c>
      <c r="D553" s="184">
        <v>1</v>
      </c>
      <c r="E553" s="127">
        <v>34000</v>
      </c>
      <c r="F553" s="521">
        <v>34000</v>
      </c>
      <c r="G553" s="172" t="s">
        <v>132</v>
      </c>
      <c r="H553" s="519" t="s">
        <v>331</v>
      </c>
      <c r="I553" s="133" t="str">
        <f>VLOOKUP(H553,[5]Presupuesto!$B$11:$C$565,2,0)</f>
        <v>UTILES DE ESCRITORIO, OFICINA Y ENZE¥ANZA</v>
      </c>
      <c r="J553" s="520" t="s">
        <v>1371</v>
      </c>
      <c r="K553" s="112" t="s">
        <v>399</v>
      </c>
    </row>
    <row r="554" spans="3:11" x14ac:dyDescent="0.25">
      <c r="C554" s="127" t="s">
        <v>2450</v>
      </c>
      <c r="D554" s="184">
        <v>5</v>
      </c>
      <c r="E554" s="127">
        <v>9000</v>
      </c>
      <c r="F554" s="521">
        <v>45000</v>
      </c>
      <c r="G554" s="172" t="s">
        <v>132</v>
      </c>
      <c r="H554" s="519" t="s">
        <v>953</v>
      </c>
      <c r="I554" s="133" t="str">
        <f>VLOOKUP(H554,[5]Presupuesto!$B$11:$C$565,2,0)</f>
        <v>UTILES Y MATERIALES ELECTRICOS</v>
      </c>
      <c r="J554" s="520" t="s">
        <v>1371</v>
      </c>
      <c r="K554" s="112" t="s">
        <v>404</v>
      </c>
    </row>
    <row r="555" spans="3:11" x14ac:dyDescent="0.25">
      <c r="C555" s="127" t="s">
        <v>2451</v>
      </c>
      <c r="D555" s="184">
        <v>2</v>
      </c>
      <c r="E555" s="127">
        <v>1500</v>
      </c>
      <c r="F555" s="521">
        <v>3000</v>
      </c>
      <c r="G555" s="172" t="s">
        <v>132</v>
      </c>
      <c r="H555" s="519" t="s">
        <v>955</v>
      </c>
      <c r="I555" s="133" t="str">
        <f>VLOOKUP(H555,[5]Presupuesto!$B$11:$C$565,2,0)</f>
        <v>UTENCILIOS DE COCINA Y COMEDOR</v>
      </c>
      <c r="J555" s="520" t="s">
        <v>1371</v>
      </c>
      <c r="K555" s="112" t="s">
        <v>405</v>
      </c>
    </row>
    <row r="556" spans="3:11" x14ac:dyDescent="0.25">
      <c r="C556" s="127" t="s">
        <v>2452</v>
      </c>
      <c r="D556" s="184">
        <v>20</v>
      </c>
      <c r="E556" s="127">
        <v>1902</v>
      </c>
      <c r="F556" s="521">
        <v>38040</v>
      </c>
      <c r="G556" s="172" t="s">
        <v>132</v>
      </c>
      <c r="H556" s="519" t="s">
        <v>332</v>
      </c>
      <c r="I556" s="133" t="str">
        <f>VLOOKUP(H556,[5]Presupuesto!$B$11:$C$565,2,0)</f>
        <v>INSTRUMENTOS MENORES MEDICO-QUIRURGICO Y LABORAT.</v>
      </c>
      <c r="J556" s="520" t="s">
        <v>1371</v>
      </c>
      <c r="K556" s="112" t="s">
        <v>405</v>
      </c>
    </row>
    <row r="557" spans="3:11" x14ac:dyDescent="0.25">
      <c r="C557" s="127" t="s">
        <v>2453</v>
      </c>
      <c r="D557" s="184">
        <v>5</v>
      </c>
      <c r="E557" s="127">
        <v>12000</v>
      </c>
      <c r="F557" s="521">
        <v>60000</v>
      </c>
      <c r="G557" s="165" t="s">
        <v>132</v>
      </c>
      <c r="H557" s="523" t="s">
        <v>962</v>
      </c>
      <c r="I557" s="119" t="str">
        <f>VLOOKUP(H557,[5]Presupuesto!$B$11:$C$565,2,0)</f>
        <v>OTROS RESPUESTOS Y ACCESORIOS MENORES</v>
      </c>
      <c r="J557" s="456" t="s">
        <v>1371</v>
      </c>
      <c r="K557" s="456" t="s">
        <v>405</v>
      </c>
    </row>
  </sheetData>
  <dataValidations count="7">
    <dataValidation type="list" allowBlank="1" showInputMessage="1" showErrorMessage="1" errorTitle="¡Ingreso Inválido!" error="Seleccione una opción de la lista." promptTitle="Dimensión Estratégica" prompt="Seleccione una opción de la lista." sqref="J17:J21 J76:J79 J60:J66 J46:J50 J32:J36 J89:J92 J102:J108 J118:J124 J134:J140 J150:J156 J166:J172 J182:J187 J197:J202 J212:J216 J226:J230 J240:J244 J254:J260 J367:J401 J286:J292 J318:J324 J302:J308 J351:J357 J334:J340 J475:J476 J500:J557 J412:J464 J486:J490 J270:J276">
      <formula1>$A$2:$O$2</formula1>
    </dataValidation>
    <dataValidation type="list" allowBlank="1" showInputMessage="1" showErrorMessage="1" errorTitle="¡Ingreso Inválido!" error="Seleccione una opción de la lista." promptTitle="Tipo de Presupuesto" prompt="Seleccione una opción de la lista." sqref="G17:G21 G76:G79 G60:G66 G46:G50 G32:G36 G89:G92 G118:G124 G102:G108 G134:G140 G150:G156 G166:G172 G182:G187 G197:G202 G212:G216 G226:G230 G240:G244 G254:G260 G270:G276 G286:G292 G302:G308 G318:G324 G351:G357 G334:G340 G500:G557 G367:G401 G474:G476 G486:G490 G411:G464">
      <formula1>$R$2:$S$2</formula1>
    </dataValidation>
    <dataValidation type="list" allowBlank="1" showInputMessage="1" showErrorMessage="1" errorTitle="¡Ingreso Inválido!" error="Seleccione una opción de la lista" promptTitle="Mes Requerido" prompt="Seleccione el mes en el que requiere el recurso." sqref="K17:K21 K76:K79 K60:K66 K46:K50 K32:K36 K89:K92 K102:K108 K118:K124 K134:K140 K150:K156 K166:K172 K500:K557 K197:K202 K212:K216 K226:K230 K240:K244 K254:K260 K270:K276 K286:K292 K318:K324 K302:K308 K351:K357 K334:K340 K182:K187 K411:K464 K474:K476 K486:K490 K367:K401">
      <formula1>$U$2:$AF$2</formula1>
    </dataValidation>
    <dataValidation type="list" allowBlank="1" showInputMessage="1" showErrorMessage="1" errorTitle="¡Ingreso Invalido!" error="Seleccione una opción de la lista." promptTitle="Categoria/Zona de Viáticos" prompt="Seleccione una opción de la lista" sqref="C17 C76:C79 C60 C46 C32 C89:C92 C118 C102 C134 C150 C166 C182 C197 C212 C226 C240 C254 C270 C286 C302 C318 C334 C351 C367:C368 C411 C446 C486 C500">
      <formula1>$AH$2:$BU$2</formula1>
    </dataValidation>
    <dataValidation type="list" allowBlank="1" showInputMessage="1" showErrorMessage="1" errorTitle="¡Ingreso Inválido!" error="Verifique el valor ingresado." promptTitle="Ingrese el Objeto de Gasto" prompt="Ingrese el Objeto de Gasto" sqref="H17:H21 H76:H79 H500:H557 H46:H50 H32:H36 H89:H92 H102:H108 H118:H124 H134:H140 H150:H156 H166:H172 H60:H66 H197:H202 H212:H216 H226:H230 H240:H244 H254:H260 H270:H276 H286:H292 H302:H308 H182:H187 H334:H340 H318:H324 H351:H357 H486 H401">
      <formula1>$A$1:$UI$1</formula1>
    </dataValidation>
    <dataValidation type="list" allowBlank="1" showInputMessage="1" showErrorMessage="1" errorTitle="¡Ingreso Inválido!" error="Seleccione una opción de la lista." promptTitle="Dimensión Estratégica" prompt="Seleccione una opción de la lista." sqref="J411 J474">
      <formula1>$A$2:$K$2</formula1>
    </dataValidation>
    <dataValidation type="list" allowBlank="1" showInputMessage="1" showErrorMessage="1" errorTitle="¡Ingreso Inválido!" error="Verifique el valor ingresado." promptTitle="Ingrese el Objeto de Gasto" prompt="Ingrese el Objeto de Gasto" sqref="H411:H464 H367:H400 H474:H476 H487:H490">
      <formula1>$A$1:$VD$1</formula1>
    </dataValidation>
  </dataValidations>
  <pageMargins left="0.7" right="0.7" top="0.75" bottom="0.75" header="0.3" footer="0.3"/>
  <pageSetup orientation="portrait" horizontalDpi="300" verticalDpi="30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52"/>
  <sheetViews>
    <sheetView topLeftCell="A4" workbookViewId="0"/>
  </sheetViews>
  <sheetFormatPr baseColWidth="10" defaultColWidth="11.5703125" defaultRowHeight="15" x14ac:dyDescent="0.25"/>
  <cols>
    <col min="1" max="1" width="1.85546875" style="87" customWidth="1"/>
    <col min="2" max="2" width="7.85546875" style="87" customWidth="1"/>
    <col min="3" max="3" width="46.7109375" style="87" bestFit="1" customWidth="1"/>
    <col min="4" max="4" width="26.85546875" style="87" bestFit="1" customWidth="1"/>
    <col min="5" max="5" width="13.85546875" style="87" customWidth="1"/>
    <col min="6" max="6" width="21.85546875" style="87" customWidth="1"/>
    <col min="7" max="7" width="16.5703125" style="77" customWidth="1"/>
    <col min="8" max="8" width="18.28515625" style="87" customWidth="1"/>
    <col min="9" max="9" width="43.28515625" style="87" customWidth="1"/>
    <col min="10" max="10" width="28.140625" style="87" bestFit="1" customWidth="1"/>
    <col min="11" max="11" width="19.85546875" style="87" bestFit="1" customWidth="1"/>
    <col min="12" max="12" width="12.7109375" style="87" bestFit="1" customWidth="1"/>
    <col min="13" max="16384" width="11.5703125" style="87"/>
  </cols>
  <sheetData>
    <row r="1" spans="1:555" ht="26.25" hidden="1" x14ac:dyDescent="0.25">
      <c r="A1" s="190" t="s">
        <v>255</v>
      </c>
      <c r="B1" s="193" t="s">
        <v>256</v>
      </c>
      <c r="C1" s="184" t="s">
        <v>257</v>
      </c>
      <c r="D1" s="184" t="s">
        <v>503</v>
      </c>
      <c r="E1" s="184" t="s">
        <v>505</v>
      </c>
      <c r="F1" s="184" t="s">
        <v>507</v>
      </c>
      <c r="G1" s="184" t="s">
        <v>509</v>
      </c>
      <c r="H1" s="184" t="s">
        <v>511</v>
      </c>
      <c r="I1" s="184" t="s">
        <v>513</v>
      </c>
      <c r="J1" s="184" t="s">
        <v>258</v>
      </c>
      <c r="K1" s="184" t="s">
        <v>516</v>
      </c>
      <c r="L1" s="184" t="s">
        <v>259</v>
      </c>
      <c r="M1" s="184" t="s">
        <v>518</v>
      </c>
      <c r="N1" s="184" t="s">
        <v>520</v>
      </c>
      <c r="O1" s="184" t="s">
        <v>522</v>
      </c>
      <c r="P1" s="184" t="s">
        <v>260</v>
      </c>
      <c r="Q1" s="184" t="s">
        <v>523</v>
      </c>
      <c r="R1" s="184" t="s">
        <v>526</v>
      </c>
      <c r="S1" s="184" t="s">
        <v>261</v>
      </c>
      <c r="T1" s="184" t="s">
        <v>528</v>
      </c>
      <c r="U1" s="184" t="s">
        <v>262</v>
      </c>
      <c r="V1" s="184" t="s">
        <v>529</v>
      </c>
      <c r="W1" s="184" t="s">
        <v>530</v>
      </c>
      <c r="X1" s="184" t="s">
        <v>534</v>
      </c>
      <c r="Y1" s="184" t="s">
        <v>278</v>
      </c>
      <c r="Z1" s="184" t="s">
        <v>535</v>
      </c>
      <c r="AA1" s="184" t="s">
        <v>537</v>
      </c>
      <c r="AB1" s="184" t="s">
        <v>539</v>
      </c>
      <c r="AC1" s="184" t="s">
        <v>279</v>
      </c>
      <c r="AD1" s="184" t="s">
        <v>541</v>
      </c>
      <c r="AE1" s="184" t="s">
        <v>543</v>
      </c>
      <c r="AF1" s="184" t="s">
        <v>545</v>
      </c>
      <c r="AG1" s="184" t="s">
        <v>547</v>
      </c>
      <c r="AH1" s="184" t="s">
        <v>254</v>
      </c>
      <c r="AI1" s="184" t="s">
        <v>549</v>
      </c>
      <c r="AJ1" s="193" t="s">
        <v>263</v>
      </c>
      <c r="AK1" s="184" t="s">
        <v>551</v>
      </c>
      <c r="AL1" s="184" t="s">
        <v>264</v>
      </c>
      <c r="AM1" s="184" t="s">
        <v>553</v>
      </c>
      <c r="AN1" s="184" t="s">
        <v>555</v>
      </c>
      <c r="AO1" s="184" t="s">
        <v>265</v>
      </c>
      <c r="AP1" s="184" t="s">
        <v>557</v>
      </c>
      <c r="AQ1" s="184" t="s">
        <v>559</v>
      </c>
      <c r="AR1" s="184" t="s">
        <v>266</v>
      </c>
      <c r="AS1" s="184" t="s">
        <v>560</v>
      </c>
      <c r="AT1" s="184" t="s">
        <v>562</v>
      </c>
      <c r="AU1" s="184" t="s">
        <v>563</v>
      </c>
      <c r="AV1" s="184" t="s">
        <v>564</v>
      </c>
      <c r="AW1" s="184" t="s">
        <v>566</v>
      </c>
      <c r="AX1" s="184" t="s">
        <v>568</v>
      </c>
      <c r="AY1" s="184" t="s">
        <v>569</v>
      </c>
      <c r="AZ1" s="184" t="s">
        <v>267</v>
      </c>
      <c r="BA1" s="184" t="s">
        <v>571</v>
      </c>
      <c r="BB1" s="184" t="s">
        <v>573</v>
      </c>
      <c r="BC1" s="184" t="s">
        <v>575</v>
      </c>
      <c r="BD1" s="184" t="s">
        <v>577</v>
      </c>
      <c r="BE1" s="184" t="s">
        <v>579</v>
      </c>
      <c r="BF1" s="184" t="s">
        <v>581</v>
      </c>
      <c r="BG1" s="184" t="s">
        <v>583</v>
      </c>
      <c r="BH1" s="184" t="s">
        <v>585</v>
      </c>
      <c r="BI1" s="184" t="s">
        <v>280</v>
      </c>
      <c r="BJ1" s="184" t="s">
        <v>587</v>
      </c>
      <c r="BK1" s="184" t="s">
        <v>589</v>
      </c>
      <c r="BL1" s="184" t="s">
        <v>591</v>
      </c>
      <c r="BM1" s="184" t="s">
        <v>593</v>
      </c>
      <c r="BN1" s="184" t="s">
        <v>595</v>
      </c>
      <c r="BO1" s="184" t="s">
        <v>597</v>
      </c>
      <c r="BP1" s="184" t="s">
        <v>599</v>
      </c>
      <c r="BQ1" s="184" t="s">
        <v>601</v>
      </c>
      <c r="BR1" s="184" t="s">
        <v>603</v>
      </c>
      <c r="BS1" s="184" t="s">
        <v>605</v>
      </c>
      <c r="BT1" s="193" t="s">
        <v>268</v>
      </c>
      <c r="BU1" s="184" t="s">
        <v>269</v>
      </c>
      <c r="BV1" s="184" t="s">
        <v>607</v>
      </c>
      <c r="BW1" s="184" t="s">
        <v>270</v>
      </c>
      <c r="BX1" s="184" t="s">
        <v>609</v>
      </c>
      <c r="BY1" s="184" t="s">
        <v>611</v>
      </c>
      <c r="BZ1" s="193" t="s">
        <v>271</v>
      </c>
      <c r="CA1" s="184" t="s">
        <v>272</v>
      </c>
      <c r="CB1" s="184" t="s">
        <v>613</v>
      </c>
      <c r="CC1" s="184" t="s">
        <v>273</v>
      </c>
      <c r="CD1" s="184" t="s">
        <v>615</v>
      </c>
      <c r="CE1" s="184" t="s">
        <v>617</v>
      </c>
      <c r="CF1" s="184" t="s">
        <v>619</v>
      </c>
      <c r="CG1" s="193" t="s">
        <v>274</v>
      </c>
      <c r="CH1" s="184" t="s">
        <v>625</v>
      </c>
      <c r="CI1" s="184" t="s">
        <v>627</v>
      </c>
      <c r="CJ1" s="184" t="s">
        <v>275</v>
      </c>
      <c r="CK1" s="184" t="s">
        <v>621</v>
      </c>
      <c r="CL1" s="184" t="s">
        <v>623</v>
      </c>
      <c r="CM1" s="184" t="s">
        <v>276</v>
      </c>
      <c r="CN1" s="184" t="s">
        <v>629</v>
      </c>
      <c r="CO1" s="184" t="s">
        <v>277</v>
      </c>
      <c r="CP1" s="184" t="s">
        <v>630</v>
      </c>
      <c r="CQ1" s="181" t="s">
        <v>281</v>
      </c>
      <c r="CR1" s="193" t="s">
        <v>282</v>
      </c>
      <c r="CS1" s="184" t="s">
        <v>631</v>
      </c>
      <c r="CT1" s="184" t="s">
        <v>632</v>
      </c>
      <c r="CU1" s="184" t="s">
        <v>634</v>
      </c>
      <c r="CV1" s="184" t="s">
        <v>283</v>
      </c>
      <c r="CW1" s="184" t="s">
        <v>636</v>
      </c>
      <c r="CX1" s="184" t="s">
        <v>638</v>
      </c>
      <c r="CY1" s="184" t="s">
        <v>640</v>
      </c>
      <c r="CZ1" s="184" t="s">
        <v>642</v>
      </c>
      <c r="DA1" s="184" t="s">
        <v>644</v>
      </c>
      <c r="DB1" s="184" t="s">
        <v>646</v>
      </c>
      <c r="DC1" s="193" t="s">
        <v>284</v>
      </c>
      <c r="DD1" s="184" t="s">
        <v>285</v>
      </c>
      <c r="DE1" s="184" t="s">
        <v>648</v>
      </c>
      <c r="DF1" s="184" t="s">
        <v>286</v>
      </c>
      <c r="DG1" s="184" t="s">
        <v>650</v>
      </c>
      <c r="DH1" s="184" t="s">
        <v>652</v>
      </c>
      <c r="DI1" s="184" t="s">
        <v>654</v>
      </c>
      <c r="DJ1" s="184" t="s">
        <v>656</v>
      </c>
      <c r="DK1" s="184" t="s">
        <v>658</v>
      </c>
      <c r="DL1" s="184" t="s">
        <v>660</v>
      </c>
      <c r="DM1" s="184" t="s">
        <v>662</v>
      </c>
      <c r="DN1" s="184" t="s">
        <v>287</v>
      </c>
      <c r="DO1" s="184" t="s">
        <v>664</v>
      </c>
      <c r="DP1" s="184" t="s">
        <v>666</v>
      </c>
      <c r="DQ1" s="184" t="s">
        <v>668</v>
      </c>
      <c r="DR1" s="193" t="s">
        <v>288</v>
      </c>
      <c r="DS1" s="184" t="s">
        <v>670</v>
      </c>
      <c r="DT1" s="184" t="s">
        <v>289</v>
      </c>
      <c r="DU1" s="184" t="s">
        <v>672</v>
      </c>
      <c r="DV1" s="184" t="s">
        <v>290</v>
      </c>
      <c r="DW1" s="184" t="s">
        <v>674</v>
      </c>
      <c r="DX1" s="184" t="s">
        <v>676</v>
      </c>
      <c r="DY1" s="184" t="s">
        <v>678</v>
      </c>
      <c r="DZ1" s="184" t="s">
        <v>680</v>
      </c>
      <c r="EA1" s="184" t="s">
        <v>682</v>
      </c>
      <c r="EB1" s="184" t="s">
        <v>684</v>
      </c>
      <c r="EC1" s="184" t="s">
        <v>686</v>
      </c>
      <c r="ED1" s="184" t="s">
        <v>688</v>
      </c>
      <c r="EE1" s="184" t="s">
        <v>690</v>
      </c>
      <c r="EF1" s="184" t="s">
        <v>692</v>
      </c>
      <c r="EG1" s="184" t="s">
        <v>694</v>
      </c>
      <c r="EH1" s="193" t="s">
        <v>291</v>
      </c>
      <c r="EI1" s="184" t="s">
        <v>696</v>
      </c>
      <c r="EJ1" s="184" t="s">
        <v>292</v>
      </c>
      <c r="EK1" s="184" t="s">
        <v>698</v>
      </c>
      <c r="EL1" s="184" t="s">
        <v>700</v>
      </c>
      <c r="EM1" s="184" t="s">
        <v>293</v>
      </c>
      <c r="EN1" s="184" t="s">
        <v>702</v>
      </c>
      <c r="EO1" s="184" t="s">
        <v>704</v>
      </c>
      <c r="EP1" s="184" t="s">
        <v>294</v>
      </c>
      <c r="EQ1" s="184" t="s">
        <v>706</v>
      </c>
      <c r="ER1" s="184" t="s">
        <v>708</v>
      </c>
      <c r="ES1" s="184" t="s">
        <v>710</v>
      </c>
      <c r="ET1" s="184" t="s">
        <v>295</v>
      </c>
      <c r="EU1" s="184" t="s">
        <v>712</v>
      </c>
      <c r="EV1" s="184" t="s">
        <v>714</v>
      </c>
      <c r="EW1" s="193" t="s">
        <v>296</v>
      </c>
      <c r="EX1" s="184" t="s">
        <v>297</v>
      </c>
      <c r="EY1" s="184" t="s">
        <v>716</v>
      </c>
      <c r="EZ1" s="184" t="s">
        <v>718</v>
      </c>
      <c r="FA1" s="184" t="s">
        <v>720</v>
      </c>
      <c r="FB1" s="184" t="s">
        <v>722</v>
      </c>
      <c r="FC1" s="184" t="s">
        <v>298</v>
      </c>
      <c r="FD1" s="184" t="s">
        <v>724</v>
      </c>
      <c r="FE1" s="184" t="s">
        <v>726</v>
      </c>
      <c r="FF1" s="184" t="s">
        <v>728</v>
      </c>
      <c r="FG1" s="184" t="s">
        <v>730</v>
      </c>
      <c r="FH1" s="184" t="s">
        <v>732</v>
      </c>
      <c r="FI1" s="184" t="s">
        <v>299</v>
      </c>
      <c r="FJ1" s="184" t="s">
        <v>735</v>
      </c>
      <c r="FK1" s="184" t="s">
        <v>300</v>
      </c>
      <c r="FL1" s="184" t="s">
        <v>738</v>
      </c>
      <c r="FM1" s="184" t="s">
        <v>739</v>
      </c>
      <c r="FN1" s="184" t="s">
        <v>741</v>
      </c>
      <c r="FO1" s="184" t="s">
        <v>301</v>
      </c>
      <c r="FP1" s="184" t="s">
        <v>744</v>
      </c>
      <c r="FQ1" s="184" t="s">
        <v>745</v>
      </c>
      <c r="FR1" s="184" t="s">
        <v>747</v>
      </c>
      <c r="FS1" s="184" t="s">
        <v>302</v>
      </c>
      <c r="FT1" s="184" t="s">
        <v>750</v>
      </c>
      <c r="FU1" s="184" t="s">
        <v>752</v>
      </c>
      <c r="FV1" s="184" t="s">
        <v>754</v>
      </c>
      <c r="FW1" s="193" t="s">
        <v>303</v>
      </c>
      <c r="FX1" s="193" t="s">
        <v>304</v>
      </c>
      <c r="FY1" s="184" t="s">
        <v>310</v>
      </c>
      <c r="FZ1" s="184" t="s">
        <v>756</v>
      </c>
      <c r="GA1" s="184" t="s">
        <v>758</v>
      </c>
      <c r="GB1" s="184" t="s">
        <v>760</v>
      </c>
      <c r="GC1" s="184" t="s">
        <v>762</v>
      </c>
      <c r="GD1" s="184" t="s">
        <v>764</v>
      </c>
      <c r="GE1" s="184" t="s">
        <v>766</v>
      </c>
      <c r="GF1" s="193" t="s">
        <v>305</v>
      </c>
      <c r="GG1" s="184" t="s">
        <v>311</v>
      </c>
      <c r="GH1" s="184" t="s">
        <v>768</v>
      </c>
      <c r="GI1" s="184" t="s">
        <v>770</v>
      </c>
      <c r="GJ1" s="184" t="s">
        <v>771</v>
      </c>
      <c r="GK1" s="184" t="s">
        <v>312</v>
      </c>
      <c r="GL1" s="184" t="s">
        <v>774</v>
      </c>
      <c r="GM1" s="184" t="s">
        <v>775</v>
      </c>
      <c r="GN1" s="193" t="s">
        <v>306</v>
      </c>
      <c r="GO1" s="184" t="s">
        <v>307</v>
      </c>
      <c r="GP1" s="184" t="s">
        <v>777</v>
      </c>
      <c r="GQ1" s="184" t="s">
        <v>779</v>
      </c>
      <c r="GR1" s="184" t="s">
        <v>781</v>
      </c>
      <c r="GS1" s="184" t="s">
        <v>783</v>
      </c>
      <c r="GT1" s="184" t="s">
        <v>785</v>
      </c>
      <c r="GU1" s="193" t="s">
        <v>308</v>
      </c>
      <c r="GV1" s="184" t="s">
        <v>309</v>
      </c>
      <c r="GW1" s="184" t="s">
        <v>787</v>
      </c>
      <c r="GX1" s="184" t="s">
        <v>789</v>
      </c>
      <c r="GY1" s="184" t="s">
        <v>791</v>
      </c>
      <c r="GZ1" s="184" t="s">
        <v>793</v>
      </c>
      <c r="HA1" s="184" t="s">
        <v>795</v>
      </c>
      <c r="HB1" s="184" t="s">
        <v>797</v>
      </c>
      <c r="HC1" s="181" t="s">
        <v>313</v>
      </c>
      <c r="HD1" s="193" t="s">
        <v>314</v>
      </c>
      <c r="HE1" s="184" t="s">
        <v>315</v>
      </c>
      <c r="HF1" s="184" t="s">
        <v>799</v>
      </c>
      <c r="HG1" s="184" t="s">
        <v>801</v>
      </c>
      <c r="HH1" s="184" t="s">
        <v>803</v>
      </c>
      <c r="HI1" s="184" t="s">
        <v>805</v>
      </c>
      <c r="HJ1" s="184" t="s">
        <v>316</v>
      </c>
      <c r="HK1" s="184" t="s">
        <v>808</v>
      </c>
      <c r="HL1" s="184" t="s">
        <v>333</v>
      </c>
      <c r="HM1" s="184" t="s">
        <v>846</v>
      </c>
      <c r="HN1" s="184" t="s">
        <v>848</v>
      </c>
      <c r="HO1" s="184" t="s">
        <v>850</v>
      </c>
      <c r="HP1" s="193" t="s">
        <v>317</v>
      </c>
      <c r="HQ1" s="184" t="s">
        <v>810</v>
      </c>
      <c r="HR1" s="184" t="s">
        <v>812</v>
      </c>
      <c r="HS1" s="184" t="s">
        <v>318</v>
      </c>
      <c r="HT1" s="184" t="s">
        <v>815</v>
      </c>
      <c r="HU1" s="184" t="s">
        <v>817</v>
      </c>
      <c r="HV1" s="184" t="s">
        <v>818</v>
      </c>
      <c r="HW1" s="184" t="s">
        <v>820</v>
      </c>
      <c r="HX1" s="193" t="s">
        <v>319</v>
      </c>
      <c r="HY1" s="184" t="s">
        <v>822</v>
      </c>
      <c r="HZ1" s="184" t="s">
        <v>824</v>
      </c>
      <c r="IA1" s="184" t="s">
        <v>826</v>
      </c>
      <c r="IB1" s="184" t="s">
        <v>320</v>
      </c>
      <c r="IC1" s="184" t="s">
        <v>828</v>
      </c>
      <c r="ID1" s="184" t="s">
        <v>830</v>
      </c>
      <c r="IE1" s="184" t="s">
        <v>321</v>
      </c>
      <c r="IF1" s="184" t="s">
        <v>832</v>
      </c>
      <c r="IG1" s="184" t="s">
        <v>834</v>
      </c>
      <c r="IH1" s="184" t="s">
        <v>322</v>
      </c>
      <c r="II1" s="184" t="s">
        <v>836</v>
      </c>
      <c r="IJ1" s="184" t="s">
        <v>838</v>
      </c>
      <c r="IK1" s="184" t="s">
        <v>840</v>
      </c>
      <c r="IL1" s="184" t="s">
        <v>842</v>
      </c>
      <c r="IM1" s="184" t="s">
        <v>323</v>
      </c>
      <c r="IN1" s="184" t="s">
        <v>844</v>
      </c>
      <c r="IO1" s="193" t="s">
        <v>324</v>
      </c>
      <c r="IP1" s="184" t="s">
        <v>852</v>
      </c>
      <c r="IQ1" s="184" t="s">
        <v>854</v>
      </c>
      <c r="IR1" s="184" t="s">
        <v>325</v>
      </c>
      <c r="IS1" s="184" t="s">
        <v>856</v>
      </c>
      <c r="IT1" s="184" t="s">
        <v>858</v>
      </c>
      <c r="IU1" s="184" t="s">
        <v>860</v>
      </c>
      <c r="IV1" s="193" t="s">
        <v>326</v>
      </c>
      <c r="IW1" s="184" t="s">
        <v>862</v>
      </c>
      <c r="IX1" s="184" t="s">
        <v>327</v>
      </c>
      <c r="IY1" s="184" t="s">
        <v>865</v>
      </c>
      <c r="IZ1" s="184" t="s">
        <v>867</v>
      </c>
      <c r="JA1" s="184" t="s">
        <v>869</v>
      </c>
      <c r="JB1" s="184" t="s">
        <v>871</v>
      </c>
      <c r="JC1" s="184" t="s">
        <v>873</v>
      </c>
      <c r="JD1" s="184" t="s">
        <v>875</v>
      </c>
      <c r="JE1" s="184" t="s">
        <v>328</v>
      </c>
      <c r="JF1" s="184" t="s">
        <v>878</v>
      </c>
      <c r="JG1" s="184" t="s">
        <v>880</v>
      </c>
      <c r="JH1" s="184" t="s">
        <v>882</v>
      </c>
      <c r="JI1" s="184" t="s">
        <v>884</v>
      </c>
      <c r="JJ1" s="184" t="s">
        <v>886</v>
      </c>
      <c r="JK1" s="184" t="s">
        <v>888</v>
      </c>
      <c r="JL1" s="184" t="s">
        <v>890</v>
      </c>
      <c r="JM1" s="184" t="s">
        <v>892</v>
      </c>
      <c r="JN1" s="184" t="s">
        <v>329</v>
      </c>
      <c r="JO1" s="184" t="s">
        <v>895</v>
      </c>
      <c r="JP1" s="184" t="s">
        <v>897</v>
      </c>
      <c r="JQ1" s="184" t="s">
        <v>899</v>
      </c>
      <c r="JR1" s="184" t="s">
        <v>901</v>
      </c>
      <c r="JS1" s="184" t="s">
        <v>902</v>
      </c>
      <c r="JT1" s="184" t="s">
        <v>904</v>
      </c>
      <c r="JU1" s="184" t="s">
        <v>906</v>
      </c>
      <c r="JV1" s="184" t="s">
        <v>908</v>
      </c>
      <c r="JW1" s="184" t="s">
        <v>910</v>
      </c>
      <c r="JX1" s="184" t="s">
        <v>912</v>
      </c>
      <c r="JY1" s="184" t="s">
        <v>914</v>
      </c>
      <c r="JZ1" s="184" t="s">
        <v>916</v>
      </c>
      <c r="KA1" s="184" t="s">
        <v>918</v>
      </c>
      <c r="KB1" s="184" t="s">
        <v>920</v>
      </c>
      <c r="KC1" s="184" t="s">
        <v>922</v>
      </c>
      <c r="KD1" s="184" t="s">
        <v>924</v>
      </c>
      <c r="KE1" s="184" t="s">
        <v>926</v>
      </c>
      <c r="KF1" s="184" t="s">
        <v>928</v>
      </c>
      <c r="KG1" s="184" t="s">
        <v>930</v>
      </c>
      <c r="KH1" s="184" t="s">
        <v>932</v>
      </c>
      <c r="KI1" s="184" t="s">
        <v>934</v>
      </c>
      <c r="KJ1" s="184" t="s">
        <v>936</v>
      </c>
      <c r="KK1" s="184" t="s">
        <v>938</v>
      </c>
      <c r="KL1" s="184" t="s">
        <v>940</v>
      </c>
      <c r="KM1" s="184" t="s">
        <v>942</v>
      </c>
      <c r="KN1" s="184" t="s">
        <v>944</v>
      </c>
      <c r="KO1" s="193" t="s">
        <v>330</v>
      </c>
      <c r="KP1" s="184" t="s">
        <v>946</v>
      </c>
      <c r="KQ1" s="184" t="s">
        <v>331</v>
      </c>
      <c r="KR1" s="184" t="s">
        <v>949</v>
      </c>
      <c r="KS1" s="184" t="s">
        <v>951</v>
      </c>
      <c r="KT1" s="184" t="s">
        <v>953</v>
      </c>
      <c r="KU1" s="184" t="s">
        <v>955</v>
      </c>
      <c r="KV1" s="184" t="s">
        <v>332</v>
      </c>
      <c r="KW1" s="184" t="s">
        <v>958</v>
      </c>
      <c r="KX1" s="184" t="s">
        <v>960</v>
      </c>
      <c r="KY1" s="184" t="s">
        <v>962</v>
      </c>
      <c r="KZ1" s="184" t="s">
        <v>964</v>
      </c>
      <c r="LA1" s="184" t="s">
        <v>966</v>
      </c>
      <c r="LB1" s="184" t="s">
        <v>968</v>
      </c>
      <c r="LC1" s="184" t="s">
        <v>970</v>
      </c>
      <c r="LD1" s="181" t="s">
        <v>334</v>
      </c>
      <c r="LE1" s="193" t="s">
        <v>335</v>
      </c>
      <c r="LF1" s="184" t="s">
        <v>336</v>
      </c>
      <c r="LG1" s="184" t="s">
        <v>350</v>
      </c>
      <c r="LH1" s="184" t="s">
        <v>972</v>
      </c>
      <c r="LI1" s="184" t="s">
        <v>974</v>
      </c>
      <c r="LJ1" s="184" t="s">
        <v>976</v>
      </c>
      <c r="LK1" s="184" t="s">
        <v>978</v>
      </c>
      <c r="LL1" s="184" t="s">
        <v>351</v>
      </c>
      <c r="LM1" s="184" t="s">
        <v>980</v>
      </c>
      <c r="LN1" s="184" t="s">
        <v>352</v>
      </c>
      <c r="LO1" s="184" t="s">
        <v>982</v>
      </c>
      <c r="LP1" s="184" t="s">
        <v>337</v>
      </c>
      <c r="LQ1" s="184" t="s">
        <v>984</v>
      </c>
      <c r="LR1" s="184" t="s">
        <v>353</v>
      </c>
      <c r="LS1" s="184" t="s">
        <v>986</v>
      </c>
      <c r="LT1" s="184" t="s">
        <v>988</v>
      </c>
      <c r="LU1" s="184" t="s">
        <v>354</v>
      </c>
      <c r="LV1" s="193" t="s">
        <v>338</v>
      </c>
      <c r="LW1" s="184" t="s">
        <v>339</v>
      </c>
      <c r="LX1" s="184" t="s">
        <v>990</v>
      </c>
      <c r="LY1" s="184" t="s">
        <v>992</v>
      </c>
      <c r="LZ1" s="184" t="s">
        <v>993</v>
      </c>
      <c r="MA1" s="184" t="s">
        <v>995</v>
      </c>
      <c r="MB1" s="184" t="s">
        <v>996</v>
      </c>
      <c r="MC1" s="184" t="s">
        <v>998</v>
      </c>
      <c r="MD1" s="184" t="s">
        <v>1000</v>
      </c>
      <c r="ME1" s="184" t="s">
        <v>1002</v>
      </c>
      <c r="MF1" s="184" t="s">
        <v>1004</v>
      </c>
      <c r="MG1" s="184" t="s">
        <v>340</v>
      </c>
      <c r="MH1" s="184" t="s">
        <v>1007</v>
      </c>
      <c r="MI1" s="184" t="s">
        <v>1008</v>
      </c>
      <c r="MJ1" s="184" t="s">
        <v>1010</v>
      </c>
      <c r="MK1" s="184" t="s">
        <v>341</v>
      </c>
      <c r="ML1" s="184" t="s">
        <v>1013</v>
      </c>
      <c r="MM1" s="184" t="s">
        <v>1014</v>
      </c>
      <c r="MN1" s="184" t="s">
        <v>1016</v>
      </c>
      <c r="MO1" s="184" t="s">
        <v>1018</v>
      </c>
      <c r="MP1" s="184" t="s">
        <v>342</v>
      </c>
      <c r="MQ1" s="184" t="s">
        <v>1021</v>
      </c>
      <c r="MR1" s="184" t="s">
        <v>1023</v>
      </c>
      <c r="MS1" s="184" t="s">
        <v>1025</v>
      </c>
      <c r="MT1" s="184" t="s">
        <v>1027</v>
      </c>
      <c r="MU1" s="184" t="s">
        <v>343</v>
      </c>
      <c r="MV1" s="184" t="s">
        <v>1030</v>
      </c>
      <c r="MW1" s="184" t="s">
        <v>1032</v>
      </c>
      <c r="MX1" s="184" t="s">
        <v>1034</v>
      </c>
      <c r="MY1" s="184" t="s">
        <v>1036</v>
      </c>
      <c r="MZ1" s="184" t="s">
        <v>1038</v>
      </c>
      <c r="NA1" s="184" t="s">
        <v>1040</v>
      </c>
      <c r="NB1" s="184" t="s">
        <v>1042</v>
      </c>
      <c r="NC1" s="184" t="s">
        <v>1044</v>
      </c>
      <c r="ND1" s="184" t="s">
        <v>1046</v>
      </c>
      <c r="NE1" s="184" t="s">
        <v>1048</v>
      </c>
      <c r="NF1" s="184" t="s">
        <v>1050</v>
      </c>
      <c r="NG1" s="184" t="s">
        <v>1051</v>
      </c>
      <c r="NH1" s="193" t="s">
        <v>344</v>
      </c>
      <c r="NI1" s="184" t="s">
        <v>345</v>
      </c>
      <c r="NJ1" s="184" t="s">
        <v>1053</v>
      </c>
      <c r="NK1" s="184" t="s">
        <v>1055</v>
      </c>
      <c r="NL1" s="184" t="s">
        <v>1057</v>
      </c>
      <c r="NM1" s="184" t="s">
        <v>1059</v>
      </c>
      <c r="NN1" s="193" t="s">
        <v>346</v>
      </c>
      <c r="NO1" s="184" t="s">
        <v>347</v>
      </c>
      <c r="NP1" s="184" t="s">
        <v>1060</v>
      </c>
      <c r="NQ1" s="184" t="s">
        <v>348</v>
      </c>
      <c r="NR1" s="184" t="s">
        <v>1062</v>
      </c>
      <c r="NS1" s="184" t="s">
        <v>1064</v>
      </c>
      <c r="NT1" s="184" t="s">
        <v>349</v>
      </c>
      <c r="NU1" s="184" t="s">
        <v>1066</v>
      </c>
      <c r="NV1" s="181" t="s">
        <v>355</v>
      </c>
      <c r="NW1" s="193" t="s">
        <v>356</v>
      </c>
      <c r="NX1" s="184" t="s">
        <v>357</v>
      </c>
      <c r="NY1" s="184" t="s">
        <v>1069</v>
      </c>
      <c r="NZ1" s="184" t="s">
        <v>1071</v>
      </c>
      <c r="OA1" s="184" t="s">
        <v>358</v>
      </c>
      <c r="OB1" s="184" t="s">
        <v>368</v>
      </c>
      <c r="OC1" s="184" t="s">
        <v>1073</v>
      </c>
      <c r="OD1" s="184" t="s">
        <v>1075</v>
      </c>
      <c r="OE1" s="184" t="s">
        <v>1077</v>
      </c>
      <c r="OF1" s="184" t="s">
        <v>1079</v>
      </c>
      <c r="OG1" s="184" t="s">
        <v>1081</v>
      </c>
      <c r="OH1" s="184" t="s">
        <v>1083</v>
      </c>
      <c r="OI1" s="184" t="s">
        <v>1085</v>
      </c>
      <c r="OJ1" s="184" t="s">
        <v>1087</v>
      </c>
      <c r="OK1" s="184" t="s">
        <v>1089</v>
      </c>
      <c r="OL1" s="184" t="s">
        <v>1091</v>
      </c>
      <c r="OM1" s="184" t="s">
        <v>1093</v>
      </c>
      <c r="ON1" s="184" t="s">
        <v>1095</v>
      </c>
      <c r="OO1" s="184" t="s">
        <v>1097</v>
      </c>
      <c r="OP1" s="184" t="s">
        <v>1099</v>
      </c>
      <c r="OQ1" s="184" t="s">
        <v>1101</v>
      </c>
      <c r="OR1" s="184" t="s">
        <v>1103</v>
      </c>
      <c r="OS1" s="184" t="s">
        <v>1105</v>
      </c>
      <c r="OT1" s="184" t="s">
        <v>1107</v>
      </c>
      <c r="OU1" s="184" t="s">
        <v>1109</v>
      </c>
      <c r="OV1" s="184" t="s">
        <v>1111</v>
      </c>
      <c r="OW1" s="184" t="s">
        <v>1113</v>
      </c>
      <c r="OX1" s="184" t="s">
        <v>1115</v>
      </c>
      <c r="OY1" s="184" t="s">
        <v>369</v>
      </c>
      <c r="OZ1" s="184" t="s">
        <v>1118</v>
      </c>
      <c r="PA1" s="184" t="s">
        <v>1120</v>
      </c>
      <c r="PB1" s="184" t="s">
        <v>1121</v>
      </c>
      <c r="PC1" s="184" t="s">
        <v>1123</v>
      </c>
      <c r="PD1" s="184" t="s">
        <v>1125</v>
      </c>
      <c r="PE1" s="184" t="s">
        <v>1127</v>
      </c>
      <c r="PF1" s="184" t="s">
        <v>1129</v>
      </c>
      <c r="PG1" s="184" t="s">
        <v>1131</v>
      </c>
      <c r="PH1" s="184" t="s">
        <v>1133</v>
      </c>
      <c r="PI1" s="184" t="s">
        <v>1135</v>
      </c>
      <c r="PJ1" s="184" t="s">
        <v>1137</v>
      </c>
      <c r="PK1" s="184" t="s">
        <v>1139</v>
      </c>
      <c r="PL1" s="184" t="s">
        <v>1141</v>
      </c>
      <c r="PM1" s="184" t="s">
        <v>1143</v>
      </c>
      <c r="PN1" s="184" t="s">
        <v>1145</v>
      </c>
      <c r="PO1" s="184" t="s">
        <v>1147</v>
      </c>
      <c r="PP1" s="184" t="s">
        <v>1149</v>
      </c>
      <c r="PQ1" s="184" t="s">
        <v>1151</v>
      </c>
      <c r="PR1" s="184" t="s">
        <v>1153</v>
      </c>
      <c r="PS1" s="184" t="s">
        <v>1155</v>
      </c>
      <c r="PT1" s="184" t="s">
        <v>1157</v>
      </c>
      <c r="PU1" s="184" t="s">
        <v>1159</v>
      </c>
      <c r="PV1" s="184" t="s">
        <v>1161</v>
      </c>
      <c r="PW1" s="184" t="s">
        <v>1163</v>
      </c>
      <c r="PX1" s="184" t="s">
        <v>1165</v>
      </c>
      <c r="PY1" s="184" t="s">
        <v>1167</v>
      </c>
      <c r="PZ1" s="184" t="s">
        <v>359</v>
      </c>
      <c r="QA1" s="184" t="s">
        <v>1169</v>
      </c>
      <c r="QB1" s="184" t="s">
        <v>1171</v>
      </c>
      <c r="QC1" s="184" t="s">
        <v>1173</v>
      </c>
      <c r="QD1" s="184" t="s">
        <v>1175</v>
      </c>
      <c r="QE1" s="184" t="s">
        <v>1177</v>
      </c>
      <c r="QF1" s="193" t="s">
        <v>360</v>
      </c>
      <c r="QG1" s="184" t="s">
        <v>361</v>
      </c>
      <c r="QH1" s="184" t="s">
        <v>1179</v>
      </c>
      <c r="QI1" s="184" t="s">
        <v>1181</v>
      </c>
      <c r="QJ1" s="184" t="s">
        <v>1183</v>
      </c>
      <c r="QK1" s="184" t="s">
        <v>1185</v>
      </c>
      <c r="QL1" s="184" t="s">
        <v>1187</v>
      </c>
      <c r="QM1" s="184" t="s">
        <v>1189</v>
      </c>
      <c r="QN1" s="193" t="s">
        <v>362</v>
      </c>
      <c r="QO1" s="184" t="s">
        <v>1191</v>
      </c>
      <c r="QP1" s="184" t="s">
        <v>363</v>
      </c>
      <c r="QQ1" s="184" t="s">
        <v>370</v>
      </c>
      <c r="QR1" s="184" t="s">
        <v>1193</v>
      </c>
      <c r="QS1" s="184" t="s">
        <v>1195</v>
      </c>
      <c r="QT1" s="184" t="s">
        <v>1197</v>
      </c>
      <c r="QU1" s="184" t="s">
        <v>1199</v>
      </c>
      <c r="QV1" s="184" t="s">
        <v>1201</v>
      </c>
      <c r="QW1" s="184" t="s">
        <v>1203</v>
      </c>
      <c r="QX1" s="184" t="s">
        <v>1205</v>
      </c>
      <c r="QY1" s="184" t="s">
        <v>1207</v>
      </c>
      <c r="QZ1" s="184" t="s">
        <v>1209</v>
      </c>
      <c r="RA1" s="184" t="s">
        <v>1211</v>
      </c>
      <c r="RB1" s="184" t="s">
        <v>1213</v>
      </c>
      <c r="RC1" s="184" t="s">
        <v>1215</v>
      </c>
      <c r="RD1" s="184" t="s">
        <v>1217</v>
      </c>
      <c r="RE1" s="184" t="s">
        <v>1219</v>
      </c>
      <c r="RF1" s="193" t="s">
        <v>364</v>
      </c>
      <c r="RG1" s="184" t="s">
        <v>365</v>
      </c>
      <c r="RH1" s="184" t="s">
        <v>1221</v>
      </c>
      <c r="RI1" s="184" t="s">
        <v>1223</v>
      </c>
      <c r="RJ1" s="193" t="s">
        <v>366</v>
      </c>
      <c r="RK1" s="184" t="s">
        <v>367</v>
      </c>
      <c r="RL1" s="184" t="s">
        <v>1225</v>
      </c>
      <c r="RM1" s="184" t="s">
        <v>1226</v>
      </c>
      <c r="RN1" s="184" t="s">
        <v>1227</v>
      </c>
      <c r="RO1" s="184" t="s">
        <v>1228</v>
      </c>
      <c r="RP1" s="184" t="s">
        <v>1230</v>
      </c>
      <c r="RQ1" s="184" t="s">
        <v>1231</v>
      </c>
      <c r="RR1" s="184" t="s">
        <v>1233</v>
      </c>
      <c r="RS1" s="184" t="s">
        <v>1234</v>
      </c>
      <c r="RT1" s="181" t="s">
        <v>371</v>
      </c>
      <c r="RU1" s="193" t="s">
        <v>372</v>
      </c>
      <c r="RV1" s="184" t="s">
        <v>373</v>
      </c>
      <c r="RW1" s="184" t="s">
        <v>1236</v>
      </c>
      <c r="RX1" s="184" t="s">
        <v>1238</v>
      </c>
      <c r="RY1" s="184" t="s">
        <v>374</v>
      </c>
      <c r="RZ1" s="184" t="s">
        <v>1240</v>
      </c>
      <c r="SA1" s="184" t="s">
        <v>1242</v>
      </c>
      <c r="SB1" s="184" t="s">
        <v>1244</v>
      </c>
      <c r="SC1" s="184" t="s">
        <v>1246</v>
      </c>
      <c r="SD1" s="193" t="s">
        <v>375</v>
      </c>
      <c r="SE1" s="184" t="s">
        <v>376</v>
      </c>
      <c r="SF1" s="184" t="s">
        <v>1248</v>
      </c>
      <c r="SG1" s="184" t="s">
        <v>1250</v>
      </c>
      <c r="SH1" s="184" t="s">
        <v>1252</v>
      </c>
      <c r="SI1" s="184" t="s">
        <v>1254</v>
      </c>
      <c r="SJ1" s="184" t="s">
        <v>1256</v>
      </c>
      <c r="SK1" s="184" t="s">
        <v>1258</v>
      </c>
      <c r="SL1" s="184" t="s">
        <v>1260</v>
      </c>
      <c r="SM1" s="184" t="s">
        <v>1262</v>
      </c>
      <c r="SN1" s="184" t="s">
        <v>1264</v>
      </c>
      <c r="SO1" s="184" t="s">
        <v>1266</v>
      </c>
      <c r="SP1" s="184" t="s">
        <v>1268</v>
      </c>
      <c r="SQ1" s="184" t="s">
        <v>1270</v>
      </c>
      <c r="SR1" s="184" t="s">
        <v>1272</v>
      </c>
      <c r="SS1" s="184" t="s">
        <v>1274</v>
      </c>
      <c r="ST1" s="184" t="s">
        <v>1276</v>
      </c>
      <c r="SU1" s="181" t="s">
        <v>377</v>
      </c>
      <c r="SV1" s="193" t="s">
        <v>378</v>
      </c>
      <c r="SW1" s="184" t="s">
        <v>379</v>
      </c>
      <c r="SX1" s="184" t="s">
        <v>1278</v>
      </c>
      <c r="SY1" s="184" t="s">
        <v>1280</v>
      </c>
      <c r="SZ1" s="184" t="s">
        <v>1282</v>
      </c>
      <c r="TA1" s="184" t="s">
        <v>1284</v>
      </c>
      <c r="TB1" s="184" t="s">
        <v>1286</v>
      </c>
      <c r="TC1" s="184" t="s">
        <v>380</v>
      </c>
      <c r="TD1" s="184" t="s">
        <v>1288</v>
      </c>
      <c r="TE1" s="184" t="s">
        <v>1290</v>
      </c>
      <c r="TF1" s="184" t="s">
        <v>1292</v>
      </c>
      <c r="TG1" s="184" t="s">
        <v>1294</v>
      </c>
      <c r="TH1" s="184" t="s">
        <v>1296</v>
      </c>
      <c r="TI1" s="184" t="s">
        <v>1298</v>
      </c>
      <c r="TJ1" s="193" t="s">
        <v>381</v>
      </c>
      <c r="TK1" s="184" t="s">
        <v>382</v>
      </c>
      <c r="TL1" s="184" t="s">
        <v>383</v>
      </c>
      <c r="TM1" s="184" t="s">
        <v>1300</v>
      </c>
      <c r="TN1" s="184" t="s">
        <v>1302</v>
      </c>
      <c r="TO1" s="184" t="s">
        <v>1303</v>
      </c>
      <c r="TP1" s="184" t="s">
        <v>1305</v>
      </c>
      <c r="TQ1" s="184" t="s">
        <v>1307</v>
      </c>
      <c r="TR1" s="184" t="s">
        <v>1309</v>
      </c>
      <c r="TS1" s="184" t="s">
        <v>1311</v>
      </c>
      <c r="TT1" s="184" t="s">
        <v>1313</v>
      </c>
      <c r="TU1" s="184" t="s">
        <v>1315</v>
      </c>
      <c r="TV1" s="184" t="s">
        <v>1317</v>
      </c>
      <c r="TW1" s="184" t="s">
        <v>1319</v>
      </c>
      <c r="TX1" s="184" t="s">
        <v>1321</v>
      </c>
      <c r="TY1" s="184" t="s">
        <v>1323</v>
      </c>
      <c r="TZ1" s="184" t="s">
        <v>1325</v>
      </c>
      <c r="UA1" s="184" t="s">
        <v>1327</v>
      </c>
      <c r="UB1" s="184" t="s">
        <v>1329</v>
      </c>
      <c r="UC1" s="181" t="s">
        <v>1331</v>
      </c>
      <c r="UD1" s="184" t="s">
        <v>1333</v>
      </c>
      <c r="UE1" s="184" t="s">
        <v>1335</v>
      </c>
      <c r="UF1" s="184" t="s">
        <v>1337</v>
      </c>
      <c r="UG1" s="184" t="s">
        <v>1339</v>
      </c>
      <c r="UH1" s="184" t="s">
        <v>1341</v>
      </c>
      <c r="UI1" s="187"/>
    </row>
    <row r="2" spans="1:555" s="124" customFormat="1" hidden="1" x14ac:dyDescent="0.25">
      <c r="A2" s="124" t="s">
        <v>1364</v>
      </c>
      <c r="B2" s="124" t="s">
        <v>1366</v>
      </c>
      <c r="C2" s="124" t="s">
        <v>477</v>
      </c>
      <c r="D2" s="124" t="s">
        <v>1365</v>
      </c>
      <c r="E2" s="124" t="s">
        <v>1367</v>
      </c>
      <c r="F2" s="124" t="s">
        <v>478</v>
      </c>
      <c r="G2" s="162" t="s">
        <v>1368</v>
      </c>
      <c r="H2" s="124" t="s">
        <v>1369</v>
      </c>
      <c r="I2" s="124" t="s">
        <v>1370</v>
      </c>
      <c r="J2" s="124" t="s">
        <v>1466</v>
      </c>
      <c r="K2" s="124" t="s">
        <v>1371</v>
      </c>
      <c r="L2" s="124" t="s">
        <v>1372</v>
      </c>
      <c r="M2" s="124" t="s">
        <v>1373</v>
      </c>
      <c r="N2" s="124" t="s">
        <v>1374</v>
      </c>
      <c r="O2" s="124" t="s">
        <v>1375</v>
      </c>
      <c r="R2" s="124" t="s">
        <v>132</v>
      </c>
      <c r="S2" s="124" t="s">
        <v>1454</v>
      </c>
      <c r="U2" s="124" t="s">
        <v>398</v>
      </c>
      <c r="V2" s="124" t="s">
        <v>416</v>
      </c>
      <c r="W2" s="124" t="s">
        <v>399</v>
      </c>
      <c r="X2" s="124" t="s">
        <v>400</v>
      </c>
      <c r="Y2" s="124" t="s">
        <v>401</v>
      </c>
      <c r="Z2" s="124" t="s">
        <v>402</v>
      </c>
      <c r="AA2" s="124" t="s">
        <v>403</v>
      </c>
      <c r="AB2" s="124" t="s">
        <v>404</v>
      </c>
      <c r="AC2" s="124" t="s">
        <v>405</v>
      </c>
      <c r="AD2" s="124" t="s">
        <v>406</v>
      </c>
      <c r="AE2" s="124" t="s">
        <v>407</v>
      </c>
      <c r="AF2" s="124" t="s">
        <v>408</v>
      </c>
      <c r="AH2" s="124" t="s">
        <v>426</v>
      </c>
      <c r="AI2" s="124" t="s">
        <v>427</v>
      </c>
      <c r="AJ2" s="124" t="s">
        <v>428</v>
      </c>
      <c r="AK2" s="124" t="s">
        <v>429</v>
      </c>
      <c r="AL2" s="124" t="s">
        <v>430</v>
      </c>
      <c r="AM2" s="124" t="s">
        <v>433</v>
      </c>
      <c r="AN2" s="124" t="s">
        <v>431</v>
      </c>
      <c r="AO2" s="124" t="s">
        <v>432</v>
      </c>
      <c r="AP2" s="124" t="s">
        <v>434</v>
      </c>
      <c r="AQ2" s="124" t="s">
        <v>435</v>
      </c>
      <c r="AR2" s="124" t="s">
        <v>436</v>
      </c>
      <c r="AS2" s="124" t="s">
        <v>437</v>
      </c>
      <c r="AT2" s="124" t="s">
        <v>438</v>
      </c>
      <c r="AU2" s="124" t="s">
        <v>439</v>
      </c>
      <c r="AV2" s="124" t="s">
        <v>440</v>
      </c>
      <c r="AW2" s="124" t="s">
        <v>441</v>
      </c>
      <c r="AX2" s="124" t="s">
        <v>442</v>
      </c>
      <c r="AY2" s="124" t="s">
        <v>443</v>
      </c>
      <c r="AZ2" s="124" t="s">
        <v>444</v>
      </c>
      <c r="BA2" s="124" t="s">
        <v>445</v>
      </c>
      <c r="BB2" s="124" t="s">
        <v>446</v>
      </c>
      <c r="BC2" s="124" t="s">
        <v>447</v>
      </c>
      <c r="BD2" s="124" t="s">
        <v>448</v>
      </c>
      <c r="BE2" s="124" t="s">
        <v>449</v>
      </c>
      <c r="BF2" s="124" t="s">
        <v>450</v>
      </c>
      <c r="BG2" s="124" t="s">
        <v>451</v>
      </c>
      <c r="BH2" s="124" t="s">
        <v>452</v>
      </c>
      <c r="BI2" s="124" t="s">
        <v>453</v>
      </c>
      <c r="BJ2" s="124" t="s">
        <v>454</v>
      </c>
      <c r="BK2" s="124" t="s">
        <v>455</v>
      </c>
      <c r="BL2" s="124" t="s">
        <v>456</v>
      </c>
      <c r="BM2" s="124" t="s">
        <v>457</v>
      </c>
      <c r="BN2" s="124" t="s">
        <v>458</v>
      </c>
      <c r="BO2" s="124" t="s">
        <v>459</v>
      </c>
      <c r="BP2" s="124" t="s">
        <v>460</v>
      </c>
      <c r="BQ2" s="124" t="s">
        <v>461</v>
      </c>
      <c r="BR2" s="124" t="s">
        <v>462</v>
      </c>
      <c r="BS2" s="124" t="s">
        <v>463</v>
      </c>
      <c r="BT2" s="124" t="s">
        <v>464</v>
      </c>
      <c r="BU2" s="124" t="s">
        <v>465</v>
      </c>
    </row>
    <row r="3" spans="1:555" hidden="1" x14ac:dyDescent="0.25">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row>
    <row r="5" spans="1:555" ht="26.25" x14ac:dyDescent="0.25">
      <c r="C5" s="88" t="s">
        <v>392</v>
      </c>
      <c r="D5" s="89">
        <f>SUMIF($C:$C,$C$10,D:D)</f>
        <v>0</v>
      </c>
    </row>
    <row r="6" spans="1:555" x14ac:dyDescent="0.25">
      <c r="C6" s="109"/>
      <c r="D6" s="109"/>
      <c r="E6" s="109"/>
      <c r="F6" s="109"/>
      <c r="G6" s="78"/>
      <c r="H6" s="109"/>
      <c r="I6" s="109"/>
    </row>
    <row r="7" spans="1:555" x14ac:dyDescent="0.25">
      <c r="C7" s="109"/>
      <c r="D7" s="109"/>
      <c r="E7" s="109"/>
      <c r="F7" s="109"/>
      <c r="G7" s="78"/>
      <c r="H7" s="109"/>
      <c r="I7" s="109"/>
    </row>
    <row r="8" spans="1:555" x14ac:dyDescent="0.25">
      <c r="C8" s="109"/>
      <c r="D8" s="109"/>
      <c r="E8" s="109"/>
      <c r="F8" s="109"/>
      <c r="G8" s="78"/>
      <c r="H8" s="109"/>
      <c r="I8" s="109"/>
    </row>
    <row r="9" spans="1:555" ht="15.75" thickBot="1" x14ac:dyDescent="0.3">
      <c r="C9" s="109"/>
      <c r="D9" s="109"/>
      <c r="E9" s="109"/>
      <c r="F9" s="109"/>
      <c r="G9" s="78"/>
      <c r="H9" s="109"/>
      <c r="I9" s="109"/>
      <c r="K9" s="179"/>
    </row>
    <row r="10" spans="1:555" ht="15.75" thickBot="1" x14ac:dyDescent="0.3">
      <c r="C10" s="159" t="s">
        <v>53</v>
      </c>
      <c r="D10" s="110">
        <f>SUM(F17:F51)</f>
        <v>0</v>
      </c>
      <c r="F10" s="70"/>
      <c r="G10" s="79"/>
      <c r="H10" s="70"/>
      <c r="I10" s="70"/>
    </row>
    <row r="11" spans="1:555" x14ac:dyDescent="0.25">
      <c r="B11" s="95"/>
      <c r="C11" s="70"/>
      <c r="D11" s="31"/>
      <c r="E11" s="95"/>
      <c r="F11" s="95"/>
      <c r="G11" s="95"/>
      <c r="H11" s="76"/>
      <c r="I11" s="76"/>
      <c r="J11" s="76"/>
      <c r="K11" s="114"/>
    </row>
    <row r="12" spans="1:555" x14ac:dyDescent="0.25">
      <c r="B12" s="95"/>
      <c r="C12" s="70"/>
      <c r="D12" s="31"/>
      <c r="E12" s="95"/>
      <c r="F12" s="95"/>
      <c r="G12" s="95"/>
      <c r="H12" s="76"/>
      <c r="I12" s="76"/>
      <c r="J12" s="76"/>
      <c r="K12" s="114"/>
    </row>
    <row r="13" spans="1:555" ht="15.75" x14ac:dyDescent="0.25">
      <c r="B13" s="95"/>
      <c r="C13" s="206" t="s">
        <v>396</v>
      </c>
      <c r="D13" s="207"/>
      <c r="E13" s="95"/>
      <c r="F13" s="95"/>
      <c r="G13" s="95"/>
      <c r="H13" s="76"/>
      <c r="I13" s="76"/>
      <c r="J13" s="76"/>
      <c r="K13" s="114"/>
    </row>
    <row r="14" spans="1:555" ht="18.75" x14ac:dyDescent="0.25">
      <c r="B14" s="95"/>
      <c r="C14" s="215"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#N/A</v>
      </c>
      <c r="D14" s="31"/>
      <c r="E14" s="95"/>
      <c r="F14" s="95"/>
      <c r="G14" s="95"/>
      <c r="H14" s="76"/>
      <c r="I14" s="76"/>
      <c r="J14" s="76"/>
      <c r="K14" s="114"/>
    </row>
    <row r="15" spans="1:555" ht="15.75" thickBot="1" x14ac:dyDescent="0.3">
      <c r="F15" s="95"/>
      <c r="G15" s="76"/>
      <c r="H15" s="76"/>
      <c r="I15" s="76"/>
    </row>
    <row r="16" spans="1:555" ht="30.75" thickBot="1" x14ac:dyDescent="0.3">
      <c r="C16" s="131" t="s">
        <v>44</v>
      </c>
      <c r="D16" s="136" t="s">
        <v>55</v>
      </c>
      <c r="E16" s="138" t="s">
        <v>57</v>
      </c>
      <c r="F16" s="137" t="s">
        <v>27</v>
      </c>
      <c r="G16" s="135" t="s">
        <v>134</v>
      </c>
      <c r="H16" s="138" t="s">
        <v>46</v>
      </c>
      <c r="I16" s="135" t="s">
        <v>135</v>
      </c>
      <c r="J16" s="135" t="s">
        <v>414</v>
      </c>
      <c r="K16" s="135" t="s">
        <v>415</v>
      </c>
      <c r="L16" s="135" t="s">
        <v>471</v>
      </c>
    </row>
    <row r="17" spans="3:12" x14ac:dyDescent="0.25">
      <c r="C17" s="143"/>
      <c r="D17" s="160"/>
      <c r="E17" s="117"/>
      <c r="F17" s="99">
        <f t="shared" ref="F17:F51" si="0">D17*E17</f>
        <v>0</v>
      </c>
      <c r="G17" s="163"/>
      <c r="H17" s="144" t="s">
        <v>1073</v>
      </c>
      <c r="I17" s="132" t="str">
        <f>VLOOKUP(H17,Presupuesto!$B$11:$C$565,2,0)</f>
        <v>BECAS</v>
      </c>
      <c r="J17" s="225" t="s">
        <v>1466</v>
      </c>
      <c r="K17" s="100" t="s">
        <v>398</v>
      </c>
      <c r="L17" s="100"/>
    </row>
    <row r="18" spans="3:12" x14ac:dyDescent="0.25">
      <c r="C18" s="143"/>
      <c r="D18" s="160"/>
      <c r="E18" s="125"/>
      <c r="F18" s="99">
        <f t="shared" si="0"/>
        <v>0</v>
      </c>
      <c r="G18" s="163"/>
      <c r="H18" s="144" t="s">
        <v>1075</v>
      </c>
      <c r="I18" s="132" t="str">
        <f>VLOOKUP(H18,Presupuesto!$B$11:$C$565,2,0)</f>
        <v>BECAS ESTUDIANTES DE PREGRADO (PLAN REFORMA)</v>
      </c>
      <c r="J18" s="100" t="str">
        <f>$J$17</f>
        <v>Posgrado</v>
      </c>
      <c r="K18" s="100" t="s">
        <v>416</v>
      </c>
      <c r="L18" s="100"/>
    </row>
    <row r="19" spans="3:12" x14ac:dyDescent="0.25">
      <c r="C19" s="143"/>
      <c r="D19" s="160"/>
      <c r="E19" s="125"/>
      <c r="F19" s="99">
        <f t="shared" si="0"/>
        <v>0</v>
      </c>
      <c r="G19" s="163"/>
      <c r="H19" s="144" t="s">
        <v>1077</v>
      </c>
      <c r="I19" s="132" t="str">
        <f>VLOOKUP(H19,Presupuesto!$B$11:$C$565,2,0)</f>
        <v>BECAS CONVENIO MINISTERIO SALUD -IHSS-UNAH</v>
      </c>
      <c r="J19" s="100" t="str">
        <f t="shared" ref="J19:J50" si="1">$J$17</f>
        <v>Posgrado</v>
      </c>
      <c r="K19" s="100" t="s">
        <v>416</v>
      </c>
      <c r="L19" s="100"/>
    </row>
    <row r="20" spans="3:12" x14ac:dyDescent="0.25">
      <c r="C20" s="143"/>
      <c r="D20" s="160"/>
      <c r="E20" s="125"/>
      <c r="F20" s="99">
        <f t="shared" si="0"/>
        <v>0</v>
      </c>
      <c r="G20" s="163"/>
      <c r="H20" s="144" t="s">
        <v>1079</v>
      </c>
      <c r="I20" s="132" t="str">
        <f>VLOOKUP(H20,Presupuesto!$B$11:$C$565,2,0)</f>
        <v>BECAS DE ACTUALIZACION Y CAPACITACION DOCENTE</v>
      </c>
      <c r="J20" s="100" t="str">
        <f t="shared" si="1"/>
        <v>Posgrado</v>
      </c>
      <c r="K20" s="100" t="s">
        <v>416</v>
      </c>
      <c r="L20" s="100"/>
    </row>
    <row r="21" spans="3:12" x14ac:dyDescent="0.25">
      <c r="C21" s="143"/>
      <c r="D21" s="160"/>
      <c r="E21" s="125"/>
      <c r="F21" s="99">
        <f t="shared" si="0"/>
        <v>0</v>
      </c>
      <c r="G21" s="163"/>
      <c r="H21" s="144" t="s">
        <v>1081</v>
      </c>
      <c r="I21" s="132" t="str">
        <f>VLOOKUP(H21,Presupuesto!$B$11:$C$565,2,0)</f>
        <v>BECAS EXCELENCIA ACADEMICA</v>
      </c>
      <c r="J21" s="100" t="str">
        <f t="shared" si="1"/>
        <v>Posgrado</v>
      </c>
      <c r="K21" s="100" t="s">
        <v>416</v>
      </c>
      <c r="L21" s="100"/>
    </row>
    <row r="22" spans="3:12" x14ac:dyDescent="0.25">
      <c r="C22" s="143"/>
      <c r="D22" s="160"/>
      <c r="E22" s="125"/>
      <c r="F22" s="99">
        <f t="shared" si="0"/>
        <v>0</v>
      </c>
      <c r="G22" s="163"/>
      <c r="H22" s="144" t="s">
        <v>1083</v>
      </c>
      <c r="I22" s="132" t="str">
        <f>VLOOKUP(H22,Presupuesto!$B$11:$C$565,2,0)</f>
        <v>BECAS PARA HIJOS DE LOS TRABAJADORES</v>
      </c>
      <c r="J22" s="100" t="str">
        <f t="shared" si="1"/>
        <v>Posgrado</v>
      </c>
      <c r="K22" s="100" t="s">
        <v>405</v>
      </c>
      <c r="L22" s="100"/>
    </row>
    <row r="23" spans="3:12" x14ac:dyDescent="0.25">
      <c r="C23" s="143"/>
      <c r="D23" s="160"/>
      <c r="E23" s="125"/>
      <c r="F23" s="99">
        <f t="shared" si="0"/>
        <v>0</v>
      </c>
      <c r="G23" s="163"/>
      <c r="H23" s="144" t="s">
        <v>1085</v>
      </c>
      <c r="I23" s="132" t="str">
        <f>VLOOKUP(H23,Presupuesto!$B$11:$C$565,2,0)</f>
        <v>BECAS POST GRADO ECONOMIA</v>
      </c>
      <c r="J23" s="100" t="str">
        <f t="shared" si="1"/>
        <v>Posgrado</v>
      </c>
      <c r="K23" s="100" t="s">
        <v>416</v>
      </c>
      <c r="L23" s="100"/>
    </row>
    <row r="24" spans="3:12" x14ac:dyDescent="0.25">
      <c r="C24" s="143"/>
      <c r="D24" s="160"/>
      <c r="E24" s="125"/>
      <c r="F24" s="99">
        <f t="shared" si="0"/>
        <v>0</v>
      </c>
      <c r="G24" s="163"/>
      <c r="H24" s="144" t="s">
        <v>1087</v>
      </c>
      <c r="I24" s="132" t="str">
        <f>VLOOKUP(H24,Presupuesto!$B$11:$C$565,2,0)</f>
        <v>BECAS POST-GRADO DE TRABAJO SOCIAL</v>
      </c>
      <c r="J24" s="100" t="str">
        <f t="shared" si="1"/>
        <v>Posgrado</v>
      </c>
      <c r="K24" s="100" t="s">
        <v>416</v>
      </c>
      <c r="L24" s="100"/>
    </row>
    <row r="25" spans="3:12" x14ac:dyDescent="0.25">
      <c r="C25" s="143"/>
      <c r="D25" s="160"/>
      <c r="E25" s="125"/>
      <c r="F25" s="99">
        <f t="shared" si="0"/>
        <v>0</v>
      </c>
      <c r="G25" s="163"/>
      <c r="H25" s="144" t="s">
        <v>1089</v>
      </c>
      <c r="I25" s="132" t="str">
        <f>VLOOKUP(H25,Presupuesto!$B$11:$C$565,2,0)</f>
        <v>BECAS PROFESIONALIZANTES DOCENTE (PLAN DE REFORMA)</v>
      </c>
      <c r="J25" s="100" t="str">
        <f t="shared" si="1"/>
        <v>Posgrado</v>
      </c>
      <c r="K25" s="100" t="s">
        <v>416</v>
      </c>
      <c r="L25" s="100"/>
    </row>
    <row r="26" spans="3:12" x14ac:dyDescent="0.25">
      <c r="C26" s="143"/>
      <c r="D26" s="160"/>
      <c r="E26" s="125"/>
      <c r="F26" s="99">
        <f t="shared" si="0"/>
        <v>0</v>
      </c>
      <c r="G26" s="163"/>
      <c r="H26" s="144" t="s">
        <v>1091</v>
      </c>
      <c r="I26" s="132" t="str">
        <f>VLOOKUP(H26,Presupuesto!$B$11:$C$565,2,0)</f>
        <v>PRESTAMOS A ESTUDIANTES</v>
      </c>
      <c r="J26" s="100" t="str">
        <f t="shared" si="1"/>
        <v>Posgrado</v>
      </c>
      <c r="K26" s="100" t="s">
        <v>416</v>
      </c>
      <c r="L26" s="100"/>
    </row>
    <row r="27" spans="3:12" x14ac:dyDescent="0.25">
      <c r="C27" s="143"/>
      <c r="D27" s="160"/>
      <c r="E27" s="125"/>
      <c r="F27" s="99">
        <f t="shared" si="0"/>
        <v>0</v>
      </c>
      <c r="G27" s="163"/>
      <c r="H27" s="144" t="s">
        <v>1093</v>
      </c>
      <c r="I27" s="132" t="str">
        <f>VLOOKUP(H27,Presupuesto!$B$11:$C$565,2,0)</f>
        <v>BECAS TALLERES EMPLEADOS A ESTUDIANTES</v>
      </c>
      <c r="J27" s="100" t="str">
        <f t="shared" si="1"/>
        <v>Posgrado</v>
      </c>
      <c r="K27" s="100" t="s">
        <v>416</v>
      </c>
      <c r="L27" s="100"/>
    </row>
    <row r="28" spans="3:12" x14ac:dyDescent="0.25">
      <c r="C28" s="143"/>
      <c r="D28" s="160"/>
      <c r="E28" s="125"/>
      <c r="F28" s="99">
        <f t="shared" si="0"/>
        <v>0</v>
      </c>
      <c r="G28" s="163"/>
      <c r="H28" s="144" t="s">
        <v>1095</v>
      </c>
      <c r="I28" s="132" t="str">
        <f>VLOOKUP(H28,Presupuesto!$B$11:$C$565,2,0)</f>
        <v>BECAS EXTERNAS DE INVESTIGACION</v>
      </c>
      <c r="J28" s="100" t="str">
        <f t="shared" si="1"/>
        <v>Posgrado</v>
      </c>
      <c r="K28" s="100" t="s">
        <v>416</v>
      </c>
      <c r="L28" s="100"/>
    </row>
    <row r="29" spans="3:12" x14ac:dyDescent="0.25">
      <c r="C29" s="143"/>
      <c r="D29" s="160"/>
      <c r="E29" s="125"/>
      <c r="F29" s="99">
        <f t="shared" si="0"/>
        <v>0</v>
      </c>
      <c r="G29" s="163"/>
      <c r="H29" s="144" t="s">
        <v>1097</v>
      </c>
      <c r="I29" s="132" t="str">
        <f>VLOOKUP(H29,Presupuesto!$B$11:$C$565,2,0)</f>
        <v>BECAS SUSTANTIVAS DE INVESTIGACIÓN</v>
      </c>
      <c r="J29" s="100" t="str">
        <f t="shared" si="1"/>
        <v>Posgrado</v>
      </c>
      <c r="K29" s="100" t="s">
        <v>416</v>
      </c>
      <c r="L29" s="100"/>
    </row>
    <row r="30" spans="3:12" x14ac:dyDescent="0.25">
      <c r="C30" s="143"/>
      <c r="D30" s="160"/>
      <c r="E30" s="125"/>
      <c r="F30" s="99">
        <f t="shared" si="0"/>
        <v>0</v>
      </c>
      <c r="G30" s="163"/>
      <c r="H30" s="144" t="s">
        <v>1099</v>
      </c>
      <c r="I30" s="132" t="str">
        <f>VLOOKUP(H30,Presupuesto!$B$11:$C$565,2,0)</f>
        <v>BECAS DE INVEST, PARA ESTUD. DE PREGRADO</v>
      </c>
      <c r="J30" s="100" t="str">
        <f t="shared" si="1"/>
        <v>Posgrado</v>
      </c>
      <c r="K30" s="100" t="s">
        <v>416</v>
      </c>
      <c r="L30" s="100"/>
    </row>
    <row r="31" spans="3:12" x14ac:dyDescent="0.25">
      <c r="C31" s="143"/>
      <c r="D31" s="160"/>
      <c r="E31" s="125"/>
      <c r="F31" s="99">
        <f t="shared" si="0"/>
        <v>0</v>
      </c>
      <c r="G31" s="163"/>
      <c r="H31" s="144" t="s">
        <v>1101</v>
      </c>
      <c r="I31" s="132" t="str">
        <f>VLOOKUP(H31,Presupuesto!$B$11:$C$565,2,0)</f>
        <v>BECAS DE INVEST. PARA DOC.DE POST-GRADO</v>
      </c>
      <c r="J31" s="100" t="str">
        <f t="shared" si="1"/>
        <v>Posgrado</v>
      </c>
      <c r="K31" s="100" t="s">
        <v>416</v>
      </c>
      <c r="L31" s="100"/>
    </row>
    <row r="32" spans="3:12" x14ac:dyDescent="0.25">
      <c r="C32" s="143"/>
      <c r="D32" s="160"/>
      <c r="E32" s="125"/>
      <c r="F32" s="99">
        <f t="shared" si="0"/>
        <v>0</v>
      </c>
      <c r="G32" s="163"/>
      <c r="H32" s="144" t="s">
        <v>1103</v>
      </c>
      <c r="I32" s="132" t="str">
        <f>VLOOKUP(H32,Presupuesto!$B$11:$C$565,2,0)</f>
        <v>BECAS BÁSICAS DE INVESTIGACIÓN</v>
      </c>
      <c r="J32" s="100" t="str">
        <f t="shared" si="1"/>
        <v>Posgrado</v>
      </c>
      <c r="K32" s="100" t="s">
        <v>416</v>
      </c>
      <c r="L32" s="100"/>
    </row>
    <row r="33" spans="3:12" x14ac:dyDescent="0.25">
      <c r="C33" s="143"/>
      <c r="D33" s="160"/>
      <c r="E33" s="125"/>
      <c r="F33" s="99">
        <f t="shared" si="0"/>
        <v>0</v>
      </c>
      <c r="G33" s="163"/>
      <c r="H33" s="144" t="s">
        <v>1105</v>
      </c>
      <c r="I33" s="132" t="str">
        <f>VLOOKUP(H33,Presupuesto!$B$11:$C$565,2,0)</f>
        <v>BECAS RELEVO GENERACIONAL</v>
      </c>
      <c r="J33" s="100" t="str">
        <f t="shared" si="1"/>
        <v>Posgrado</v>
      </c>
      <c r="K33" s="100" t="s">
        <v>416</v>
      </c>
      <c r="L33" s="100"/>
    </row>
    <row r="34" spans="3:12" x14ac:dyDescent="0.25">
      <c r="C34" s="143"/>
      <c r="D34" s="160"/>
      <c r="E34" s="125"/>
      <c r="F34" s="99">
        <f t="shared" si="0"/>
        <v>0</v>
      </c>
      <c r="G34" s="163"/>
      <c r="H34" s="144" t="s">
        <v>1107</v>
      </c>
      <c r="I34" s="132" t="str">
        <f>VLOOKUP(H34,Presupuesto!$B$11:$C$565,2,0)</f>
        <v>BECAS DE EQUIDAD</v>
      </c>
      <c r="J34" s="100" t="str">
        <f t="shared" si="1"/>
        <v>Posgrado</v>
      </c>
      <c r="K34" s="100" t="s">
        <v>416</v>
      </c>
      <c r="L34" s="100"/>
    </row>
    <row r="35" spans="3:12" x14ac:dyDescent="0.25">
      <c r="C35" s="143"/>
      <c r="D35" s="160"/>
      <c r="E35" s="125"/>
      <c r="F35" s="99">
        <f t="shared" si="0"/>
        <v>0</v>
      </c>
      <c r="G35" s="163"/>
      <c r="H35" s="144" t="s">
        <v>1109</v>
      </c>
      <c r="I35" s="132" t="str">
        <f>VLOOKUP(H35,Presupuesto!$B$11:$C$565,2,0)</f>
        <v>PREMIOS AL INVESTIGADOR</v>
      </c>
      <c r="J35" s="100" t="str">
        <f t="shared" si="1"/>
        <v>Posgrado</v>
      </c>
      <c r="K35" s="100" t="s">
        <v>416</v>
      </c>
      <c r="L35" s="100"/>
    </row>
    <row r="36" spans="3:12" x14ac:dyDescent="0.25">
      <c r="C36" s="143"/>
      <c r="D36" s="160"/>
      <c r="E36" s="125"/>
      <c r="F36" s="99">
        <f t="shared" si="0"/>
        <v>0</v>
      </c>
      <c r="G36" s="163"/>
      <c r="H36" s="144" t="s">
        <v>1111</v>
      </c>
      <c r="I36" s="132" t="str">
        <f>VLOOKUP(H36,Presupuesto!$B$11:$C$565,2,0)</f>
        <v>BECAS DE INV. PARA ESTUDIANTES DE POSTGRADO</v>
      </c>
      <c r="J36" s="100" t="str">
        <f t="shared" si="1"/>
        <v>Posgrado</v>
      </c>
      <c r="K36" s="100" t="s">
        <v>416</v>
      </c>
      <c r="L36" s="100"/>
    </row>
    <row r="37" spans="3:12" x14ac:dyDescent="0.25">
      <c r="C37" s="143"/>
      <c r="D37" s="160"/>
      <c r="E37" s="125"/>
      <c r="F37" s="99">
        <f t="shared" si="0"/>
        <v>0</v>
      </c>
      <c r="G37" s="163"/>
      <c r="H37" s="144" t="s">
        <v>1113</v>
      </c>
      <c r="I37" s="132" t="str">
        <f>VLOOKUP(H37,Presupuesto!$B$11:$C$565,2,0)</f>
        <v>Becas Especiales de Investigación</v>
      </c>
      <c r="J37" s="100" t="str">
        <f t="shared" si="1"/>
        <v>Posgrado</v>
      </c>
      <c r="K37" s="100" t="s">
        <v>416</v>
      </c>
      <c r="L37" s="100"/>
    </row>
    <row r="38" spans="3:12" x14ac:dyDescent="0.25">
      <c r="C38" s="143"/>
      <c r="D38" s="160"/>
      <c r="E38" s="125"/>
      <c r="F38" s="99">
        <f t="shared" si="0"/>
        <v>0</v>
      </c>
      <c r="G38" s="163"/>
      <c r="H38" s="144"/>
      <c r="I38" s="132" t="e">
        <f>VLOOKUP(H38,Presupuesto!$B$11:$C$565,2,0)</f>
        <v>#N/A</v>
      </c>
      <c r="J38" s="100" t="str">
        <f t="shared" si="1"/>
        <v>Posgrado</v>
      </c>
      <c r="K38" s="100" t="s">
        <v>416</v>
      </c>
      <c r="L38" s="100"/>
    </row>
    <row r="39" spans="3:12" x14ac:dyDescent="0.25">
      <c r="C39" s="145"/>
      <c r="D39" s="160"/>
      <c r="E39" s="120"/>
      <c r="F39" s="99">
        <f t="shared" si="0"/>
        <v>0</v>
      </c>
      <c r="G39" s="163"/>
      <c r="H39" s="146"/>
      <c r="I39" s="132" t="e">
        <f>VLOOKUP(H39,Presupuesto!$B$11:$C$565,2,0)</f>
        <v>#N/A</v>
      </c>
      <c r="J39" s="100" t="str">
        <f t="shared" si="1"/>
        <v>Posgrado</v>
      </c>
      <c r="K39" s="100" t="s">
        <v>416</v>
      </c>
      <c r="L39" s="100"/>
    </row>
    <row r="40" spans="3:12" x14ac:dyDescent="0.25">
      <c r="C40" s="145"/>
      <c r="D40" s="160"/>
      <c r="E40" s="120"/>
      <c r="F40" s="99">
        <f t="shared" si="0"/>
        <v>0</v>
      </c>
      <c r="G40" s="163"/>
      <c r="H40" s="146"/>
      <c r="I40" s="132" t="e">
        <f>VLOOKUP(H40,Presupuesto!$B$11:$C$565,2,0)</f>
        <v>#N/A</v>
      </c>
      <c r="J40" s="100" t="str">
        <f t="shared" si="1"/>
        <v>Posgrado</v>
      </c>
      <c r="K40" s="100" t="s">
        <v>416</v>
      </c>
      <c r="L40" s="100"/>
    </row>
    <row r="41" spans="3:12" x14ac:dyDescent="0.25">
      <c r="C41" s="145"/>
      <c r="D41" s="160"/>
      <c r="E41" s="120"/>
      <c r="F41" s="99">
        <f t="shared" si="0"/>
        <v>0</v>
      </c>
      <c r="G41" s="163"/>
      <c r="H41" s="146"/>
      <c r="I41" s="132" t="e">
        <f>VLOOKUP(H41,Presupuesto!$B$11:$C$565,2,0)</f>
        <v>#N/A</v>
      </c>
      <c r="J41" s="100" t="str">
        <f t="shared" si="1"/>
        <v>Posgrado</v>
      </c>
      <c r="K41" s="100" t="s">
        <v>416</v>
      </c>
      <c r="L41" s="100"/>
    </row>
    <row r="42" spans="3:12" x14ac:dyDescent="0.25">
      <c r="C42" s="145"/>
      <c r="D42" s="160"/>
      <c r="E42" s="120"/>
      <c r="F42" s="99">
        <f t="shared" si="0"/>
        <v>0</v>
      </c>
      <c r="G42" s="163"/>
      <c r="H42" s="146"/>
      <c r="I42" s="132" t="e">
        <f>VLOOKUP(H42,Presupuesto!$B$11:$C$565,2,0)</f>
        <v>#N/A</v>
      </c>
      <c r="J42" s="100" t="str">
        <f t="shared" si="1"/>
        <v>Posgrado</v>
      </c>
      <c r="K42" s="100" t="s">
        <v>416</v>
      </c>
      <c r="L42" s="100"/>
    </row>
    <row r="43" spans="3:12" x14ac:dyDescent="0.25">
      <c r="C43" s="145"/>
      <c r="D43" s="160"/>
      <c r="E43" s="120"/>
      <c r="F43" s="99">
        <f t="shared" si="0"/>
        <v>0</v>
      </c>
      <c r="G43" s="163"/>
      <c r="H43" s="146"/>
      <c r="I43" s="132" t="e">
        <f>VLOOKUP(H43,Presupuesto!$B$11:$C$565,2,0)</f>
        <v>#N/A</v>
      </c>
      <c r="J43" s="100" t="str">
        <f t="shared" si="1"/>
        <v>Posgrado</v>
      </c>
      <c r="K43" s="100" t="s">
        <v>416</v>
      </c>
      <c r="L43" s="100"/>
    </row>
    <row r="44" spans="3:12" x14ac:dyDescent="0.25">
      <c r="C44" s="145"/>
      <c r="D44" s="160"/>
      <c r="E44" s="120"/>
      <c r="F44" s="99">
        <f t="shared" si="0"/>
        <v>0</v>
      </c>
      <c r="G44" s="163"/>
      <c r="H44" s="146"/>
      <c r="I44" s="132" t="e">
        <f>VLOOKUP(H44,Presupuesto!$B$11:$C$565,2,0)</f>
        <v>#N/A</v>
      </c>
      <c r="J44" s="100" t="str">
        <f t="shared" si="1"/>
        <v>Posgrado</v>
      </c>
      <c r="K44" s="100" t="s">
        <v>416</v>
      </c>
      <c r="L44" s="100"/>
    </row>
    <row r="45" spans="3:12" x14ac:dyDescent="0.25">
      <c r="C45" s="145"/>
      <c r="D45" s="160"/>
      <c r="E45" s="120"/>
      <c r="F45" s="99">
        <f t="shared" si="0"/>
        <v>0</v>
      </c>
      <c r="G45" s="163"/>
      <c r="H45" s="146"/>
      <c r="I45" s="132" t="e">
        <f>VLOOKUP(H45,Presupuesto!$B$11:$C$565,2,0)</f>
        <v>#N/A</v>
      </c>
      <c r="J45" s="100" t="str">
        <f t="shared" si="1"/>
        <v>Posgrado</v>
      </c>
      <c r="K45" s="100" t="s">
        <v>416</v>
      </c>
      <c r="L45" s="100"/>
    </row>
    <row r="46" spans="3:12" x14ac:dyDescent="0.25">
      <c r="C46" s="145"/>
      <c r="D46" s="160"/>
      <c r="E46" s="120"/>
      <c r="F46" s="99">
        <f t="shared" si="0"/>
        <v>0</v>
      </c>
      <c r="G46" s="163"/>
      <c r="H46" s="146"/>
      <c r="I46" s="132" t="e">
        <f>VLOOKUP(H46,Presupuesto!$B$11:$C$565,2,0)</f>
        <v>#N/A</v>
      </c>
      <c r="J46" s="100" t="str">
        <f t="shared" si="1"/>
        <v>Posgrado</v>
      </c>
      <c r="K46" s="100" t="s">
        <v>416</v>
      </c>
      <c r="L46" s="100"/>
    </row>
    <row r="47" spans="3:12" x14ac:dyDescent="0.25">
      <c r="C47" s="147"/>
      <c r="D47" s="160"/>
      <c r="E47" s="120"/>
      <c r="F47" s="99">
        <f t="shared" si="0"/>
        <v>0</v>
      </c>
      <c r="G47" s="163"/>
      <c r="H47" s="148"/>
      <c r="I47" s="132" t="e">
        <f>VLOOKUP(H47,Presupuesto!$B$11:$C$565,2,0)</f>
        <v>#N/A</v>
      </c>
      <c r="J47" s="100" t="str">
        <f t="shared" si="1"/>
        <v>Posgrado</v>
      </c>
      <c r="K47" s="100" t="s">
        <v>407</v>
      </c>
      <c r="L47" s="100"/>
    </row>
    <row r="48" spans="3:12" x14ac:dyDescent="0.25">
      <c r="C48" s="147"/>
      <c r="D48" s="160"/>
      <c r="E48" s="120"/>
      <c r="F48" s="99">
        <f t="shared" si="0"/>
        <v>0</v>
      </c>
      <c r="G48" s="163"/>
      <c r="H48" s="148"/>
      <c r="I48" s="132" t="e">
        <f>VLOOKUP(H48,Presupuesto!$B$11:$C$565,2,0)</f>
        <v>#N/A</v>
      </c>
      <c r="J48" s="100" t="str">
        <f t="shared" si="1"/>
        <v>Posgrado</v>
      </c>
      <c r="K48" s="100" t="s">
        <v>416</v>
      </c>
      <c r="L48" s="100"/>
    </row>
    <row r="49" spans="3:12" x14ac:dyDescent="0.25">
      <c r="C49" s="147"/>
      <c r="D49" s="160"/>
      <c r="E49" s="120"/>
      <c r="F49" s="99">
        <f t="shared" si="0"/>
        <v>0</v>
      </c>
      <c r="G49" s="163"/>
      <c r="H49" s="148"/>
      <c r="I49" s="132" t="e">
        <f>VLOOKUP(H49,Presupuesto!$B$11:$C$565,2,0)</f>
        <v>#N/A</v>
      </c>
      <c r="J49" s="100" t="str">
        <f t="shared" si="1"/>
        <v>Posgrado</v>
      </c>
      <c r="K49" s="100" t="s">
        <v>416</v>
      </c>
      <c r="L49" s="100"/>
    </row>
    <row r="50" spans="3:12" x14ac:dyDescent="0.25">
      <c r="C50" s="147"/>
      <c r="D50" s="160"/>
      <c r="E50" s="120"/>
      <c r="F50" s="99">
        <f t="shared" si="0"/>
        <v>0</v>
      </c>
      <c r="G50" s="163"/>
      <c r="H50" s="148"/>
      <c r="I50" s="132" t="e">
        <f>VLOOKUP(H50,Presupuesto!$B$11:$C$565,2,0)</f>
        <v>#N/A</v>
      </c>
      <c r="J50" s="100" t="str">
        <f t="shared" si="1"/>
        <v>Posgrado</v>
      </c>
      <c r="K50" s="100" t="s">
        <v>416</v>
      </c>
      <c r="L50" s="100"/>
    </row>
    <row r="51" spans="3:12" ht="15.75" thickBot="1" x14ac:dyDescent="0.3">
      <c r="C51" s="149"/>
      <c r="D51" s="229"/>
      <c r="E51" s="105"/>
      <c r="F51" s="107">
        <f t="shared" si="0"/>
        <v>0</v>
      </c>
      <c r="G51" s="164"/>
      <c r="H51" s="150"/>
      <c r="I51" s="134" t="e">
        <f>VLOOKUP(H51,Presupuesto!$B$11:$C$565,2,0)</f>
        <v>#N/A</v>
      </c>
      <c r="J51" s="108" t="str">
        <f t="shared" ref="J51" si="2">$J$17</f>
        <v>Posgrado</v>
      </c>
      <c r="K51" s="126" t="s">
        <v>398</v>
      </c>
      <c r="L51" s="126"/>
    </row>
    <row r="52" spans="3:12" x14ac:dyDescent="0.25">
      <c r="F52" s="92"/>
      <c r="G52" s="91"/>
      <c r="H52" s="92"/>
      <c r="I52" s="92"/>
    </row>
  </sheetData>
  <dataValidations count="5">
    <dataValidation type="list" allowBlank="1" showInputMessage="1" showErrorMessage="1" errorTitle="¡Ingreso Inválido!" error="Seleccione una opción de la lista." promptTitle="Dimensión Estratégica" prompt="Seleccione una opción de la lista." sqref="J51">
      <formula1>$A$2:$O$2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 type="list" allowBlank="1" showInputMessage="1" showErrorMessage="1" errorTitle="¡Ingreso Inválido!" error="Seleccione una opción de la lista." promptTitle="Dimensión Estratégica" prompt="Seleccione una opción de la lista." sqref="J17:J50">
      <formula1>$A$2:$O$2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36"/>
  <sheetViews>
    <sheetView topLeftCell="A4" workbookViewId="0">
      <selection activeCell="D27" sqref="D27"/>
    </sheetView>
  </sheetViews>
  <sheetFormatPr baseColWidth="10" defaultColWidth="11.5703125" defaultRowHeight="15" x14ac:dyDescent="0.25"/>
  <cols>
    <col min="1" max="1" width="3" style="87" customWidth="1"/>
    <col min="2" max="2" width="7.85546875" style="87" customWidth="1"/>
    <col min="3" max="3" width="51.7109375" style="87" customWidth="1"/>
    <col min="4" max="4" width="26.85546875" style="87" bestFit="1" customWidth="1"/>
    <col min="5" max="5" width="36.7109375" style="87" bestFit="1" customWidth="1"/>
    <col min="6" max="6" width="21.85546875" style="87" customWidth="1"/>
    <col min="7" max="7" width="16.5703125" style="77" customWidth="1"/>
    <col min="8" max="8" width="24.140625" style="87" bestFit="1" customWidth="1"/>
    <col min="9" max="9" width="36" style="87" bestFit="1" customWidth="1"/>
    <col min="10" max="10" width="28.140625" style="87" bestFit="1" customWidth="1"/>
    <col min="11" max="11" width="19.85546875" style="87" bestFit="1" customWidth="1"/>
    <col min="12" max="12" width="19.42578125" style="87" customWidth="1"/>
    <col min="13" max="16384" width="11.5703125" style="87"/>
  </cols>
  <sheetData>
    <row r="1" spans="1:555" ht="26.25" hidden="1" x14ac:dyDescent="0.25">
      <c r="A1" s="190" t="s">
        <v>255</v>
      </c>
      <c r="B1" s="193" t="s">
        <v>256</v>
      </c>
      <c r="C1" s="184" t="s">
        <v>257</v>
      </c>
      <c r="D1" s="184" t="s">
        <v>503</v>
      </c>
      <c r="E1" s="184" t="s">
        <v>505</v>
      </c>
      <c r="F1" s="184" t="s">
        <v>507</v>
      </c>
      <c r="G1" s="184" t="s">
        <v>509</v>
      </c>
      <c r="H1" s="184" t="s">
        <v>511</v>
      </c>
      <c r="I1" s="184" t="s">
        <v>513</v>
      </c>
      <c r="J1" s="184" t="s">
        <v>258</v>
      </c>
      <c r="K1" s="184" t="s">
        <v>516</v>
      </c>
      <c r="L1" s="184" t="s">
        <v>259</v>
      </c>
      <c r="M1" s="184" t="s">
        <v>518</v>
      </c>
      <c r="N1" s="184" t="s">
        <v>520</v>
      </c>
      <c r="O1" s="184" t="s">
        <v>522</v>
      </c>
      <c r="P1" s="184" t="s">
        <v>260</v>
      </c>
      <c r="Q1" s="184" t="s">
        <v>523</v>
      </c>
      <c r="R1" s="184" t="s">
        <v>526</v>
      </c>
      <c r="S1" s="184" t="s">
        <v>261</v>
      </c>
      <c r="T1" s="184" t="s">
        <v>528</v>
      </c>
      <c r="U1" s="184" t="s">
        <v>262</v>
      </c>
      <c r="V1" s="184" t="s">
        <v>529</v>
      </c>
      <c r="W1" s="184" t="s">
        <v>530</v>
      </c>
      <c r="X1" s="184" t="s">
        <v>534</v>
      </c>
      <c r="Y1" s="184" t="s">
        <v>278</v>
      </c>
      <c r="Z1" s="184" t="s">
        <v>535</v>
      </c>
      <c r="AA1" s="184" t="s">
        <v>537</v>
      </c>
      <c r="AB1" s="184" t="s">
        <v>539</v>
      </c>
      <c r="AC1" s="184" t="s">
        <v>279</v>
      </c>
      <c r="AD1" s="184" t="s">
        <v>541</v>
      </c>
      <c r="AE1" s="184" t="s">
        <v>543</v>
      </c>
      <c r="AF1" s="184" t="s">
        <v>545</v>
      </c>
      <c r="AG1" s="184" t="s">
        <v>547</v>
      </c>
      <c r="AH1" s="184" t="s">
        <v>254</v>
      </c>
      <c r="AI1" s="184" t="s">
        <v>549</v>
      </c>
      <c r="AJ1" s="193" t="s">
        <v>263</v>
      </c>
      <c r="AK1" s="184" t="s">
        <v>551</v>
      </c>
      <c r="AL1" s="184" t="s">
        <v>264</v>
      </c>
      <c r="AM1" s="184" t="s">
        <v>553</v>
      </c>
      <c r="AN1" s="184" t="s">
        <v>555</v>
      </c>
      <c r="AO1" s="184" t="s">
        <v>265</v>
      </c>
      <c r="AP1" s="184" t="s">
        <v>557</v>
      </c>
      <c r="AQ1" s="184" t="s">
        <v>559</v>
      </c>
      <c r="AR1" s="184" t="s">
        <v>266</v>
      </c>
      <c r="AS1" s="184" t="s">
        <v>560</v>
      </c>
      <c r="AT1" s="184" t="s">
        <v>562</v>
      </c>
      <c r="AU1" s="184" t="s">
        <v>563</v>
      </c>
      <c r="AV1" s="184" t="s">
        <v>564</v>
      </c>
      <c r="AW1" s="184" t="s">
        <v>566</v>
      </c>
      <c r="AX1" s="184" t="s">
        <v>568</v>
      </c>
      <c r="AY1" s="184" t="s">
        <v>569</v>
      </c>
      <c r="AZ1" s="184" t="s">
        <v>267</v>
      </c>
      <c r="BA1" s="184" t="s">
        <v>571</v>
      </c>
      <c r="BB1" s="184" t="s">
        <v>573</v>
      </c>
      <c r="BC1" s="184" t="s">
        <v>575</v>
      </c>
      <c r="BD1" s="184" t="s">
        <v>577</v>
      </c>
      <c r="BE1" s="184" t="s">
        <v>579</v>
      </c>
      <c r="BF1" s="184" t="s">
        <v>581</v>
      </c>
      <c r="BG1" s="184" t="s">
        <v>583</v>
      </c>
      <c r="BH1" s="184" t="s">
        <v>585</v>
      </c>
      <c r="BI1" s="184" t="s">
        <v>280</v>
      </c>
      <c r="BJ1" s="184" t="s">
        <v>587</v>
      </c>
      <c r="BK1" s="184" t="s">
        <v>589</v>
      </c>
      <c r="BL1" s="184" t="s">
        <v>591</v>
      </c>
      <c r="BM1" s="184" t="s">
        <v>593</v>
      </c>
      <c r="BN1" s="184" t="s">
        <v>595</v>
      </c>
      <c r="BO1" s="184" t="s">
        <v>597</v>
      </c>
      <c r="BP1" s="184" t="s">
        <v>599</v>
      </c>
      <c r="BQ1" s="184" t="s">
        <v>601</v>
      </c>
      <c r="BR1" s="184" t="s">
        <v>603</v>
      </c>
      <c r="BS1" s="184" t="s">
        <v>605</v>
      </c>
      <c r="BT1" s="193" t="s">
        <v>268</v>
      </c>
      <c r="BU1" s="184" t="s">
        <v>269</v>
      </c>
      <c r="BV1" s="184" t="s">
        <v>607</v>
      </c>
      <c r="BW1" s="184" t="s">
        <v>270</v>
      </c>
      <c r="BX1" s="184" t="s">
        <v>609</v>
      </c>
      <c r="BY1" s="184" t="s">
        <v>611</v>
      </c>
      <c r="BZ1" s="193" t="s">
        <v>271</v>
      </c>
      <c r="CA1" s="184" t="s">
        <v>272</v>
      </c>
      <c r="CB1" s="184" t="s">
        <v>613</v>
      </c>
      <c r="CC1" s="184" t="s">
        <v>273</v>
      </c>
      <c r="CD1" s="184" t="s">
        <v>615</v>
      </c>
      <c r="CE1" s="184" t="s">
        <v>617</v>
      </c>
      <c r="CF1" s="184" t="s">
        <v>619</v>
      </c>
      <c r="CG1" s="193" t="s">
        <v>274</v>
      </c>
      <c r="CH1" s="184" t="s">
        <v>625</v>
      </c>
      <c r="CI1" s="184" t="s">
        <v>627</v>
      </c>
      <c r="CJ1" s="184" t="s">
        <v>275</v>
      </c>
      <c r="CK1" s="184" t="s">
        <v>621</v>
      </c>
      <c r="CL1" s="184" t="s">
        <v>623</v>
      </c>
      <c r="CM1" s="184" t="s">
        <v>276</v>
      </c>
      <c r="CN1" s="184" t="s">
        <v>629</v>
      </c>
      <c r="CO1" s="184" t="s">
        <v>277</v>
      </c>
      <c r="CP1" s="184" t="s">
        <v>630</v>
      </c>
      <c r="CQ1" s="181" t="s">
        <v>281</v>
      </c>
      <c r="CR1" s="193" t="s">
        <v>282</v>
      </c>
      <c r="CS1" s="184" t="s">
        <v>631</v>
      </c>
      <c r="CT1" s="184" t="s">
        <v>632</v>
      </c>
      <c r="CU1" s="184" t="s">
        <v>634</v>
      </c>
      <c r="CV1" s="184" t="s">
        <v>283</v>
      </c>
      <c r="CW1" s="184" t="s">
        <v>636</v>
      </c>
      <c r="CX1" s="184" t="s">
        <v>638</v>
      </c>
      <c r="CY1" s="184" t="s">
        <v>640</v>
      </c>
      <c r="CZ1" s="184" t="s">
        <v>642</v>
      </c>
      <c r="DA1" s="184" t="s">
        <v>644</v>
      </c>
      <c r="DB1" s="184" t="s">
        <v>646</v>
      </c>
      <c r="DC1" s="193" t="s">
        <v>284</v>
      </c>
      <c r="DD1" s="184" t="s">
        <v>285</v>
      </c>
      <c r="DE1" s="184" t="s">
        <v>648</v>
      </c>
      <c r="DF1" s="184" t="s">
        <v>286</v>
      </c>
      <c r="DG1" s="184" t="s">
        <v>650</v>
      </c>
      <c r="DH1" s="184" t="s">
        <v>652</v>
      </c>
      <c r="DI1" s="184" t="s">
        <v>654</v>
      </c>
      <c r="DJ1" s="184" t="s">
        <v>656</v>
      </c>
      <c r="DK1" s="184" t="s">
        <v>658</v>
      </c>
      <c r="DL1" s="184" t="s">
        <v>660</v>
      </c>
      <c r="DM1" s="184" t="s">
        <v>662</v>
      </c>
      <c r="DN1" s="184" t="s">
        <v>287</v>
      </c>
      <c r="DO1" s="184" t="s">
        <v>664</v>
      </c>
      <c r="DP1" s="184" t="s">
        <v>666</v>
      </c>
      <c r="DQ1" s="184" t="s">
        <v>668</v>
      </c>
      <c r="DR1" s="193" t="s">
        <v>288</v>
      </c>
      <c r="DS1" s="184" t="s">
        <v>670</v>
      </c>
      <c r="DT1" s="184" t="s">
        <v>289</v>
      </c>
      <c r="DU1" s="184" t="s">
        <v>672</v>
      </c>
      <c r="DV1" s="184" t="s">
        <v>290</v>
      </c>
      <c r="DW1" s="184" t="s">
        <v>674</v>
      </c>
      <c r="DX1" s="184" t="s">
        <v>676</v>
      </c>
      <c r="DY1" s="184" t="s">
        <v>678</v>
      </c>
      <c r="DZ1" s="184" t="s">
        <v>680</v>
      </c>
      <c r="EA1" s="184" t="s">
        <v>682</v>
      </c>
      <c r="EB1" s="184" t="s">
        <v>684</v>
      </c>
      <c r="EC1" s="184" t="s">
        <v>686</v>
      </c>
      <c r="ED1" s="184" t="s">
        <v>688</v>
      </c>
      <c r="EE1" s="184" t="s">
        <v>690</v>
      </c>
      <c r="EF1" s="184" t="s">
        <v>692</v>
      </c>
      <c r="EG1" s="184" t="s">
        <v>694</v>
      </c>
      <c r="EH1" s="193" t="s">
        <v>291</v>
      </c>
      <c r="EI1" s="184" t="s">
        <v>696</v>
      </c>
      <c r="EJ1" s="184" t="s">
        <v>292</v>
      </c>
      <c r="EK1" s="184" t="s">
        <v>698</v>
      </c>
      <c r="EL1" s="184" t="s">
        <v>700</v>
      </c>
      <c r="EM1" s="184" t="s">
        <v>293</v>
      </c>
      <c r="EN1" s="184" t="s">
        <v>702</v>
      </c>
      <c r="EO1" s="184" t="s">
        <v>704</v>
      </c>
      <c r="EP1" s="184" t="s">
        <v>294</v>
      </c>
      <c r="EQ1" s="184" t="s">
        <v>706</v>
      </c>
      <c r="ER1" s="184" t="s">
        <v>708</v>
      </c>
      <c r="ES1" s="184" t="s">
        <v>710</v>
      </c>
      <c r="ET1" s="184" t="s">
        <v>295</v>
      </c>
      <c r="EU1" s="184" t="s">
        <v>712</v>
      </c>
      <c r="EV1" s="184" t="s">
        <v>714</v>
      </c>
      <c r="EW1" s="193" t="s">
        <v>296</v>
      </c>
      <c r="EX1" s="184" t="s">
        <v>297</v>
      </c>
      <c r="EY1" s="184" t="s">
        <v>716</v>
      </c>
      <c r="EZ1" s="184" t="s">
        <v>718</v>
      </c>
      <c r="FA1" s="184" t="s">
        <v>720</v>
      </c>
      <c r="FB1" s="184" t="s">
        <v>722</v>
      </c>
      <c r="FC1" s="184" t="s">
        <v>298</v>
      </c>
      <c r="FD1" s="184" t="s">
        <v>724</v>
      </c>
      <c r="FE1" s="184" t="s">
        <v>726</v>
      </c>
      <c r="FF1" s="184" t="s">
        <v>728</v>
      </c>
      <c r="FG1" s="184" t="s">
        <v>730</v>
      </c>
      <c r="FH1" s="184" t="s">
        <v>732</v>
      </c>
      <c r="FI1" s="184" t="s">
        <v>299</v>
      </c>
      <c r="FJ1" s="184" t="s">
        <v>735</v>
      </c>
      <c r="FK1" s="184" t="s">
        <v>300</v>
      </c>
      <c r="FL1" s="184" t="s">
        <v>738</v>
      </c>
      <c r="FM1" s="184" t="s">
        <v>739</v>
      </c>
      <c r="FN1" s="184" t="s">
        <v>741</v>
      </c>
      <c r="FO1" s="184" t="s">
        <v>301</v>
      </c>
      <c r="FP1" s="184" t="s">
        <v>744</v>
      </c>
      <c r="FQ1" s="184" t="s">
        <v>745</v>
      </c>
      <c r="FR1" s="184" t="s">
        <v>747</v>
      </c>
      <c r="FS1" s="184" t="s">
        <v>302</v>
      </c>
      <c r="FT1" s="184" t="s">
        <v>750</v>
      </c>
      <c r="FU1" s="184" t="s">
        <v>752</v>
      </c>
      <c r="FV1" s="184" t="s">
        <v>754</v>
      </c>
      <c r="FW1" s="193" t="s">
        <v>303</v>
      </c>
      <c r="FX1" s="193" t="s">
        <v>304</v>
      </c>
      <c r="FY1" s="184" t="s">
        <v>310</v>
      </c>
      <c r="FZ1" s="184" t="s">
        <v>756</v>
      </c>
      <c r="GA1" s="184" t="s">
        <v>758</v>
      </c>
      <c r="GB1" s="184" t="s">
        <v>760</v>
      </c>
      <c r="GC1" s="184" t="s">
        <v>762</v>
      </c>
      <c r="GD1" s="184" t="s">
        <v>764</v>
      </c>
      <c r="GE1" s="184" t="s">
        <v>766</v>
      </c>
      <c r="GF1" s="193" t="s">
        <v>305</v>
      </c>
      <c r="GG1" s="184" t="s">
        <v>311</v>
      </c>
      <c r="GH1" s="184" t="s">
        <v>768</v>
      </c>
      <c r="GI1" s="184" t="s">
        <v>770</v>
      </c>
      <c r="GJ1" s="184" t="s">
        <v>771</v>
      </c>
      <c r="GK1" s="184" t="s">
        <v>312</v>
      </c>
      <c r="GL1" s="184" t="s">
        <v>774</v>
      </c>
      <c r="GM1" s="184" t="s">
        <v>775</v>
      </c>
      <c r="GN1" s="193" t="s">
        <v>306</v>
      </c>
      <c r="GO1" s="184" t="s">
        <v>307</v>
      </c>
      <c r="GP1" s="184" t="s">
        <v>777</v>
      </c>
      <c r="GQ1" s="184" t="s">
        <v>779</v>
      </c>
      <c r="GR1" s="184" t="s">
        <v>781</v>
      </c>
      <c r="GS1" s="184" t="s">
        <v>783</v>
      </c>
      <c r="GT1" s="184" t="s">
        <v>785</v>
      </c>
      <c r="GU1" s="193" t="s">
        <v>308</v>
      </c>
      <c r="GV1" s="184" t="s">
        <v>309</v>
      </c>
      <c r="GW1" s="184" t="s">
        <v>787</v>
      </c>
      <c r="GX1" s="184" t="s">
        <v>789</v>
      </c>
      <c r="GY1" s="184" t="s">
        <v>791</v>
      </c>
      <c r="GZ1" s="184" t="s">
        <v>793</v>
      </c>
      <c r="HA1" s="184" t="s">
        <v>795</v>
      </c>
      <c r="HB1" s="184" t="s">
        <v>797</v>
      </c>
      <c r="HC1" s="181" t="s">
        <v>313</v>
      </c>
      <c r="HD1" s="193" t="s">
        <v>314</v>
      </c>
      <c r="HE1" s="184" t="s">
        <v>315</v>
      </c>
      <c r="HF1" s="184" t="s">
        <v>799</v>
      </c>
      <c r="HG1" s="184" t="s">
        <v>801</v>
      </c>
      <c r="HH1" s="184" t="s">
        <v>803</v>
      </c>
      <c r="HI1" s="184" t="s">
        <v>805</v>
      </c>
      <c r="HJ1" s="184" t="s">
        <v>316</v>
      </c>
      <c r="HK1" s="184" t="s">
        <v>808</v>
      </c>
      <c r="HL1" s="184" t="s">
        <v>333</v>
      </c>
      <c r="HM1" s="184" t="s">
        <v>846</v>
      </c>
      <c r="HN1" s="184" t="s">
        <v>848</v>
      </c>
      <c r="HO1" s="184" t="s">
        <v>850</v>
      </c>
      <c r="HP1" s="193" t="s">
        <v>317</v>
      </c>
      <c r="HQ1" s="184" t="s">
        <v>810</v>
      </c>
      <c r="HR1" s="184" t="s">
        <v>812</v>
      </c>
      <c r="HS1" s="184" t="s">
        <v>318</v>
      </c>
      <c r="HT1" s="184" t="s">
        <v>815</v>
      </c>
      <c r="HU1" s="184" t="s">
        <v>817</v>
      </c>
      <c r="HV1" s="184" t="s">
        <v>818</v>
      </c>
      <c r="HW1" s="184" t="s">
        <v>820</v>
      </c>
      <c r="HX1" s="193" t="s">
        <v>319</v>
      </c>
      <c r="HY1" s="184" t="s">
        <v>822</v>
      </c>
      <c r="HZ1" s="184" t="s">
        <v>824</v>
      </c>
      <c r="IA1" s="184" t="s">
        <v>826</v>
      </c>
      <c r="IB1" s="184" t="s">
        <v>320</v>
      </c>
      <c r="IC1" s="184" t="s">
        <v>828</v>
      </c>
      <c r="ID1" s="184" t="s">
        <v>830</v>
      </c>
      <c r="IE1" s="184" t="s">
        <v>321</v>
      </c>
      <c r="IF1" s="184" t="s">
        <v>832</v>
      </c>
      <c r="IG1" s="184" t="s">
        <v>834</v>
      </c>
      <c r="IH1" s="184" t="s">
        <v>322</v>
      </c>
      <c r="II1" s="184" t="s">
        <v>836</v>
      </c>
      <c r="IJ1" s="184" t="s">
        <v>838</v>
      </c>
      <c r="IK1" s="184" t="s">
        <v>840</v>
      </c>
      <c r="IL1" s="184" t="s">
        <v>842</v>
      </c>
      <c r="IM1" s="184" t="s">
        <v>323</v>
      </c>
      <c r="IN1" s="184" t="s">
        <v>844</v>
      </c>
      <c r="IO1" s="193" t="s">
        <v>324</v>
      </c>
      <c r="IP1" s="184" t="s">
        <v>852</v>
      </c>
      <c r="IQ1" s="184" t="s">
        <v>854</v>
      </c>
      <c r="IR1" s="184" t="s">
        <v>325</v>
      </c>
      <c r="IS1" s="184" t="s">
        <v>856</v>
      </c>
      <c r="IT1" s="184" t="s">
        <v>858</v>
      </c>
      <c r="IU1" s="184" t="s">
        <v>860</v>
      </c>
      <c r="IV1" s="193" t="s">
        <v>326</v>
      </c>
      <c r="IW1" s="184" t="s">
        <v>862</v>
      </c>
      <c r="IX1" s="184" t="s">
        <v>327</v>
      </c>
      <c r="IY1" s="184" t="s">
        <v>865</v>
      </c>
      <c r="IZ1" s="184" t="s">
        <v>867</v>
      </c>
      <c r="JA1" s="184" t="s">
        <v>869</v>
      </c>
      <c r="JB1" s="184" t="s">
        <v>871</v>
      </c>
      <c r="JC1" s="184" t="s">
        <v>873</v>
      </c>
      <c r="JD1" s="184" t="s">
        <v>875</v>
      </c>
      <c r="JE1" s="184" t="s">
        <v>328</v>
      </c>
      <c r="JF1" s="184" t="s">
        <v>878</v>
      </c>
      <c r="JG1" s="184" t="s">
        <v>880</v>
      </c>
      <c r="JH1" s="184" t="s">
        <v>882</v>
      </c>
      <c r="JI1" s="184" t="s">
        <v>884</v>
      </c>
      <c r="JJ1" s="184" t="s">
        <v>886</v>
      </c>
      <c r="JK1" s="184" t="s">
        <v>888</v>
      </c>
      <c r="JL1" s="184" t="s">
        <v>890</v>
      </c>
      <c r="JM1" s="184" t="s">
        <v>892</v>
      </c>
      <c r="JN1" s="184" t="s">
        <v>329</v>
      </c>
      <c r="JO1" s="184" t="s">
        <v>895</v>
      </c>
      <c r="JP1" s="184" t="s">
        <v>897</v>
      </c>
      <c r="JQ1" s="184" t="s">
        <v>899</v>
      </c>
      <c r="JR1" s="184" t="s">
        <v>901</v>
      </c>
      <c r="JS1" s="184" t="s">
        <v>902</v>
      </c>
      <c r="JT1" s="184" t="s">
        <v>904</v>
      </c>
      <c r="JU1" s="184" t="s">
        <v>906</v>
      </c>
      <c r="JV1" s="184" t="s">
        <v>908</v>
      </c>
      <c r="JW1" s="184" t="s">
        <v>910</v>
      </c>
      <c r="JX1" s="184" t="s">
        <v>912</v>
      </c>
      <c r="JY1" s="184" t="s">
        <v>914</v>
      </c>
      <c r="JZ1" s="184" t="s">
        <v>916</v>
      </c>
      <c r="KA1" s="184" t="s">
        <v>918</v>
      </c>
      <c r="KB1" s="184" t="s">
        <v>920</v>
      </c>
      <c r="KC1" s="184" t="s">
        <v>922</v>
      </c>
      <c r="KD1" s="184" t="s">
        <v>924</v>
      </c>
      <c r="KE1" s="184" t="s">
        <v>926</v>
      </c>
      <c r="KF1" s="184" t="s">
        <v>928</v>
      </c>
      <c r="KG1" s="184" t="s">
        <v>930</v>
      </c>
      <c r="KH1" s="184" t="s">
        <v>932</v>
      </c>
      <c r="KI1" s="184" t="s">
        <v>934</v>
      </c>
      <c r="KJ1" s="184" t="s">
        <v>936</v>
      </c>
      <c r="KK1" s="184" t="s">
        <v>938</v>
      </c>
      <c r="KL1" s="184" t="s">
        <v>940</v>
      </c>
      <c r="KM1" s="184" t="s">
        <v>942</v>
      </c>
      <c r="KN1" s="184" t="s">
        <v>944</v>
      </c>
      <c r="KO1" s="193" t="s">
        <v>330</v>
      </c>
      <c r="KP1" s="184" t="s">
        <v>946</v>
      </c>
      <c r="KQ1" s="184" t="s">
        <v>331</v>
      </c>
      <c r="KR1" s="184" t="s">
        <v>949</v>
      </c>
      <c r="KS1" s="184" t="s">
        <v>951</v>
      </c>
      <c r="KT1" s="184" t="s">
        <v>953</v>
      </c>
      <c r="KU1" s="184" t="s">
        <v>955</v>
      </c>
      <c r="KV1" s="184" t="s">
        <v>332</v>
      </c>
      <c r="KW1" s="184" t="s">
        <v>958</v>
      </c>
      <c r="KX1" s="184" t="s">
        <v>960</v>
      </c>
      <c r="KY1" s="184" t="s">
        <v>962</v>
      </c>
      <c r="KZ1" s="184" t="s">
        <v>964</v>
      </c>
      <c r="LA1" s="184" t="s">
        <v>966</v>
      </c>
      <c r="LB1" s="184" t="s">
        <v>968</v>
      </c>
      <c r="LC1" s="184" t="s">
        <v>970</v>
      </c>
      <c r="LD1" s="181" t="s">
        <v>334</v>
      </c>
      <c r="LE1" s="193" t="s">
        <v>335</v>
      </c>
      <c r="LF1" s="184" t="s">
        <v>336</v>
      </c>
      <c r="LG1" s="184" t="s">
        <v>350</v>
      </c>
      <c r="LH1" s="184" t="s">
        <v>972</v>
      </c>
      <c r="LI1" s="184" t="s">
        <v>974</v>
      </c>
      <c r="LJ1" s="184" t="s">
        <v>976</v>
      </c>
      <c r="LK1" s="184" t="s">
        <v>978</v>
      </c>
      <c r="LL1" s="184" t="s">
        <v>351</v>
      </c>
      <c r="LM1" s="184" t="s">
        <v>980</v>
      </c>
      <c r="LN1" s="184" t="s">
        <v>352</v>
      </c>
      <c r="LO1" s="184" t="s">
        <v>982</v>
      </c>
      <c r="LP1" s="184" t="s">
        <v>337</v>
      </c>
      <c r="LQ1" s="184" t="s">
        <v>984</v>
      </c>
      <c r="LR1" s="184" t="s">
        <v>353</v>
      </c>
      <c r="LS1" s="184" t="s">
        <v>986</v>
      </c>
      <c r="LT1" s="184" t="s">
        <v>988</v>
      </c>
      <c r="LU1" s="184" t="s">
        <v>354</v>
      </c>
      <c r="LV1" s="193" t="s">
        <v>338</v>
      </c>
      <c r="LW1" s="184" t="s">
        <v>339</v>
      </c>
      <c r="LX1" s="184" t="s">
        <v>990</v>
      </c>
      <c r="LY1" s="184" t="s">
        <v>992</v>
      </c>
      <c r="LZ1" s="184" t="s">
        <v>993</v>
      </c>
      <c r="MA1" s="184" t="s">
        <v>995</v>
      </c>
      <c r="MB1" s="184" t="s">
        <v>996</v>
      </c>
      <c r="MC1" s="184" t="s">
        <v>998</v>
      </c>
      <c r="MD1" s="184" t="s">
        <v>1000</v>
      </c>
      <c r="ME1" s="184" t="s">
        <v>1002</v>
      </c>
      <c r="MF1" s="184" t="s">
        <v>1004</v>
      </c>
      <c r="MG1" s="184" t="s">
        <v>340</v>
      </c>
      <c r="MH1" s="184" t="s">
        <v>1007</v>
      </c>
      <c r="MI1" s="184" t="s">
        <v>1008</v>
      </c>
      <c r="MJ1" s="184" t="s">
        <v>1010</v>
      </c>
      <c r="MK1" s="184" t="s">
        <v>341</v>
      </c>
      <c r="ML1" s="184" t="s">
        <v>1013</v>
      </c>
      <c r="MM1" s="184" t="s">
        <v>1014</v>
      </c>
      <c r="MN1" s="184" t="s">
        <v>1016</v>
      </c>
      <c r="MO1" s="184" t="s">
        <v>1018</v>
      </c>
      <c r="MP1" s="184" t="s">
        <v>342</v>
      </c>
      <c r="MQ1" s="184" t="s">
        <v>1021</v>
      </c>
      <c r="MR1" s="184" t="s">
        <v>1023</v>
      </c>
      <c r="MS1" s="184" t="s">
        <v>1025</v>
      </c>
      <c r="MT1" s="184" t="s">
        <v>1027</v>
      </c>
      <c r="MU1" s="184" t="s">
        <v>343</v>
      </c>
      <c r="MV1" s="184" t="s">
        <v>1030</v>
      </c>
      <c r="MW1" s="184" t="s">
        <v>1032</v>
      </c>
      <c r="MX1" s="184" t="s">
        <v>1034</v>
      </c>
      <c r="MY1" s="184" t="s">
        <v>1036</v>
      </c>
      <c r="MZ1" s="184" t="s">
        <v>1038</v>
      </c>
      <c r="NA1" s="184" t="s">
        <v>1040</v>
      </c>
      <c r="NB1" s="184" t="s">
        <v>1042</v>
      </c>
      <c r="NC1" s="184" t="s">
        <v>1044</v>
      </c>
      <c r="ND1" s="184" t="s">
        <v>1046</v>
      </c>
      <c r="NE1" s="184" t="s">
        <v>1048</v>
      </c>
      <c r="NF1" s="184" t="s">
        <v>1050</v>
      </c>
      <c r="NG1" s="184" t="s">
        <v>1051</v>
      </c>
      <c r="NH1" s="193" t="s">
        <v>344</v>
      </c>
      <c r="NI1" s="184" t="s">
        <v>345</v>
      </c>
      <c r="NJ1" s="184" t="s">
        <v>1053</v>
      </c>
      <c r="NK1" s="184" t="s">
        <v>1055</v>
      </c>
      <c r="NL1" s="184" t="s">
        <v>1057</v>
      </c>
      <c r="NM1" s="184" t="s">
        <v>1059</v>
      </c>
      <c r="NN1" s="193" t="s">
        <v>346</v>
      </c>
      <c r="NO1" s="184" t="s">
        <v>347</v>
      </c>
      <c r="NP1" s="184" t="s">
        <v>1060</v>
      </c>
      <c r="NQ1" s="184" t="s">
        <v>348</v>
      </c>
      <c r="NR1" s="184" t="s">
        <v>1062</v>
      </c>
      <c r="NS1" s="184" t="s">
        <v>1064</v>
      </c>
      <c r="NT1" s="184" t="s">
        <v>349</v>
      </c>
      <c r="NU1" s="184" t="s">
        <v>1066</v>
      </c>
      <c r="NV1" s="181" t="s">
        <v>355</v>
      </c>
      <c r="NW1" s="193" t="s">
        <v>356</v>
      </c>
      <c r="NX1" s="184" t="s">
        <v>357</v>
      </c>
      <c r="NY1" s="184" t="s">
        <v>1069</v>
      </c>
      <c r="NZ1" s="184" t="s">
        <v>1071</v>
      </c>
      <c r="OA1" s="184" t="s">
        <v>358</v>
      </c>
      <c r="OB1" s="184" t="s">
        <v>368</v>
      </c>
      <c r="OC1" s="184" t="s">
        <v>1073</v>
      </c>
      <c r="OD1" s="184" t="s">
        <v>1075</v>
      </c>
      <c r="OE1" s="184" t="s">
        <v>1077</v>
      </c>
      <c r="OF1" s="184" t="s">
        <v>1079</v>
      </c>
      <c r="OG1" s="184" t="s">
        <v>1081</v>
      </c>
      <c r="OH1" s="184" t="s">
        <v>1083</v>
      </c>
      <c r="OI1" s="184" t="s">
        <v>1085</v>
      </c>
      <c r="OJ1" s="184" t="s">
        <v>1087</v>
      </c>
      <c r="OK1" s="184" t="s">
        <v>1089</v>
      </c>
      <c r="OL1" s="184" t="s">
        <v>1091</v>
      </c>
      <c r="OM1" s="184" t="s">
        <v>1093</v>
      </c>
      <c r="ON1" s="184" t="s">
        <v>1095</v>
      </c>
      <c r="OO1" s="184" t="s">
        <v>1097</v>
      </c>
      <c r="OP1" s="184" t="s">
        <v>1099</v>
      </c>
      <c r="OQ1" s="184" t="s">
        <v>1101</v>
      </c>
      <c r="OR1" s="184" t="s">
        <v>1103</v>
      </c>
      <c r="OS1" s="184" t="s">
        <v>1105</v>
      </c>
      <c r="OT1" s="184" t="s">
        <v>1107</v>
      </c>
      <c r="OU1" s="184" t="s">
        <v>1109</v>
      </c>
      <c r="OV1" s="184" t="s">
        <v>1111</v>
      </c>
      <c r="OW1" s="184" t="s">
        <v>1113</v>
      </c>
      <c r="OX1" s="184" t="s">
        <v>1115</v>
      </c>
      <c r="OY1" s="184" t="s">
        <v>369</v>
      </c>
      <c r="OZ1" s="184" t="s">
        <v>1118</v>
      </c>
      <c r="PA1" s="184" t="s">
        <v>1120</v>
      </c>
      <c r="PB1" s="184" t="s">
        <v>1121</v>
      </c>
      <c r="PC1" s="184" t="s">
        <v>1123</v>
      </c>
      <c r="PD1" s="184" t="s">
        <v>1125</v>
      </c>
      <c r="PE1" s="184" t="s">
        <v>1127</v>
      </c>
      <c r="PF1" s="184" t="s">
        <v>1129</v>
      </c>
      <c r="PG1" s="184" t="s">
        <v>1131</v>
      </c>
      <c r="PH1" s="184" t="s">
        <v>1133</v>
      </c>
      <c r="PI1" s="184" t="s">
        <v>1135</v>
      </c>
      <c r="PJ1" s="184" t="s">
        <v>1137</v>
      </c>
      <c r="PK1" s="184" t="s">
        <v>1139</v>
      </c>
      <c r="PL1" s="184" t="s">
        <v>1141</v>
      </c>
      <c r="PM1" s="184" t="s">
        <v>1143</v>
      </c>
      <c r="PN1" s="184" t="s">
        <v>1145</v>
      </c>
      <c r="PO1" s="184" t="s">
        <v>1147</v>
      </c>
      <c r="PP1" s="184" t="s">
        <v>1149</v>
      </c>
      <c r="PQ1" s="184" t="s">
        <v>1151</v>
      </c>
      <c r="PR1" s="184" t="s">
        <v>1153</v>
      </c>
      <c r="PS1" s="184" t="s">
        <v>1155</v>
      </c>
      <c r="PT1" s="184" t="s">
        <v>1157</v>
      </c>
      <c r="PU1" s="184" t="s">
        <v>1159</v>
      </c>
      <c r="PV1" s="184" t="s">
        <v>1161</v>
      </c>
      <c r="PW1" s="184" t="s">
        <v>1163</v>
      </c>
      <c r="PX1" s="184" t="s">
        <v>1165</v>
      </c>
      <c r="PY1" s="184" t="s">
        <v>1167</v>
      </c>
      <c r="PZ1" s="184" t="s">
        <v>359</v>
      </c>
      <c r="QA1" s="184" t="s">
        <v>1169</v>
      </c>
      <c r="QB1" s="184" t="s">
        <v>1171</v>
      </c>
      <c r="QC1" s="184" t="s">
        <v>1173</v>
      </c>
      <c r="QD1" s="184" t="s">
        <v>1175</v>
      </c>
      <c r="QE1" s="184" t="s">
        <v>1177</v>
      </c>
      <c r="QF1" s="193" t="s">
        <v>360</v>
      </c>
      <c r="QG1" s="184" t="s">
        <v>361</v>
      </c>
      <c r="QH1" s="184" t="s">
        <v>1179</v>
      </c>
      <c r="QI1" s="184" t="s">
        <v>1181</v>
      </c>
      <c r="QJ1" s="184" t="s">
        <v>1183</v>
      </c>
      <c r="QK1" s="184" t="s">
        <v>1185</v>
      </c>
      <c r="QL1" s="184" t="s">
        <v>1187</v>
      </c>
      <c r="QM1" s="184" t="s">
        <v>1189</v>
      </c>
      <c r="QN1" s="193" t="s">
        <v>362</v>
      </c>
      <c r="QO1" s="184" t="s">
        <v>1191</v>
      </c>
      <c r="QP1" s="184" t="s">
        <v>363</v>
      </c>
      <c r="QQ1" s="184" t="s">
        <v>370</v>
      </c>
      <c r="QR1" s="184" t="s">
        <v>1193</v>
      </c>
      <c r="QS1" s="184" t="s">
        <v>1195</v>
      </c>
      <c r="QT1" s="184" t="s">
        <v>1197</v>
      </c>
      <c r="QU1" s="184" t="s">
        <v>1199</v>
      </c>
      <c r="QV1" s="184" t="s">
        <v>1201</v>
      </c>
      <c r="QW1" s="184" t="s">
        <v>1203</v>
      </c>
      <c r="QX1" s="184" t="s">
        <v>1205</v>
      </c>
      <c r="QY1" s="184" t="s">
        <v>1207</v>
      </c>
      <c r="QZ1" s="184" t="s">
        <v>1209</v>
      </c>
      <c r="RA1" s="184" t="s">
        <v>1211</v>
      </c>
      <c r="RB1" s="184" t="s">
        <v>1213</v>
      </c>
      <c r="RC1" s="184" t="s">
        <v>1215</v>
      </c>
      <c r="RD1" s="184" t="s">
        <v>1217</v>
      </c>
      <c r="RE1" s="184" t="s">
        <v>1219</v>
      </c>
      <c r="RF1" s="193" t="s">
        <v>364</v>
      </c>
      <c r="RG1" s="184" t="s">
        <v>365</v>
      </c>
      <c r="RH1" s="184" t="s">
        <v>1221</v>
      </c>
      <c r="RI1" s="184" t="s">
        <v>1223</v>
      </c>
      <c r="RJ1" s="193" t="s">
        <v>366</v>
      </c>
      <c r="RK1" s="184" t="s">
        <v>367</v>
      </c>
      <c r="RL1" s="184" t="s">
        <v>1225</v>
      </c>
      <c r="RM1" s="184" t="s">
        <v>1226</v>
      </c>
      <c r="RN1" s="184" t="s">
        <v>1227</v>
      </c>
      <c r="RO1" s="184" t="s">
        <v>1228</v>
      </c>
      <c r="RP1" s="184" t="s">
        <v>1230</v>
      </c>
      <c r="RQ1" s="184" t="s">
        <v>1231</v>
      </c>
      <c r="RR1" s="184" t="s">
        <v>1233</v>
      </c>
      <c r="RS1" s="184" t="s">
        <v>1234</v>
      </c>
      <c r="RT1" s="181" t="s">
        <v>371</v>
      </c>
      <c r="RU1" s="193" t="s">
        <v>372</v>
      </c>
      <c r="RV1" s="184" t="s">
        <v>373</v>
      </c>
      <c r="RW1" s="184" t="s">
        <v>1236</v>
      </c>
      <c r="RX1" s="184" t="s">
        <v>1238</v>
      </c>
      <c r="RY1" s="184" t="s">
        <v>374</v>
      </c>
      <c r="RZ1" s="184" t="s">
        <v>1240</v>
      </c>
      <c r="SA1" s="184" t="s">
        <v>1242</v>
      </c>
      <c r="SB1" s="184" t="s">
        <v>1244</v>
      </c>
      <c r="SC1" s="184" t="s">
        <v>1246</v>
      </c>
      <c r="SD1" s="193" t="s">
        <v>375</v>
      </c>
      <c r="SE1" s="184" t="s">
        <v>376</v>
      </c>
      <c r="SF1" s="184" t="s">
        <v>1248</v>
      </c>
      <c r="SG1" s="184" t="s">
        <v>1250</v>
      </c>
      <c r="SH1" s="184" t="s">
        <v>1252</v>
      </c>
      <c r="SI1" s="184" t="s">
        <v>1254</v>
      </c>
      <c r="SJ1" s="184" t="s">
        <v>1256</v>
      </c>
      <c r="SK1" s="184" t="s">
        <v>1258</v>
      </c>
      <c r="SL1" s="184" t="s">
        <v>1260</v>
      </c>
      <c r="SM1" s="184" t="s">
        <v>1262</v>
      </c>
      <c r="SN1" s="184" t="s">
        <v>1264</v>
      </c>
      <c r="SO1" s="184" t="s">
        <v>1266</v>
      </c>
      <c r="SP1" s="184" t="s">
        <v>1268</v>
      </c>
      <c r="SQ1" s="184" t="s">
        <v>1270</v>
      </c>
      <c r="SR1" s="184" t="s">
        <v>1272</v>
      </c>
      <c r="SS1" s="184" t="s">
        <v>1274</v>
      </c>
      <c r="ST1" s="184" t="s">
        <v>1276</v>
      </c>
      <c r="SU1" s="181" t="s">
        <v>377</v>
      </c>
      <c r="SV1" s="193" t="s">
        <v>378</v>
      </c>
      <c r="SW1" s="184" t="s">
        <v>379</v>
      </c>
      <c r="SX1" s="184" t="s">
        <v>1278</v>
      </c>
      <c r="SY1" s="184" t="s">
        <v>1280</v>
      </c>
      <c r="SZ1" s="184" t="s">
        <v>1282</v>
      </c>
      <c r="TA1" s="184" t="s">
        <v>1284</v>
      </c>
      <c r="TB1" s="184" t="s">
        <v>1286</v>
      </c>
      <c r="TC1" s="184" t="s">
        <v>380</v>
      </c>
      <c r="TD1" s="184" t="s">
        <v>1288</v>
      </c>
      <c r="TE1" s="184" t="s">
        <v>1290</v>
      </c>
      <c r="TF1" s="184" t="s">
        <v>1292</v>
      </c>
      <c r="TG1" s="184" t="s">
        <v>1294</v>
      </c>
      <c r="TH1" s="184" t="s">
        <v>1296</v>
      </c>
      <c r="TI1" s="184" t="s">
        <v>1298</v>
      </c>
      <c r="TJ1" s="193" t="s">
        <v>381</v>
      </c>
      <c r="TK1" s="184" t="s">
        <v>382</v>
      </c>
      <c r="TL1" s="184" t="s">
        <v>383</v>
      </c>
      <c r="TM1" s="184" t="s">
        <v>1300</v>
      </c>
      <c r="TN1" s="184" t="s">
        <v>1302</v>
      </c>
      <c r="TO1" s="184" t="s">
        <v>1303</v>
      </c>
      <c r="TP1" s="184" t="s">
        <v>1305</v>
      </c>
      <c r="TQ1" s="184" t="s">
        <v>1307</v>
      </c>
      <c r="TR1" s="184" t="s">
        <v>1309</v>
      </c>
      <c r="TS1" s="184" t="s">
        <v>1311</v>
      </c>
      <c r="TT1" s="184" t="s">
        <v>1313</v>
      </c>
      <c r="TU1" s="184" t="s">
        <v>1315</v>
      </c>
      <c r="TV1" s="184" t="s">
        <v>1317</v>
      </c>
      <c r="TW1" s="184" t="s">
        <v>1319</v>
      </c>
      <c r="TX1" s="184" t="s">
        <v>1321</v>
      </c>
      <c r="TY1" s="184" t="s">
        <v>1323</v>
      </c>
      <c r="TZ1" s="184" t="s">
        <v>1325</v>
      </c>
      <c r="UA1" s="184" t="s">
        <v>1327</v>
      </c>
      <c r="UB1" s="184" t="s">
        <v>1329</v>
      </c>
      <c r="UC1" s="181" t="s">
        <v>1331</v>
      </c>
      <c r="UD1" s="184" t="s">
        <v>1333</v>
      </c>
      <c r="UE1" s="184" t="s">
        <v>1335</v>
      </c>
      <c r="UF1" s="184" t="s">
        <v>1337</v>
      </c>
      <c r="UG1" s="184" t="s">
        <v>1339</v>
      </c>
      <c r="UH1" s="184" t="s">
        <v>1341</v>
      </c>
      <c r="UI1" s="187"/>
    </row>
    <row r="2" spans="1:555" s="124" customFormat="1" hidden="1" x14ac:dyDescent="0.25">
      <c r="A2" s="124" t="s">
        <v>1364</v>
      </c>
      <c r="B2" s="124" t="s">
        <v>1366</v>
      </c>
      <c r="C2" s="124" t="s">
        <v>477</v>
      </c>
      <c r="D2" s="124" t="s">
        <v>1365</v>
      </c>
      <c r="E2" s="124" t="s">
        <v>1367</v>
      </c>
      <c r="F2" s="124" t="s">
        <v>478</v>
      </c>
      <c r="G2" s="162" t="s">
        <v>1368</v>
      </c>
      <c r="H2" s="124" t="s">
        <v>1369</v>
      </c>
      <c r="I2" s="124" t="s">
        <v>1370</v>
      </c>
      <c r="J2" s="124" t="s">
        <v>1466</v>
      </c>
      <c r="K2" s="124" t="s">
        <v>1371</v>
      </c>
      <c r="L2" s="124" t="s">
        <v>1372</v>
      </c>
      <c r="M2" s="124" t="s">
        <v>1373</v>
      </c>
      <c r="N2" s="124" t="s">
        <v>1374</v>
      </c>
      <c r="O2" s="124" t="s">
        <v>1375</v>
      </c>
      <c r="R2" s="124" t="s">
        <v>132</v>
      </c>
      <c r="S2" s="124" t="s">
        <v>1454</v>
      </c>
      <c r="U2" s="124" t="s">
        <v>398</v>
      </c>
      <c r="V2" s="124" t="s">
        <v>416</v>
      </c>
      <c r="W2" s="124" t="s">
        <v>399</v>
      </c>
      <c r="X2" s="124" t="s">
        <v>400</v>
      </c>
      <c r="Y2" s="124" t="s">
        <v>401</v>
      </c>
      <c r="Z2" s="124" t="s">
        <v>402</v>
      </c>
      <c r="AA2" s="124" t="s">
        <v>403</v>
      </c>
      <c r="AB2" s="124" t="s">
        <v>404</v>
      </c>
      <c r="AC2" s="124" t="s">
        <v>405</v>
      </c>
      <c r="AD2" s="124" t="s">
        <v>406</v>
      </c>
      <c r="AE2" s="124" t="s">
        <v>407</v>
      </c>
      <c r="AF2" s="124" t="s">
        <v>408</v>
      </c>
      <c r="AH2" s="124" t="s">
        <v>426</v>
      </c>
      <c r="AI2" s="124" t="s">
        <v>427</v>
      </c>
      <c r="AJ2" s="124" t="s">
        <v>428</v>
      </c>
      <c r="AK2" s="124" t="s">
        <v>429</v>
      </c>
      <c r="AL2" s="124" t="s">
        <v>430</v>
      </c>
      <c r="AM2" s="124" t="s">
        <v>433</v>
      </c>
      <c r="AN2" s="124" t="s">
        <v>431</v>
      </c>
      <c r="AO2" s="124" t="s">
        <v>432</v>
      </c>
      <c r="AP2" s="124" t="s">
        <v>434</v>
      </c>
      <c r="AQ2" s="124" t="s">
        <v>435</v>
      </c>
      <c r="AR2" s="124" t="s">
        <v>436</v>
      </c>
      <c r="AS2" s="124" t="s">
        <v>437</v>
      </c>
      <c r="AT2" s="124" t="s">
        <v>438</v>
      </c>
      <c r="AU2" s="124" t="s">
        <v>439</v>
      </c>
      <c r="AV2" s="124" t="s">
        <v>440</v>
      </c>
      <c r="AW2" s="124" t="s">
        <v>441</v>
      </c>
      <c r="AX2" s="124" t="s">
        <v>442</v>
      </c>
      <c r="AY2" s="124" t="s">
        <v>443</v>
      </c>
      <c r="AZ2" s="124" t="s">
        <v>444</v>
      </c>
      <c r="BA2" s="124" t="s">
        <v>445</v>
      </c>
      <c r="BB2" s="124" t="s">
        <v>446</v>
      </c>
      <c r="BC2" s="124" t="s">
        <v>447</v>
      </c>
      <c r="BD2" s="124" t="s">
        <v>448</v>
      </c>
      <c r="BE2" s="124" t="s">
        <v>449</v>
      </c>
      <c r="BF2" s="124" t="s">
        <v>450</v>
      </c>
      <c r="BG2" s="124" t="s">
        <v>451</v>
      </c>
      <c r="BH2" s="124" t="s">
        <v>452</v>
      </c>
      <c r="BI2" s="124" t="s">
        <v>453</v>
      </c>
      <c r="BJ2" s="124" t="s">
        <v>454</v>
      </c>
      <c r="BK2" s="124" t="s">
        <v>455</v>
      </c>
      <c r="BL2" s="124" t="s">
        <v>456</v>
      </c>
      <c r="BM2" s="124" t="s">
        <v>457</v>
      </c>
      <c r="BN2" s="124" t="s">
        <v>458</v>
      </c>
      <c r="BO2" s="124" t="s">
        <v>459</v>
      </c>
      <c r="BP2" s="124" t="s">
        <v>460</v>
      </c>
      <c r="BQ2" s="124" t="s">
        <v>461</v>
      </c>
      <c r="BR2" s="124" t="s">
        <v>462</v>
      </c>
      <c r="BS2" s="124" t="s">
        <v>463</v>
      </c>
      <c r="BT2" s="124" t="s">
        <v>464</v>
      </c>
      <c r="BU2" s="124" t="s">
        <v>465</v>
      </c>
    </row>
    <row r="3" spans="1:555" hidden="1" x14ac:dyDescent="0.25">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row>
    <row r="5" spans="1:555" ht="26.25" x14ac:dyDescent="0.25">
      <c r="C5" s="88" t="s">
        <v>393</v>
      </c>
      <c r="D5" s="89">
        <f>SUMIF($C:$C,$C$10,D:D)</f>
        <v>5345000</v>
      </c>
    </row>
    <row r="6" spans="1:555" x14ac:dyDescent="0.25">
      <c r="C6" s="109"/>
      <c r="D6" s="109"/>
      <c r="E6" s="109"/>
      <c r="F6" s="109"/>
      <c r="G6" s="78"/>
      <c r="H6" s="109"/>
      <c r="I6" s="109"/>
    </row>
    <row r="7" spans="1:555" x14ac:dyDescent="0.25">
      <c r="C7" s="109"/>
      <c r="D7" s="109"/>
      <c r="E7" s="109"/>
      <c r="F7" s="109"/>
      <c r="G7" s="78"/>
      <c r="H7" s="109"/>
      <c r="I7" s="109"/>
    </row>
    <row r="8" spans="1:555" x14ac:dyDescent="0.25">
      <c r="C8" s="109"/>
      <c r="D8" s="109"/>
      <c r="E8" s="109"/>
      <c r="F8" s="109"/>
      <c r="G8" s="78"/>
      <c r="H8" s="109"/>
      <c r="I8" s="109"/>
    </row>
    <row r="9" spans="1:555" ht="15.75" thickBot="1" x14ac:dyDescent="0.3">
      <c r="C9" s="109"/>
      <c r="D9" s="109"/>
      <c r="E9" s="109"/>
      <c r="F9" s="109"/>
      <c r="G9" s="78"/>
      <c r="H9" s="109"/>
      <c r="I9" s="109"/>
    </row>
    <row r="10" spans="1:555" ht="15.75" thickBot="1" x14ac:dyDescent="0.3">
      <c r="C10" s="159" t="s">
        <v>53</v>
      </c>
      <c r="D10" s="110">
        <f>SUM(F17:F22)</f>
        <v>500000</v>
      </c>
      <c r="F10" s="70"/>
      <c r="G10" s="79"/>
      <c r="H10" s="70"/>
      <c r="I10" s="70"/>
    </row>
    <row r="11" spans="1:555" x14ac:dyDescent="0.25">
      <c r="C11" s="70"/>
      <c r="D11" s="31"/>
      <c r="E11" s="95"/>
      <c r="F11" s="95"/>
      <c r="G11" s="95"/>
      <c r="H11" s="76"/>
      <c r="I11" s="76"/>
      <c r="J11" s="76"/>
      <c r="K11" s="114"/>
    </row>
    <row r="12" spans="1:555" ht="15.75" x14ac:dyDescent="0.25">
      <c r="B12" s="95"/>
      <c r="C12" s="315" t="s">
        <v>396</v>
      </c>
      <c r="D12" s="207" t="str">
        <f>+'Gestion Administrativa'!E10</f>
        <v>HUM.1.b.1.1</v>
      </c>
      <c r="E12" s="95"/>
      <c r="F12" s="95"/>
      <c r="G12" s="95"/>
      <c r="H12" s="76"/>
      <c r="I12" s="76"/>
      <c r="J12" s="76"/>
      <c r="K12" s="114"/>
    </row>
    <row r="13" spans="1:555" ht="18.75" x14ac:dyDescent="0.25">
      <c r="B13" s="95"/>
      <c r="C13" s="215" t="str">
        <f>IFERROR(VLOOKUP(D12,'Desarrollo e Innov. Curricular'!$E:$F,2,FALSE),IFERROR(VLOOKUP(D12,'Investigación Científica'!$E:$F,2,FALSE),IFERROR(VLOOKUP(D12,'Vinculación Univ. Sociedad'!$E:$F,2,FALSE),IFERROR(VLOOKUP(D12,'Docencia y Profesorado Universi'!$E:$F,2,FALSE),IFERROR(VLOOKUP(D12,'Estudiantes y Graduados'!$E:$F,2,FALSE),IFERROR(VLOOKUP(D12,'Gestion Administrativa'!$E:$F,2,FALSE),IFERROR(VLOOKUP(D12,'Gestión Académica'!$E:$F,2,FALSE),IFERROR(VLOOKUP(D12,'Aseguramiento de la Calidad'!$E:$F,2,FALSE),IFERROR(VLOOKUP(D12,'Gestión del Conocimiento'!$E:$F,2,FALSE),IFERROR(VLOOKUP(D12,'Gobernabilidad y Procesos...'!$E:$F,2,FALSE),IFERROR(VLOOKUP(D12,'Gestión del Talento Humano'!$E:$F,2,FALSE),IFERROR(VLOOKUP(D12,'Internacionalización de la E.S.'!$E:$F,2,FALSE),IFERROR(VLOOKUP(D12,Posgrado!$E:$F,2,FALSE),IFERROR(VLOOKUP(D12,'Cultura de Innovación Insti...'!$E:$F,2,FALSE),VLOOKUP(D12,'Lo Esencial de la Reforma Univ.'!$E:$F,2,0)))))))))))))))</f>
        <v>Mejorar y optimizar el espacio físico de las dos canchas existentes</v>
      </c>
      <c r="D13" s="31"/>
      <c r="E13" s="95"/>
      <c r="F13" s="95"/>
      <c r="G13" s="95"/>
      <c r="H13" s="76"/>
      <c r="I13" s="76"/>
      <c r="J13" s="76"/>
      <c r="K13" s="114"/>
    </row>
    <row r="14" spans="1:555" x14ac:dyDescent="0.25">
      <c r="B14" s="95"/>
      <c r="E14" s="95"/>
      <c r="F14" s="95"/>
      <c r="G14" s="95"/>
      <c r="H14" s="76"/>
      <c r="I14" s="76"/>
      <c r="J14" s="76"/>
      <c r="K14" s="114"/>
    </row>
    <row r="15" spans="1:555" ht="15.75" thickBot="1" x14ac:dyDescent="0.3">
      <c r="F15" s="95"/>
      <c r="G15" s="76"/>
      <c r="H15" s="76"/>
      <c r="I15" s="76"/>
    </row>
    <row r="16" spans="1:555" ht="30.75" thickBot="1" x14ac:dyDescent="0.3">
      <c r="C16" s="131" t="s">
        <v>44</v>
      </c>
      <c r="D16" s="136" t="s">
        <v>55</v>
      </c>
      <c r="E16" s="138" t="s">
        <v>57</v>
      </c>
      <c r="F16" s="137" t="s">
        <v>27</v>
      </c>
      <c r="G16" s="135" t="s">
        <v>134</v>
      </c>
      <c r="H16" s="138" t="s">
        <v>46</v>
      </c>
      <c r="I16" s="135" t="s">
        <v>135</v>
      </c>
      <c r="J16" s="135" t="s">
        <v>414</v>
      </c>
      <c r="K16" s="135" t="s">
        <v>415</v>
      </c>
      <c r="L16" s="137" t="s">
        <v>124</v>
      </c>
    </row>
    <row r="17" spans="2:12" x14ac:dyDescent="0.25">
      <c r="C17" s="143" t="s">
        <v>1953</v>
      </c>
      <c r="D17" s="160">
        <v>1</v>
      </c>
      <c r="E17" s="117">
        <v>40000</v>
      </c>
      <c r="F17" s="99">
        <v>40000</v>
      </c>
      <c r="G17" s="163" t="s">
        <v>132</v>
      </c>
      <c r="H17" s="144" t="s">
        <v>1062</v>
      </c>
      <c r="I17" s="132" t="str">
        <f>VLOOKUP(H17,Presupuesto!$B$11:$C$565,2,0)</f>
        <v>CONSTRUCCIONES Y MEJORAS DE BIENES EN DOMINIO PUBLICO</v>
      </c>
      <c r="J17" s="225" t="s">
        <v>1371</v>
      </c>
      <c r="K17" s="100" t="s">
        <v>405</v>
      </c>
      <c r="L17" s="453" t="s">
        <v>1373</v>
      </c>
    </row>
    <row r="18" spans="2:12" x14ac:dyDescent="0.25">
      <c r="C18" s="143" t="s">
        <v>1954</v>
      </c>
      <c r="D18" s="160">
        <v>2</v>
      </c>
      <c r="E18" s="125">
        <v>10000</v>
      </c>
      <c r="F18" s="99">
        <v>20000</v>
      </c>
      <c r="G18" s="163" t="s">
        <v>132</v>
      </c>
      <c r="H18" s="144" t="s">
        <v>1062</v>
      </c>
      <c r="I18" s="132" t="str">
        <f>VLOOKUP(H18,Presupuesto!$B$11:$C$565,2,0)</f>
        <v>CONSTRUCCIONES Y MEJORAS DE BIENES EN DOMINIO PUBLICO</v>
      </c>
      <c r="J18" s="100" t="str">
        <f t="shared" ref="J18:J21" si="0">$J$17</f>
        <v>Gestión Administrativa y  financiera en apoyo al Desarrollo Académico</v>
      </c>
      <c r="K18" s="100" t="s">
        <v>405</v>
      </c>
      <c r="L18" s="453" t="s">
        <v>1373</v>
      </c>
    </row>
    <row r="19" spans="2:12" x14ac:dyDescent="0.25">
      <c r="C19" s="143" t="s">
        <v>1955</v>
      </c>
      <c r="D19" s="160">
        <v>1</v>
      </c>
      <c r="E19" s="125">
        <v>30000</v>
      </c>
      <c r="F19" s="99">
        <v>30000</v>
      </c>
      <c r="G19" s="163" t="s">
        <v>132</v>
      </c>
      <c r="H19" s="144" t="s">
        <v>1062</v>
      </c>
      <c r="I19" s="132" t="str">
        <f>VLOOKUP(H19,Presupuesto!$B$11:$C$565,2,0)</f>
        <v>CONSTRUCCIONES Y MEJORAS DE BIENES EN DOMINIO PUBLICO</v>
      </c>
      <c r="J19" s="100" t="str">
        <f t="shared" si="0"/>
        <v>Gestión Administrativa y  financiera en apoyo al Desarrollo Académico</v>
      </c>
      <c r="K19" s="100" t="s">
        <v>405</v>
      </c>
      <c r="L19" s="453" t="s">
        <v>1373</v>
      </c>
    </row>
    <row r="20" spans="2:12" x14ac:dyDescent="0.25">
      <c r="C20" s="143" t="s">
        <v>1956</v>
      </c>
      <c r="D20" s="160">
        <v>2</v>
      </c>
      <c r="E20" s="125">
        <v>205000</v>
      </c>
      <c r="F20" s="99">
        <v>410000</v>
      </c>
      <c r="G20" s="163" t="s">
        <v>132</v>
      </c>
      <c r="H20" s="144" t="s">
        <v>1062</v>
      </c>
      <c r="I20" s="132" t="str">
        <f>VLOOKUP(H20,Presupuesto!$B$11:$C$565,2,0)</f>
        <v>CONSTRUCCIONES Y MEJORAS DE BIENES EN DOMINIO PUBLICO</v>
      </c>
      <c r="J20" s="100" t="str">
        <f t="shared" si="0"/>
        <v>Gestión Administrativa y  financiera en apoyo al Desarrollo Académico</v>
      </c>
      <c r="K20" s="100" t="s">
        <v>405</v>
      </c>
      <c r="L20" s="453" t="s">
        <v>1373</v>
      </c>
    </row>
    <row r="21" spans="2:12" x14ac:dyDescent="0.25">
      <c r="C21" s="143"/>
      <c r="D21" s="160"/>
      <c r="E21" s="125"/>
      <c r="F21" s="99">
        <f t="shared" ref="F21:F22" si="1">D21*E21</f>
        <v>0</v>
      </c>
      <c r="G21" s="163"/>
      <c r="H21" s="144"/>
      <c r="I21" s="132" t="e">
        <f>VLOOKUP(H21,Presupuesto!$B$11:$C$565,2,0)</f>
        <v>#N/A</v>
      </c>
      <c r="J21" s="100" t="str">
        <f t="shared" si="0"/>
        <v>Gestión Administrativa y  financiera en apoyo al Desarrollo Académico</v>
      </c>
      <c r="K21" s="100"/>
      <c r="L21" s="453" t="s">
        <v>1373</v>
      </c>
    </row>
    <row r="22" spans="2:12" ht="15.75" thickBot="1" x14ac:dyDescent="0.3">
      <c r="C22" s="149"/>
      <c r="D22" s="229"/>
      <c r="E22" s="105"/>
      <c r="F22" s="107">
        <f t="shared" si="1"/>
        <v>0</v>
      </c>
      <c r="G22" s="164"/>
      <c r="H22" s="150"/>
      <c r="I22" s="134" t="e">
        <f>VLOOKUP(H22,Presupuesto!$B$11:$C$565,2,0)</f>
        <v>#N/A</v>
      </c>
      <c r="J22" s="108" t="str">
        <f t="shared" ref="J22" si="2">$J$20</f>
        <v>Gestión Administrativa y  financiera en apoyo al Desarrollo Académico</v>
      </c>
      <c r="K22" s="126"/>
      <c r="L22" s="454" t="s">
        <v>1373</v>
      </c>
    </row>
    <row r="23" spans="2:12" x14ac:dyDescent="0.25">
      <c r="F23" s="92"/>
      <c r="G23" s="91"/>
      <c r="H23" s="92"/>
      <c r="I23" s="92"/>
    </row>
    <row r="24" spans="2:12" ht="15.75" thickBot="1" x14ac:dyDescent="0.3"/>
    <row r="25" spans="2:12" ht="15.75" thickBot="1" x14ac:dyDescent="0.3">
      <c r="C25" s="159" t="s">
        <v>53</v>
      </c>
      <c r="D25" s="110">
        <f>SUM(F32:F64)</f>
        <v>4845000</v>
      </c>
      <c r="F25" s="70"/>
      <c r="G25" s="79"/>
      <c r="H25" s="70"/>
      <c r="I25" s="70"/>
    </row>
    <row r="26" spans="2:12" x14ac:dyDescent="0.25">
      <c r="C26" s="70"/>
      <c r="D26" s="31"/>
      <c r="E26" s="95"/>
      <c r="F26" s="95"/>
      <c r="G26" s="95"/>
      <c r="H26" s="76"/>
      <c r="I26" s="76"/>
      <c r="J26" s="76"/>
      <c r="K26" s="114"/>
    </row>
    <row r="27" spans="2:12" ht="15.75" x14ac:dyDescent="0.25">
      <c r="B27" s="95"/>
      <c r="C27" s="315" t="s">
        <v>396</v>
      </c>
      <c r="D27" s="207" t="str">
        <f>+'Gestion Administrativa'!E11</f>
        <v>QBI.1.2.1.1</v>
      </c>
      <c r="E27" s="95"/>
      <c r="F27" s="95"/>
      <c r="G27" s="95"/>
      <c r="H27" s="76"/>
      <c r="I27" s="76"/>
      <c r="J27" s="76"/>
      <c r="K27" s="114"/>
    </row>
    <row r="28" spans="2:12" ht="18.75" x14ac:dyDescent="0.25">
      <c r="B28" s="95"/>
      <c r="C28" s="215" t="str">
        <f>IFERROR(VLOOKUP(D27,'Desarrollo e Innov. Curricular'!$E:$F,2,FALSE),IFERROR(VLOOKUP(D27,'Investigación Científica'!$E:$F,2,FALSE),IFERROR(VLOOKUP(D27,'Vinculación Univ. Sociedad'!$E:$F,2,FALSE),IFERROR(VLOOKUP(D27,'Docencia y Profesorado Universi'!$E:$F,2,FALSE),IFERROR(VLOOKUP(D27,'Estudiantes y Graduados'!$E:$F,2,FALSE),IFERROR(VLOOKUP(D27,'Gestion Administrativa'!$E:$F,2,FALSE),IFERROR(VLOOKUP(D27,'Gestión Académica'!$E:$F,2,FALSE),IFERROR(VLOOKUP(D27,'Aseguramiento de la Calidad'!$E:$F,2,FALSE),IFERROR(VLOOKUP(D27,'Gestión del Conocimiento'!$E:$F,2,FALSE),IFERROR(VLOOKUP(D27,'Gobernabilidad y Procesos...'!$E:$F,2,FALSE),IFERROR(VLOOKUP(D27,'Gestión del Talento Humano'!$E:$F,2,FALSE),IFERROR(VLOOKUP(D27,'Internacionalización de la E.S.'!$E:$F,2,FALSE),IFERROR(VLOOKUP(D27,Posgrado!$E:$F,2,FALSE),IFERROR(VLOOKUP(D27,'Cultura de Innovación Insti...'!$E:$F,2,FALSE),VLOOKUP(D27,'Lo Esencial de la Reforma Univ.'!$E:$F,2,0)))))))))))))))</f>
        <v>1. Gestionar la  Adecuación  de los laboratorios de las ciencias básicas y alimentos en espacios físicos adecuados para promover el conocimiento científico, la investigación y la Vinculacion de manera pertinente</v>
      </c>
      <c r="D28" s="31"/>
      <c r="E28" s="95"/>
      <c r="F28" s="95"/>
      <c r="G28" s="95"/>
      <c r="H28" s="76"/>
      <c r="I28" s="76"/>
      <c r="J28" s="76"/>
      <c r="K28" s="114"/>
    </row>
    <row r="29" spans="2:12" x14ac:dyDescent="0.25">
      <c r="B29" s="95"/>
      <c r="E29" s="95"/>
      <c r="F29" s="95"/>
      <c r="G29" s="95"/>
      <c r="H29" s="76"/>
      <c r="I29" s="76"/>
      <c r="J29" s="76"/>
      <c r="K29" s="114"/>
    </row>
    <row r="30" spans="2:12" ht="15.75" thickBot="1" x14ac:dyDescent="0.3">
      <c r="F30" s="95"/>
      <c r="G30" s="76"/>
      <c r="H30" s="76"/>
      <c r="I30" s="76"/>
    </row>
    <row r="31" spans="2:12" ht="30.75" thickBot="1" x14ac:dyDescent="0.3">
      <c r="C31" s="131" t="s">
        <v>44</v>
      </c>
      <c r="D31" s="131" t="s">
        <v>55</v>
      </c>
      <c r="E31" s="138" t="s">
        <v>57</v>
      </c>
      <c r="F31" s="137" t="s">
        <v>27</v>
      </c>
      <c r="G31" s="137" t="s">
        <v>134</v>
      </c>
      <c r="H31" s="138" t="s">
        <v>46</v>
      </c>
      <c r="I31" s="135" t="s">
        <v>135</v>
      </c>
      <c r="J31" s="135" t="s">
        <v>414</v>
      </c>
      <c r="K31" s="137" t="s">
        <v>415</v>
      </c>
      <c r="L31" s="137" t="s">
        <v>124</v>
      </c>
    </row>
    <row r="32" spans="2:12" x14ac:dyDescent="0.25">
      <c r="C32" s="143" t="s">
        <v>2263</v>
      </c>
      <c r="D32" s="160">
        <v>1</v>
      </c>
      <c r="E32" s="117">
        <v>875000</v>
      </c>
      <c r="F32" s="99">
        <v>875000</v>
      </c>
      <c r="G32" s="166" t="s">
        <v>132</v>
      </c>
      <c r="H32" s="144" t="s">
        <v>1062</v>
      </c>
      <c r="I32" s="132" t="str">
        <f>VLOOKUP(H32,Presupuesto!$B$11:$C$565,2,0)</f>
        <v>CONSTRUCCIONES Y MEJORAS DE BIENES EN DOMINIO PUBLICO</v>
      </c>
      <c r="J32" s="225" t="s">
        <v>1466</v>
      </c>
      <c r="K32" s="453" t="s">
        <v>408</v>
      </c>
      <c r="L32" s="453" t="s">
        <v>1373</v>
      </c>
    </row>
    <row r="33" spans="3:12" x14ac:dyDescent="0.25">
      <c r="C33" s="143" t="s">
        <v>2264</v>
      </c>
      <c r="D33" s="160">
        <v>1</v>
      </c>
      <c r="E33" s="125">
        <v>875000</v>
      </c>
      <c r="F33" s="99">
        <v>875000</v>
      </c>
      <c r="G33" s="166" t="s">
        <v>132</v>
      </c>
      <c r="H33" s="144" t="s">
        <v>1062</v>
      </c>
      <c r="I33" s="132" t="str">
        <f>VLOOKUP(H33,Presupuesto!$B$11:$C$565,2,0)</f>
        <v>CONSTRUCCIONES Y MEJORAS DE BIENES EN DOMINIO PUBLICO</v>
      </c>
      <c r="J33" s="100" t="str">
        <f t="shared" ref="J33:J36" si="3">$J$17</f>
        <v>Gestión Administrativa y  financiera en apoyo al Desarrollo Académico</v>
      </c>
      <c r="K33" s="453" t="s">
        <v>408</v>
      </c>
      <c r="L33" s="453" t="s">
        <v>1373</v>
      </c>
    </row>
    <row r="34" spans="3:12" x14ac:dyDescent="0.25">
      <c r="C34" s="143" t="s">
        <v>2265</v>
      </c>
      <c r="D34" s="160">
        <v>1</v>
      </c>
      <c r="E34" s="459">
        <v>1050000</v>
      </c>
      <c r="F34" s="460">
        <v>1050000</v>
      </c>
      <c r="G34" s="166" t="s">
        <v>132</v>
      </c>
      <c r="H34" s="144" t="s">
        <v>1062</v>
      </c>
      <c r="I34" s="132" t="str">
        <f>VLOOKUP(H34,Presupuesto!$B$11:$C$565,2,0)</f>
        <v>CONSTRUCCIONES Y MEJORAS DE BIENES EN DOMINIO PUBLICO</v>
      </c>
      <c r="J34" s="100" t="str">
        <f t="shared" si="3"/>
        <v>Gestión Administrativa y  financiera en apoyo al Desarrollo Académico</v>
      </c>
      <c r="K34" s="453" t="s">
        <v>408</v>
      </c>
      <c r="L34" s="453" t="s">
        <v>1373</v>
      </c>
    </row>
    <row r="35" spans="3:12" x14ac:dyDescent="0.25">
      <c r="C35" s="143" t="s">
        <v>2266</v>
      </c>
      <c r="D35" s="160">
        <v>1</v>
      </c>
      <c r="E35" s="459">
        <v>875000</v>
      </c>
      <c r="F35" s="460">
        <v>875000</v>
      </c>
      <c r="G35" s="166" t="s">
        <v>132</v>
      </c>
      <c r="H35" s="144" t="s">
        <v>1062</v>
      </c>
      <c r="I35" s="132" t="str">
        <f>VLOOKUP(H35,Presupuesto!$B$11:$C$565,2,0)</f>
        <v>CONSTRUCCIONES Y MEJORAS DE BIENES EN DOMINIO PUBLICO</v>
      </c>
      <c r="J35" s="100" t="str">
        <f t="shared" si="3"/>
        <v>Gestión Administrativa y  financiera en apoyo al Desarrollo Académico</v>
      </c>
      <c r="K35" s="453" t="s">
        <v>408</v>
      </c>
      <c r="L35" s="453" t="s">
        <v>1373</v>
      </c>
    </row>
    <row r="36" spans="3:12" ht="15.75" thickBot="1" x14ac:dyDescent="0.3">
      <c r="C36" s="461" t="s">
        <v>2267</v>
      </c>
      <c r="D36" s="462">
        <v>1</v>
      </c>
      <c r="E36" s="463">
        <v>1170000</v>
      </c>
      <c r="F36" s="464">
        <v>1170000</v>
      </c>
      <c r="G36" s="467" t="s">
        <v>132</v>
      </c>
      <c r="H36" s="465" t="s">
        <v>1062</v>
      </c>
      <c r="I36" s="466" t="str">
        <f>VLOOKUP(H36,[3]Presupuesto!$B$11:$C$565,2,0)</f>
        <v>CONSTRUCCIONES Y MEJORAS DE BIENES EN DOMINIO PUBLICO</v>
      </c>
      <c r="J36" s="349" t="str">
        <f t="shared" si="3"/>
        <v>Gestión Administrativa y  financiera en apoyo al Desarrollo Académico</v>
      </c>
      <c r="K36" s="454" t="s">
        <v>408</v>
      </c>
      <c r="L36" s="454" t="s">
        <v>1373</v>
      </c>
    </row>
  </sheetData>
  <dataValidations disablePrompts="1" count="5">
    <dataValidation type="list" allowBlank="1" showInputMessage="1" showErrorMessage="1" errorTitle="¡Ingreso Inválido!" error="Seleccione una opción de la lista." promptTitle="Dimensión Estratégica" prompt="Seleccione una opción de la lista." sqref="J17:J22 J32:J36">
      <formula1>$A$2:$O$2</formula1>
    </dataValidation>
    <dataValidation type="list" allowBlank="1" showInputMessage="1" showErrorMessage="1" errorTitle="¡Ingreso Inválido!" error="Seleccione una opción de la lista." promptTitle="Tipo de Presupuesto" prompt="Seleccione una opción de la lista." sqref="G17:G22 G32:G36">
      <formula1>$R$2:$S$2</formula1>
    </dataValidation>
    <dataValidation type="list" allowBlank="1" showInputMessage="1" showErrorMessage="1" errorTitle="¡Ingreso Inválido!" error="Seleccione una opción de la lista" promptTitle="Mes Requerido" prompt="Seleccione el mes en el que requiere el recurso." sqref="K17:K22 K32:K36">
      <formula1>$U$2:$AF$2</formula1>
    </dataValidation>
    <dataValidation type="list" allowBlank="1" showInputMessage="1" showErrorMessage="1" errorTitle="¡Ingreso Inválido!" error="Seleccione una opción de la lista." promptTitle="Proyecto" prompt="Seleccione una opción." sqref="L32:L36 L17:L22">
      <formula1>$M$2:$O$2</formula1>
    </dataValidation>
    <dataValidation type="list" allowBlank="1" showInputMessage="1" showErrorMessage="1" errorTitle="¡Ingreso Inválido!" error="Verifique el valor ingresado." promptTitle="Ingrese el Objeto de Gasto" prompt="Ingrese el Objeto de Gasto" sqref="H17:H22 H32:H36">
      <formula1>$A$1:$UI$1</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07"/>
  <sheetViews>
    <sheetView topLeftCell="A4" workbookViewId="0"/>
  </sheetViews>
  <sheetFormatPr baseColWidth="10" defaultColWidth="11.5703125" defaultRowHeight="15" x14ac:dyDescent="0.25"/>
  <cols>
    <col min="1" max="1" width="3.85546875" style="87" customWidth="1"/>
    <col min="2" max="2" width="8.85546875" style="87" customWidth="1"/>
    <col min="3" max="3" width="53.42578125" style="87" customWidth="1"/>
    <col min="4" max="4" width="20.7109375" style="87" bestFit="1" customWidth="1"/>
    <col min="5" max="5" width="28.28515625" style="87" customWidth="1"/>
    <col min="6" max="6" width="21.85546875" style="87" customWidth="1"/>
    <col min="7" max="7" width="16.5703125" style="77" customWidth="1"/>
    <col min="8" max="8" width="14.28515625" style="87" customWidth="1"/>
    <col min="9" max="9" width="40.28515625" style="87" customWidth="1"/>
    <col min="10" max="10" width="28.140625" style="87" bestFit="1" customWidth="1"/>
    <col min="11" max="11" width="19.85546875" style="87" bestFit="1" customWidth="1"/>
    <col min="12" max="12" width="34.85546875" style="87" bestFit="1" customWidth="1"/>
    <col min="13" max="16384" width="11.5703125" style="87"/>
  </cols>
  <sheetData>
    <row r="1" spans="1:555" ht="26.25" hidden="1" x14ac:dyDescent="0.25">
      <c r="A1" s="190" t="s">
        <v>255</v>
      </c>
      <c r="B1" s="193" t="s">
        <v>256</v>
      </c>
      <c r="C1" s="184" t="s">
        <v>257</v>
      </c>
      <c r="D1" s="184" t="s">
        <v>503</v>
      </c>
      <c r="E1" s="184" t="s">
        <v>505</v>
      </c>
      <c r="F1" s="184" t="s">
        <v>507</v>
      </c>
      <c r="G1" s="184" t="s">
        <v>509</v>
      </c>
      <c r="H1" s="184" t="s">
        <v>511</v>
      </c>
      <c r="I1" s="184" t="s">
        <v>513</v>
      </c>
      <c r="J1" s="184" t="s">
        <v>258</v>
      </c>
      <c r="K1" s="184" t="s">
        <v>516</v>
      </c>
      <c r="L1" s="184" t="s">
        <v>259</v>
      </c>
      <c r="M1" s="184" t="s">
        <v>518</v>
      </c>
      <c r="N1" s="184" t="s">
        <v>520</v>
      </c>
      <c r="O1" s="184" t="s">
        <v>522</v>
      </c>
      <c r="P1" s="184" t="s">
        <v>260</v>
      </c>
      <c r="Q1" s="184" t="s">
        <v>523</v>
      </c>
      <c r="R1" s="184" t="s">
        <v>526</v>
      </c>
      <c r="S1" s="184" t="s">
        <v>261</v>
      </c>
      <c r="T1" s="184" t="s">
        <v>528</v>
      </c>
      <c r="U1" s="184" t="s">
        <v>262</v>
      </c>
      <c r="V1" s="184" t="s">
        <v>529</v>
      </c>
      <c r="W1" s="184" t="s">
        <v>530</v>
      </c>
      <c r="X1" s="184" t="s">
        <v>534</v>
      </c>
      <c r="Y1" s="184" t="s">
        <v>278</v>
      </c>
      <c r="Z1" s="184" t="s">
        <v>535</v>
      </c>
      <c r="AA1" s="184" t="s">
        <v>537</v>
      </c>
      <c r="AB1" s="184" t="s">
        <v>539</v>
      </c>
      <c r="AC1" s="184" t="s">
        <v>279</v>
      </c>
      <c r="AD1" s="184" t="s">
        <v>541</v>
      </c>
      <c r="AE1" s="184" t="s">
        <v>543</v>
      </c>
      <c r="AF1" s="184" t="s">
        <v>545</v>
      </c>
      <c r="AG1" s="184" t="s">
        <v>547</v>
      </c>
      <c r="AH1" s="184" t="s">
        <v>254</v>
      </c>
      <c r="AI1" s="184" t="s">
        <v>549</v>
      </c>
      <c r="AJ1" s="193" t="s">
        <v>263</v>
      </c>
      <c r="AK1" s="184" t="s">
        <v>551</v>
      </c>
      <c r="AL1" s="184" t="s">
        <v>264</v>
      </c>
      <c r="AM1" s="184" t="s">
        <v>553</v>
      </c>
      <c r="AN1" s="184" t="s">
        <v>555</v>
      </c>
      <c r="AO1" s="184" t="s">
        <v>265</v>
      </c>
      <c r="AP1" s="184" t="s">
        <v>557</v>
      </c>
      <c r="AQ1" s="184" t="s">
        <v>559</v>
      </c>
      <c r="AR1" s="184" t="s">
        <v>266</v>
      </c>
      <c r="AS1" s="184" t="s">
        <v>560</v>
      </c>
      <c r="AT1" s="184" t="s">
        <v>562</v>
      </c>
      <c r="AU1" s="184" t="s">
        <v>563</v>
      </c>
      <c r="AV1" s="184" t="s">
        <v>564</v>
      </c>
      <c r="AW1" s="184" t="s">
        <v>566</v>
      </c>
      <c r="AX1" s="184" t="s">
        <v>568</v>
      </c>
      <c r="AY1" s="184" t="s">
        <v>569</v>
      </c>
      <c r="AZ1" s="184" t="s">
        <v>267</v>
      </c>
      <c r="BA1" s="184" t="s">
        <v>571</v>
      </c>
      <c r="BB1" s="184" t="s">
        <v>573</v>
      </c>
      <c r="BC1" s="184" t="s">
        <v>575</v>
      </c>
      <c r="BD1" s="184" t="s">
        <v>577</v>
      </c>
      <c r="BE1" s="184" t="s">
        <v>579</v>
      </c>
      <c r="BF1" s="184" t="s">
        <v>581</v>
      </c>
      <c r="BG1" s="184" t="s">
        <v>583</v>
      </c>
      <c r="BH1" s="184" t="s">
        <v>585</v>
      </c>
      <c r="BI1" s="184" t="s">
        <v>280</v>
      </c>
      <c r="BJ1" s="184" t="s">
        <v>587</v>
      </c>
      <c r="BK1" s="184" t="s">
        <v>589</v>
      </c>
      <c r="BL1" s="184" t="s">
        <v>591</v>
      </c>
      <c r="BM1" s="184" t="s">
        <v>593</v>
      </c>
      <c r="BN1" s="184" t="s">
        <v>595</v>
      </c>
      <c r="BO1" s="184" t="s">
        <v>597</v>
      </c>
      <c r="BP1" s="184" t="s">
        <v>599</v>
      </c>
      <c r="BQ1" s="184" t="s">
        <v>601</v>
      </c>
      <c r="BR1" s="184" t="s">
        <v>603</v>
      </c>
      <c r="BS1" s="184" t="s">
        <v>605</v>
      </c>
      <c r="BT1" s="193" t="s">
        <v>268</v>
      </c>
      <c r="BU1" s="184" t="s">
        <v>269</v>
      </c>
      <c r="BV1" s="184" t="s">
        <v>607</v>
      </c>
      <c r="BW1" s="184" t="s">
        <v>270</v>
      </c>
      <c r="BX1" s="184" t="s">
        <v>609</v>
      </c>
      <c r="BY1" s="184" t="s">
        <v>611</v>
      </c>
      <c r="BZ1" s="193" t="s">
        <v>271</v>
      </c>
      <c r="CA1" s="184" t="s">
        <v>272</v>
      </c>
      <c r="CB1" s="184" t="s">
        <v>613</v>
      </c>
      <c r="CC1" s="184" t="s">
        <v>273</v>
      </c>
      <c r="CD1" s="184" t="s">
        <v>615</v>
      </c>
      <c r="CE1" s="184" t="s">
        <v>617</v>
      </c>
      <c r="CF1" s="184" t="s">
        <v>619</v>
      </c>
      <c r="CG1" s="193" t="s">
        <v>274</v>
      </c>
      <c r="CH1" s="184" t="s">
        <v>625</v>
      </c>
      <c r="CI1" s="184" t="s">
        <v>627</v>
      </c>
      <c r="CJ1" s="184" t="s">
        <v>275</v>
      </c>
      <c r="CK1" s="184" t="s">
        <v>621</v>
      </c>
      <c r="CL1" s="184" t="s">
        <v>623</v>
      </c>
      <c r="CM1" s="184" t="s">
        <v>276</v>
      </c>
      <c r="CN1" s="184" t="s">
        <v>629</v>
      </c>
      <c r="CO1" s="184" t="s">
        <v>277</v>
      </c>
      <c r="CP1" s="184" t="s">
        <v>630</v>
      </c>
      <c r="CQ1" s="181" t="s">
        <v>281</v>
      </c>
      <c r="CR1" s="193" t="s">
        <v>282</v>
      </c>
      <c r="CS1" s="184" t="s">
        <v>631</v>
      </c>
      <c r="CT1" s="184" t="s">
        <v>632</v>
      </c>
      <c r="CU1" s="184" t="s">
        <v>634</v>
      </c>
      <c r="CV1" s="184" t="s">
        <v>283</v>
      </c>
      <c r="CW1" s="184" t="s">
        <v>636</v>
      </c>
      <c r="CX1" s="184" t="s">
        <v>638</v>
      </c>
      <c r="CY1" s="184" t="s">
        <v>640</v>
      </c>
      <c r="CZ1" s="184" t="s">
        <v>642</v>
      </c>
      <c r="DA1" s="184" t="s">
        <v>644</v>
      </c>
      <c r="DB1" s="184" t="s">
        <v>646</v>
      </c>
      <c r="DC1" s="193" t="s">
        <v>284</v>
      </c>
      <c r="DD1" s="184" t="s">
        <v>285</v>
      </c>
      <c r="DE1" s="184" t="s">
        <v>648</v>
      </c>
      <c r="DF1" s="184" t="s">
        <v>286</v>
      </c>
      <c r="DG1" s="184" t="s">
        <v>650</v>
      </c>
      <c r="DH1" s="184" t="s">
        <v>652</v>
      </c>
      <c r="DI1" s="184" t="s">
        <v>654</v>
      </c>
      <c r="DJ1" s="184" t="s">
        <v>656</v>
      </c>
      <c r="DK1" s="184" t="s">
        <v>658</v>
      </c>
      <c r="DL1" s="184" t="s">
        <v>660</v>
      </c>
      <c r="DM1" s="184" t="s">
        <v>662</v>
      </c>
      <c r="DN1" s="184" t="s">
        <v>287</v>
      </c>
      <c r="DO1" s="184" t="s">
        <v>664</v>
      </c>
      <c r="DP1" s="184" t="s">
        <v>666</v>
      </c>
      <c r="DQ1" s="184" t="s">
        <v>668</v>
      </c>
      <c r="DR1" s="193" t="s">
        <v>288</v>
      </c>
      <c r="DS1" s="184" t="s">
        <v>670</v>
      </c>
      <c r="DT1" s="184" t="s">
        <v>289</v>
      </c>
      <c r="DU1" s="184" t="s">
        <v>672</v>
      </c>
      <c r="DV1" s="184" t="s">
        <v>290</v>
      </c>
      <c r="DW1" s="184" t="s">
        <v>674</v>
      </c>
      <c r="DX1" s="184" t="s">
        <v>676</v>
      </c>
      <c r="DY1" s="184" t="s">
        <v>678</v>
      </c>
      <c r="DZ1" s="184" t="s">
        <v>680</v>
      </c>
      <c r="EA1" s="184" t="s">
        <v>682</v>
      </c>
      <c r="EB1" s="184" t="s">
        <v>684</v>
      </c>
      <c r="EC1" s="184" t="s">
        <v>686</v>
      </c>
      <c r="ED1" s="184" t="s">
        <v>688</v>
      </c>
      <c r="EE1" s="184" t="s">
        <v>690</v>
      </c>
      <c r="EF1" s="184" t="s">
        <v>692</v>
      </c>
      <c r="EG1" s="184" t="s">
        <v>694</v>
      </c>
      <c r="EH1" s="193" t="s">
        <v>291</v>
      </c>
      <c r="EI1" s="184" t="s">
        <v>696</v>
      </c>
      <c r="EJ1" s="184" t="s">
        <v>292</v>
      </c>
      <c r="EK1" s="184" t="s">
        <v>698</v>
      </c>
      <c r="EL1" s="184" t="s">
        <v>700</v>
      </c>
      <c r="EM1" s="184" t="s">
        <v>293</v>
      </c>
      <c r="EN1" s="184" t="s">
        <v>702</v>
      </c>
      <c r="EO1" s="184" t="s">
        <v>704</v>
      </c>
      <c r="EP1" s="184" t="s">
        <v>294</v>
      </c>
      <c r="EQ1" s="184" t="s">
        <v>706</v>
      </c>
      <c r="ER1" s="184" t="s">
        <v>708</v>
      </c>
      <c r="ES1" s="184" t="s">
        <v>710</v>
      </c>
      <c r="ET1" s="184" t="s">
        <v>295</v>
      </c>
      <c r="EU1" s="184" t="s">
        <v>712</v>
      </c>
      <c r="EV1" s="184" t="s">
        <v>714</v>
      </c>
      <c r="EW1" s="193" t="s">
        <v>296</v>
      </c>
      <c r="EX1" s="184" t="s">
        <v>297</v>
      </c>
      <c r="EY1" s="184" t="s">
        <v>716</v>
      </c>
      <c r="EZ1" s="184" t="s">
        <v>718</v>
      </c>
      <c r="FA1" s="184" t="s">
        <v>720</v>
      </c>
      <c r="FB1" s="184" t="s">
        <v>722</v>
      </c>
      <c r="FC1" s="184" t="s">
        <v>298</v>
      </c>
      <c r="FD1" s="184" t="s">
        <v>724</v>
      </c>
      <c r="FE1" s="184" t="s">
        <v>726</v>
      </c>
      <c r="FF1" s="184" t="s">
        <v>728</v>
      </c>
      <c r="FG1" s="184" t="s">
        <v>730</v>
      </c>
      <c r="FH1" s="184" t="s">
        <v>732</v>
      </c>
      <c r="FI1" s="184" t="s">
        <v>299</v>
      </c>
      <c r="FJ1" s="184" t="s">
        <v>735</v>
      </c>
      <c r="FK1" s="184" t="s">
        <v>300</v>
      </c>
      <c r="FL1" s="184" t="s">
        <v>738</v>
      </c>
      <c r="FM1" s="184" t="s">
        <v>739</v>
      </c>
      <c r="FN1" s="184" t="s">
        <v>741</v>
      </c>
      <c r="FO1" s="184" t="s">
        <v>301</v>
      </c>
      <c r="FP1" s="184" t="s">
        <v>744</v>
      </c>
      <c r="FQ1" s="184" t="s">
        <v>745</v>
      </c>
      <c r="FR1" s="184" t="s">
        <v>747</v>
      </c>
      <c r="FS1" s="184" t="s">
        <v>302</v>
      </c>
      <c r="FT1" s="184" t="s">
        <v>750</v>
      </c>
      <c r="FU1" s="184" t="s">
        <v>752</v>
      </c>
      <c r="FV1" s="184" t="s">
        <v>754</v>
      </c>
      <c r="FW1" s="193" t="s">
        <v>303</v>
      </c>
      <c r="FX1" s="193" t="s">
        <v>304</v>
      </c>
      <c r="FY1" s="184" t="s">
        <v>310</v>
      </c>
      <c r="FZ1" s="184" t="s">
        <v>756</v>
      </c>
      <c r="GA1" s="184" t="s">
        <v>758</v>
      </c>
      <c r="GB1" s="184" t="s">
        <v>760</v>
      </c>
      <c r="GC1" s="184" t="s">
        <v>762</v>
      </c>
      <c r="GD1" s="184" t="s">
        <v>764</v>
      </c>
      <c r="GE1" s="184" t="s">
        <v>766</v>
      </c>
      <c r="GF1" s="193" t="s">
        <v>305</v>
      </c>
      <c r="GG1" s="184" t="s">
        <v>311</v>
      </c>
      <c r="GH1" s="184" t="s">
        <v>768</v>
      </c>
      <c r="GI1" s="184" t="s">
        <v>770</v>
      </c>
      <c r="GJ1" s="184" t="s">
        <v>771</v>
      </c>
      <c r="GK1" s="184" t="s">
        <v>312</v>
      </c>
      <c r="GL1" s="184" t="s">
        <v>774</v>
      </c>
      <c r="GM1" s="184" t="s">
        <v>775</v>
      </c>
      <c r="GN1" s="193" t="s">
        <v>306</v>
      </c>
      <c r="GO1" s="184" t="s">
        <v>307</v>
      </c>
      <c r="GP1" s="184" t="s">
        <v>777</v>
      </c>
      <c r="GQ1" s="184" t="s">
        <v>779</v>
      </c>
      <c r="GR1" s="184" t="s">
        <v>781</v>
      </c>
      <c r="GS1" s="184" t="s">
        <v>783</v>
      </c>
      <c r="GT1" s="184" t="s">
        <v>785</v>
      </c>
      <c r="GU1" s="193" t="s">
        <v>308</v>
      </c>
      <c r="GV1" s="184" t="s">
        <v>309</v>
      </c>
      <c r="GW1" s="184" t="s">
        <v>787</v>
      </c>
      <c r="GX1" s="184" t="s">
        <v>789</v>
      </c>
      <c r="GY1" s="184" t="s">
        <v>791</v>
      </c>
      <c r="GZ1" s="184" t="s">
        <v>793</v>
      </c>
      <c r="HA1" s="184" t="s">
        <v>795</v>
      </c>
      <c r="HB1" s="184" t="s">
        <v>797</v>
      </c>
      <c r="HC1" s="181" t="s">
        <v>313</v>
      </c>
      <c r="HD1" s="193" t="s">
        <v>314</v>
      </c>
      <c r="HE1" s="184" t="s">
        <v>315</v>
      </c>
      <c r="HF1" s="184" t="s">
        <v>799</v>
      </c>
      <c r="HG1" s="184" t="s">
        <v>801</v>
      </c>
      <c r="HH1" s="184" t="s">
        <v>803</v>
      </c>
      <c r="HI1" s="184" t="s">
        <v>805</v>
      </c>
      <c r="HJ1" s="184" t="s">
        <v>316</v>
      </c>
      <c r="HK1" s="184" t="s">
        <v>808</v>
      </c>
      <c r="HL1" s="184" t="s">
        <v>333</v>
      </c>
      <c r="HM1" s="184" t="s">
        <v>846</v>
      </c>
      <c r="HN1" s="184" t="s">
        <v>848</v>
      </c>
      <c r="HO1" s="184" t="s">
        <v>850</v>
      </c>
      <c r="HP1" s="193" t="s">
        <v>317</v>
      </c>
      <c r="HQ1" s="184" t="s">
        <v>810</v>
      </c>
      <c r="HR1" s="184" t="s">
        <v>812</v>
      </c>
      <c r="HS1" s="184" t="s">
        <v>318</v>
      </c>
      <c r="HT1" s="184" t="s">
        <v>815</v>
      </c>
      <c r="HU1" s="184" t="s">
        <v>817</v>
      </c>
      <c r="HV1" s="184" t="s">
        <v>818</v>
      </c>
      <c r="HW1" s="184" t="s">
        <v>820</v>
      </c>
      <c r="HX1" s="193" t="s">
        <v>319</v>
      </c>
      <c r="HY1" s="184" t="s">
        <v>822</v>
      </c>
      <c r="HZ1" s="184" t="s">
        <v>824</v>
      </c>
      <c r="IA1" s="184" t="s">
        <v>826</v>
      </c>
      <c r="IB1" s="184" t="s">
        <v>320</v>
      </c>
      <c r="IC1" s="184" t="s">
        <v>828</v>
      </c>
      <c r="ID1" s="184" t="s">
        <v>830</v>
      </c>
      <c r="IE1" s="184" t="s">
        <v>321</v>
      </c>
      <c r="IF1" s="184" t="s">
        <v>832</v>
      </c>
      <c r="IG1" s="184" t="s">
        <v>834</v>
      </c>
      <c r="IH1" s="184" t="s">
        <v>322</v>
      </c>
      <c r="II1" s="184" t="s">
        <v>836</v>
      </c>
      <c r="IJ1" s="184" t="s">
        <v>838</v>
      </c>
      <c r="IK1" s="184" t="s">
        <v>840</v>
      </c>
      <c r="IL1" s="184" t="s">
        <v>842</v>
      </c>
      <c r="IM1" s="184" t="s">
        <v>323</v>
      </c>
      <c r="IN1" s="184" t="s">
        <v>844</v>
      </c>
      <c r="IO1" s="193" t="s">
        <v>324</v>
      </c>
      <c r="IP1" s="184" t="s">
        <v>852</v>
      </c>
      <c r="IQ1" s="184" t="s">
        <v>854</v>
      </c>
      <c r="IR1" s="184" t="s">
        <v>325</v>
      </c>
      <c r="IS1" s="184" t="s">
        <v>856</v>
      </c>
      <c r="IT1" s="184" t="s">
        <v>858</v>
      </c>
      <c r="IU1" s="184" t="s">
        <v>860</v>
      </c>
      <c r="IV1" s="193" t="s">
        <v>326</v>
      </c>
      <c r="IW1" s="184" t="s">
        <v>862</v>
      </c>
      <c r="IX1" s="184" t="s">
        <v>327</v>
      </c>
      <c r="IY1" s="184" t="s">
        <v>865</v>
      </c>
      <c r="IZ1" s="184" t="s">
        <v>867</v>
      </c>
      <c r="JA1" s="184" t="s">
        <v>869</v>
      </c>
      <c r="JB1" s="184" t="s">
        <v>871</v>
      </c>
      <c r="JC1" s="184" t="s">
        <v>873</v>
      </c>
      <c r="JD1" s="184" t="s">
        <v>875</v>
      </c>
      <c r="JE1" s="184" t="s">
        <v>328</v>
      </c>
      <c r="JF1" s="184" t="s">
        <v>878</v>
      </c>
      <c r="JG1" s="184" t="s">
        <v>880</v>
      </c>
      <c r="JH1" s="184" t="s">
        <v>882</v>
      </c>
      <c r="JI1" s="184" t="s">
        <v>884</v>
      </c>
      <c r="JJ1" s="184" t="s">
        <v>886</v>
      </c>
      <c r="JK1" s="184" t="s">
        <v>888</v>
      </c>
      <c r="JL1" s="184" t="s">
        <v>890</v>
      </c>
      <c r="JM1" s="184" t="s">
        <v>892</v>
      </c>
      <c r="JN1" s="184" t="s">
        <v>329</v>
      </c>
      <c r="JO1" s="184" t="s">
        <v>895</v>
      </c>
      <c r="JP1" s="184" t="s">
        <v>897</v>
      </c>
      <c r="JQ1" s="184" t="s">
        <v>899</v>
      </c>
      <c r="JR1" s="184" t="s">
        <v>901</v>
      </c>
      <c r="JS1" s="184" t="s">
        <v>902</v>
      </c>
      <c r="JT1" s="184" t="s">
        <v>904</v>
      </c>
      <c r="JU1" s="184" t="s">
        <v>906</v>
      </c>
      <c r="JV1" s="184" t="s">
        <v>908</v>
      </c>
      <c r="JW1" s="184" t="s">
        <v>910</v>
      </c>
      <c r="JX1" s="184" t="s">
        <v>912</v>
      </c>
      <c r="JY1" s="184" t="s">
        <v>914</v>
      </c>
      <c r="JZ1" s="184" t="s">
        <v>916</v>
      </c>
      <c r="KA1" s="184" t="s">
        <v>918</v>
      </c>
      <c r="KB1" s="184" t="s">
        <v>920</v>
      </c>
      <c r="KC1" s="184" t="s">
        <v>922</v>
      </c>
      <c r="KD1" s="184" t="s">
        <v>924</v>
      </c>
      <c r="KE1" s="184" t="s">
        <v>926</v>
      </c>
      <c r="KF1" s="184" t="s">
        <v>928</v>
      </c>
      <c r="KG1" s="184" t="s">
        <v>930</v>
      </c>
      <c r="KH1" s="184" t="s">
        <v>932</v>
      </c>
      <c r="KI1" s="184" t="s">
        <v>934</v>
      </c>
      <c r="KJ1" s="184" t="s">
        <v>936</v>
      </c>
      <c r="KK1" s="184" t="s">
        <v>938</v>
      </c>
      <c r="KL1" s="184" t="s">
        <v>940</v>
      </c>
      <c r="KM1" s="184" t="s">
        <v>942</v>
      </c>
      <c r="KN1" s="184" t="s">
        <v>944</v>
      </c>
      <c r="KO1" s="193" t="s">
        <v>330</v>
      </c>
      <c r="KP1" s="184" t="s">
        <v>946</v>
      </c>
      <c r="KQ1" s="184" t="s">
        <v>331</v>
      </c>
      <c r="KR1" s="184" t="s">
        <v>949</v>
      </c>
      <c r="KS1" s="184" t="s">
        <v>951</v>
      </c>
      <c r="KT1" s="184" t="s">
        <v>953</v>
      </c>
      <c r="KU1" s="184" t="s">
        <v>955</v>
      </c>
      <c r="KV1" s="184" t="s">
        <v>332</v>
      </c>
      <c r="KW1" s="184" t="s">
        <v>958</v>
      </c>
      <c r="KX1" s="184" t="s">
        <v>960</v>
      </c>
      <c r="KY1" s="184" t="s">
        <v>962</v>
      </c>
      <c r="KZ1" s="184" t="s">
        <v>964</v>
      </c>
      <c r="LA1" s="184" t="s">
        <v>966</v>
      </c>
      <c r="LB1" s="184" t="s">
        <v>968</v>
      </c>
      <c r="LC1" s="184" t="s">
        <v>970</v>
      </c>
      <c r="LD1" s="181" t="s">
        <v>334</v>
      </c>
      <c r="LE1" s="193" t="s">
        <v>335</v>
      </c>
      <c r="LF1" s="184" t="s">
        <v>336</v>
      </c>
      <c r="LG1" s="184" t="s">
        <v>350</v>
      </c>
      <c r="LH1" s="184" t="s">
        <v>972</v>
      </c>
      <c r="LI1" s="184" t="s">
        <v>974</v>
      </c>
      <c r="LJ1" s="184" t="s">
        <v>976</v>
      </c>
      <c r="LK1" s="184" t="s">
        <v>978</v>
      </c>
      <c r="LL1" s="184" t="s">
        <v>351</v>
      </c>
      <c r="LM1" s="184" t="s">
        <v>980</v>
      </c>
      <c r="LN1" s="184" t="s">
        <v>352</v>
      </c>
      <c r="LO1" s="184" t="s">
        <v>982</v>
      </c>
      <c r="LP1" s="184" t="s">
        <v>337</v>
      </c>
      <c r="LQ1" s="184" t="s">
        <v>984</v>
      </c>
      <c r="LR1" s="184" t="s">
        <v>353</v>
      </c>
      <c r="LS1" s="184" t="s">
        <v>986</v>
      </c>
      <c r="LT1" s="184" t="s">
        <v>988</v>
      </c>
      <c r="LU1" s="184" t="s">
        <v>354</v>
      </c>
      <c r="LV1" s="193" t="s">
        <v>338</v>
      </c>
      <c r="LW1" s="184" t="s">
        <v>339</v>
      </c>
      <c r="LX1" s="184" t="s">
        <v>990</v>
      </c>
      <c r="LY1" s="184" t="s">
        <v>992</v>
      </c>
      <c r="LZ1" s="184" t="s">
        <v>993</v>
      </c>
      <c r="MA1" s="184" t="s">
        <v>995</v>
      </c>
      <c r="MB1" s="184" t="s">
        <v>996</v>
      </c>
      <c r="MC1" s="184" t="s">
        <v>998</v>
      </c>
      <c r="MD1" s="184" t="s">
        <v>1000</v>
      </c>
      <c r="ME1" s="184" t="s">
        <v>1002</v>
      </c>
      <c r="MF1" s="184" t="s">
        <v>1004</v>
      </c>
      <c r="MG1" s="184" t="s">
        <v>340</v>
      </c>
      <c r="MH1" s="184" t="s">
        <v>1007</v>
      </c>
      <c r="MI1" s="184" t="s">
        <v>1008</v>
      </c>
      <c r="MJ1" s="184" t="s">
        <v>1010</v>
      </c>
      <c r="MK1" s="184" t="s">
        <v>341</v>
      </c>
      <c r="ML1" s="184" t="s">
        <v>1013</v>
      </c>
      <c r="MM1" s="184" t="s">
        <v>1014</v>
      </c>
      <c r="MN1" s="184" t="s">
        <v>1016</v>
      </c>
      <c r="MO1" s="184" t="s">
        <v>1018</v>
      </c>
      <c r="MP1" s="184" t="s">
        <v>342</v>
      </c>
      <c r="MQ1" s="184" t="s">
        <v>1021</v>
      </c>
      <c r="MR1" s="184" t="s">
        <v>1023</v>
      </c>
      <c r="MS1" s="184" t="s">
        <v>1025</v>
      </c>
      <c r="MT1" s="184" t="s">
        <v>1027</v>
      </c>
      <c r="MU1" s="184" t="s">
        <v>343</v>
      </c>
      <c r="MV1" s="184" t="s">
        <v>1030</v>
      </c>
      <c r="MW1" s="184" t="s">
        <v>1032</v>
      </c>
      <c r="MX1" s="184" t="s">
        <v>1034</v>
      </c>
      <c r="MY1" s="184" t="s">
        <v>1036</v>
      </c>
      <c r="MZ1" s="184" t="s">
        <v>1038</v>
      </c>
      <c r="NA1" s="184" t="s">
        <v>1040</v>
      </c>
      <c r="NB1" s="184" t="s">
        <v>1042</v>
      </c>
      <c r="NC1" s="184" t="s">
        <v>1044</v>
      </c>
      <c r="ND1" s="184" t="s">
        <v>1046</v>
      </c>
      <c r="NE1" s="184" t="s">
        <v>1048</v>
      </c>
      <c r="NF1" s="184" t="s">
        <v>1050</v>
      </c>
      <c r="NG1" s="184" t="s">
        <v>1051</v>
      </c>
      <c r="NH1" s="193" t="s">
        <v>344</v>
      </c>
      <c r="NI1" s="184" t="s">
        <v>345</v>
      </c>
      <c r="NJ1" s="184" t="s">
        <v>1053</v>
      </c>
      <c r="NK1" s="184" t="s">
        <v>1055</v>
      </c>
      <c r="NL1" s="184" t="s">
        <v>1057</v>
      </c>
      <c r="NM1" s="184" t="s">
        <v>1059</v>
      </c>
      <c r="NN1" s="193" t="s">
        <v>346</v>
      </c>
      <c r="NO1" s="184" t="s">
        <v>347</v>
      </c>
      <c r="NP1" s="184" t="s">
        <v>1060</v>
      </c>
      <c r="NQ1" s="184" t="s">
        <v>348</v>
      </c>
      <c r="NR1" s="184" t="s">
        <v>1062</v>
      </c>
      <c r="NS1" s="184" t="s">
        <v>1064</v>
      </c>
      <c r="NT1" s="184" t="s">
        <v>349</v>
      </c>
      <c r="NU1" s="184" t="s">
        <v>1066</v>
      </c>
      <c r="NV1" s="181" t="s">
        <v>355</v>
      </c>
      <c r="NW1" s="193" t="s">
        <v>356</v>
      </c>
      <c r="NX1" s="184" t="s">
        <v>357</v>
      </c>
      <c r="NY1" s="184" t="s">
        <v>1069</v>
      </c>
      <c r="NZ1" s="184" t="s">
        <v>1071</v>
      </c>
      <c r="OA1" s="184" t="s">
        <v>358</v>
      </c>
      <c r="OB1" s="184" t="s">
        <v>368</v>
      </c>
      <c r="OC1" s="184" t="s">
        <v>1073</v>
      </c>
      <c r="OD1" s="184" t="s">
        <v>1075</v>
      </c>
      <c r="OE1" s="184" t="s">
        <v>1077</v>
      </c>
      <c r="OF1" s="184" t="s">
        <v>1079</v>
      </c>
      <c r="OG1" s="184" t="s">
        <v>1081</v>
      </c>
      <c r="OH1" s="184" t="s">
        <v>1083</v>
      </c>
      <c r="OI1" s="184" t="s">
        <v>1085</v>
      </c>
      <c r="OJ1" s="184" t="s">
        <v>1087</v>
      </c>
      <c r="OK1" s="184" t="s">
        <v>1089</v>
      </c>
      <c r="OL1" s="184" t="s">
        <v>1091</v>
      </c>
      <c r="OM1" s="184" t="s">
        <v>1093</v>
      </c>
      <c r="ON1" s="184" t="s">
        <v>1095</v>
      </c>
      <c r="OO1" s="184" t="s">
        <v>1097</v>
      </c>
      <c r="OP1" s="184" t="s">
        <v>1099</v>
      </c>
      <c r="OQ1" s="184" t="s">
        <v>1101</v>
      </c>
      <c r="OR1" s="184" t="s">
        <v>1103</v>
      </c>
      <c r="OS1" s="184" t="s">
        <v>1105</v>
      </c>
      <c r="OT1" s="184" t="s">
        <v>1107</v>
      </c>
      <c r="OU1" s="184" t="s">
        <v>1109</v>
      </c>
      <c r="OV1" s="184" t="s">
        <v>1111</v>
      </c>
      <c r="OW1" s="184" t="s">
        <v>1113</v>
      </c>
      <c r="OX1" s="184" t="s">
        <v>1115</v>
      </c>
      <c r="OY1" s="184" t="s">
        <v>369</v>
      </c>
      <c r="OZ1" s="184" t="s">
        <v>1118</v>
      </c>
      <c r="PA1" s="184" t="s">
        <v>1120</v>
      </c>
      <c r="PB1" s="184" t="s">
        <v>1121</v>
      </c>
      <c r="PC1" s="184" t="s">
        <v>1123</v>
      </c>
      <c r="PD1" s="184" t="s">
        <v>1125</v>
      </c>
      <c r="PE1" s="184" t="s">
        <v>1127</v>
      </c>
      <c r="PF1" s="184" t="s">
        <v>1129</v>
      </c>
      <c r="PG1" s="184" t="s">
        <v>1131</v>
      </c>
      <c r="PH1" s="184" t="s">
        <v>1133</v>
      </c>
      <c r="PI1" s="184" t="s">
        <v>1135</v>
      </c>
      <c r="PJ1" s="184" t="s">
        <v>1137</v>
      </c>
      <c r="PK1" s="184" t="s">
        <v>1139</v>
      </c>
      <c r="PL1" s="184" t="s">
        <v>1141</v>
      </c>
      <c r="PM1" s="184" t="s">
        <v>1143</v>
      </c>
      <c r="PN1" s="184" t="s">
        <v>1145</v>
      </c>
      <c r="PO1" s="184" t="s">
        <v>1147</v>
      </c>
      <c r="PP1" s="184" t="s">
        <v>1149</v>
      </c>
      <c r="PQ1" s="184" t="s">
        <v>1151</v>
      </c>
      <c r="PR1" s="184" t="s">
        <v>1153</v>
      </c>
      <c r="PS1" s="184" t="s">
        <v>1155</v>
      </c>
      <c r="PT1" s="184" t="s">
        <v>1157</v>
      </c>
      <c r="PU1" s="184" t="s">
        <v>1159</v>
      </c>
      <c r="PV1" s="184" t="s">
        <v>1161</v>
      </c>
      <c r="PW1" s="184" t="s">
        <v>1163</v>
      </c>
      <c r="PX1" s="184" t="s">
        <v>1165</v>
      </c>
      <c r="PY1" s="184" t="s">
        <v>1167</v>
      </c>
      <c r="PZ1" s="184" t="s">
        <v>359</v>
      </c>
      <c r="QA1" s="184" t="s">
        <v>1169</v>
      </c>
      <c r="QB1" s="184" t="s">
        <v>1171</v>
      </c>
      <c r="QC1" s="184" t="s">
        <v>1173</v>
      </c>
      <c r="QD1" s="184" t="s">
        <v>1175</v>
      </c>
      <c r="QE1" s="184" t="s">
        <v>1177</v>
      </c>
      <c r="QF1" s="193" t="s">
        <v>360</v>
      </c>
      <c r="QG1" s="184" t="s">
        <v>361</v>
      </c>
      <c r="QH1" s="184" t="s">
        <v>1179</v>
      </c>
      <c r="QI1" s="184" t="s">
        <v>1181</v>
      </c>
      <c r="QJ1" s="184" t="s">
        <v>1183</v>
      </c>
      <c r="QK1" s="184" t="s">
        <v>1185</v>
      </c>
      <c r="QL1" s="184" t="s">
        <v>1187</v>
      </c>
      <c r="QM1" s="184" t="s">
        <v>1189</v>
      </c>
      <c r="QN1" s="193" t="s">
        <v>362</v>
      </c>
      <c r="QO1" s="184" t="s">
        <v>1191</v>
      </c>
      <c r="QP1" s="184" t="s">
        <v>363</v>
      </c>
      <c r="QQ1" s="184" t="s">
        <v>370</v>
      </c>
      <c r="QR1" s="184" t="s">
        <v>1193</v>
      </c>
      <c r="QS1" s="184" t="s">
        <v>1195</v>
      </c>
      <c r="QT1" s="184" t="s">
        <v>1197</v>
      </c>
      <c r="QU1" s="184" t="s">
        <v>1199</v>
      </c>
      <c r="QV1" s="184" t="s">
        <v>1201</v>
      </c>
      <c r="QW1" s="184" t="s">
        <v>1203</v>
      </c>
      <c r="QX1" s="184" t="s">
        <v>1205</v>
      </c>
      <c r="QY1" s="184" t="s">
        <v>1207</v>
      </c>
      <c r="QZ1" s="184" t="s">
        <v>1209</v>
      </c>
      <c r="RA1" s="184" t="s">
        <v>1211</v>
      </c>
      <c r="RB1" s="184" t="s">
        <v>1213</v>
      </c>
      <c r="RC1" s="184" t="s">
        <v>1215</v>
      </c>
      <c r="RD1" s="184" t="s">
        <v>1217</v>
      </c>
      <c r="RE1" s="184" t="s">
        <v>1219</v>
      </c>
      <c r="RF1" s="193" t="s">
        <v>364</v>
      </c>
      <c r="RG1" s="184" t="s">
        <v>365</v>
      </c>
      <c r="RH1" s="184" t="s">
        <v>1221</v>
      </c>
      <c r="RI1" s="184" t="s">
        <v>1223</v>
      </c>
      <c r="RJ1" s="193" t="s">
        <v>366</v>
      </c>
      <c r="RK1" s="184" t="s">
        <v>367</v>
      </c>
      <c r="RL1" s="184" t="s">
        <v>1225</v>
      </c>
      <c r="RM1" s="184" t="s">
        <v>1226</v>
      </c>
      <c r="RN1" s="184" t="s">
        <v>1227</v>
      </c>
      <c r="RO1" s="184" t="s">
        <v>1228</v>
      </c>
      <c r="RP1" s="184" t="s">
        <v>1230</v>
      </c>
      <c r="RQ1" s="184" t="s">
        <v>1231</v>
      </c>
      <c r="RR1" s="184" t="s">
        <v>1233</v>
      </c>
      <c r="RS1" s="184" t="s">
        <v>1234</v>
      </c>
      <c r="RT1" s="181" t="s">
        <v>371</v>
      </c>
      <c r="RU1" s="193" t="s">
        <v>372</v>
      </c>
      <c r="RV1" s="184" t="s">
        <v>373</v>
      </c>
      <c r="RW1" s="184" t="s">
        <v>1236</v>
      </c>
      <c r="RX1" s="184" t="s">
        <v>1238</v>
      </c>
      <c r="RY1" s="184" t="s">
        <v>374</v>
      </c>
      <c r="RZ1" s="184" t="s">
        <v>1240</v>
      </c>
      <c r="SA1" s="184" t="s">
        <v>1242</v>
      </c>
      <c r="SB1" s="184" t="s">
        <v>1244</v>
      </c>
      <c r="SC1" s="184" t="s">
        <v>1246</v>
      </c>
      <c r="SD1" s="193" t="s">
        <v>375</v>
      </c>
      <c r="SE1" s="184" t="s">
        <v>376</v>
      </c>
      <c r="SF1" s="184" t="s">
        <v>1248</v>
      </c>
      <c r="SG1" s="184" t="s">
        <v>1250</v>
      </c>
      <c r="SH1" s="184" t="s">
        <v>1252</v>
      </c>
      <c r="SI1" s="184" t="s">
        <v>1254</v>
      </c>
      <c r="SJ1" s="184" t="s">
        <v>1256</v>
      </c>
      <c r="SK1" s="184" t="s">
        <v>1258</v>
      </c>
      <c r="SL1" s="184" t="s">
        <v>1260</v>
      </c>
      <c r="SM1" s="184" t="s">
        <v>1262</v>
      </c>
      <c r="SN1" s="184" t="s">
        <v>1264</v>
      </c>
      <c r="SO1" s="184" t="s">
        <v>1266</v>
      </c>
      <c r="SP1" s="184" t="s">
        <v>1268</v>
      </c>
      <c r="SQ1" s="184" t="s">
        <v>1270</v>
      </c>
      <c r="SR1" s="184" t="s">
        <v>1272</v>
      </c>
      <c r="SS1" s="184" t="s">
        <v>1274</v>
      </c>
      <c r="ST1" s="184" t="s">
        <v>1276</v>
      </c>
      <c r="SU1" s="181" t="s">
        <v>377</v>
      </c>
      <c r="SV1" s="193" t="s">
        <v>378</v>
      </c>
      <c r="SW1" s="184" t="s">
        <v>379</v>
      </c>
      <c r="SX1" s="184" t="s">
        <v>1278</v>
      </c>
      <c r="SY1" s="184" t="s">
        <v>1280</v>
      </c>
      <c r="SZ1" s="184" t="s">
        <v>1282</v>
      </c>
      <c r="TA1" s="184" t="s">
        <v>1284</v>
      </c>
      <c r="TB1" s="184" t="s">
        <v>1286</v>
      </c>
      <c r="TC1" s="184" t="s">
        <v>380</v>
      </c>
      <c r="TD1" s="184" t="s">
        <v>1288</v>
      </c>
      <c r="TE1" s="184" t="s">
        <v>1290</v>
      </c>
      <c r="TF1" s="184" t="s">
        <v>1292</v>
      </c>
      <c r="TG1" s="184" t="s">
        <v>1294</v>
      </c>
      <c r="TH1" s="184" t="s">
        <v>1296</v>
      </c>
      <c r="TI1" s="184" t="s">
        <v>1298</v>
      </c>
      <c r="TJ1" s="193" t="s">
        <v>381</v>
      </c>
      <c r="TK1" s="184" t="s">
        <v>382</v>
      </c>
      <c r="TL1" s="184" t="s">
        <v>383</v>
      </c>
      <c r="TM1" s="184" t="s">
        <v>1300</v>
      </c>
      <c r="TN1" s="184" t="s">
        <v>1302</v>
      </c>
      <c r="TO1" s="184" t="s">
        <v>1303</v>
      </c>
      <c r="TP1" s="184" t="s">
        <v>1305</v>
      </c>
      <c r="TQ1" s="184" t="s">
        <v>1307</v>
      </c>
      <c r="TR1" s="184" t="s">
        <v>1309</v>
      </c>
      <c r="TS1" s="184" t="s">
        <v>1311</v>
      </c>
      <c r="TT1" s="184" t="s">
        <v>1313</v>
      </c>
      <c r="TU1" s="184" t="s">
        <v>1315</v>
      </c>
      <c r="TV1" s="184" t="s">
        <v>1317</v>
      </c>
      <c r="TW1" s="184" t="s">
        <v>1319</v>
      </c>
      <c r="TX1" s="184" t="s">
        <v>1321</v>
      </c>
      <c r="TY1" s="184" t="s">
        <v>1323</v>
      </c>
      <c r="TZ1" s="184" t="s">
        <v>1325</v>
      </c>
      <c r="UA1" s="184" t="s">
        <v>1327</v>
      </c>
      <c r="UB1" s="184" t="s">
        <v>1329</v>
      </c>
      <c r="UC1" s="181" t="s">
        <v>1331</v>
      </c>
      <c r="UD1" s="184" t="s">
        <v>1333</v>
      </c>
      <c r="UE1" s="184" t="s">
        <v>1335</v>
      </c>
      <c r="UF1" s="184" t="s">
        <v>1337</v>
      </c>
      <c r="UG1" s="184" t="s">
        <v>1339</v>
      </c>
      <c r="UH1" s="184" t="s">
        <v>1341</v>
      </c>
      <c r="UI1" s="187"/>
    </row>
    <row r="2" spans="1:555" s="124" customFormat="1" hidden="1" x14ac:dyDescent="0.25">
      <c r="A2" s="124" t="s">
        <v>1364</v>
      </c>
      <c r="B2" s="124" t="s">
        <v>1366</v>
      </c>
      <c r="C2" s="124" t="s">
        <v>477</v>
      </c>
      <c r="D2" s="124" t="s">
        <v>1365</v>
      </c>
      <c r="E2" s="124" t="s">
        <v>1367</v>
      </c>
      <c r="F2" s="124" t="s">
        <v>478</v>
      </c>
      <c r="G2" s="162" t="s">
        <v>1368</v>
      </c>
      <c r="H2" s="124" t="s">
        <v>1369</v>
      </c>
      <c r="I2" s="124" t="s">
        <v>1370</v>
      </c>
      <c r="J2" s="124" t="s">
        <v>1466</v>
      </c>
      <c r="K2" s="124" t="s">
        <v>1371</v>
      </c>
      <c r="L2" s="124" t="s">
        <v>1372</v>
      </c>
      <c r="M2" s="124" t="s">
        <v>1373</v>
      </c>
      <c r="N2" s="124" t="s">
        <v>1374</v>
      </c>
      <c r="O2" s="124" t="s">
        <v>1375</v>
      </c>
      <c r="R2" s="124" t="s">
        <v>132</v>
      </c>
      <c r="S2" s="124" t="s">
        <v>1454</v>
      </c>
      <c r="U2" s="124" t="s">
        <v>398</v>
      </c>
      <c r="V2" s="124" t="s">
        <v>416</v>
      </c>
      <c r="W2" s="124" t="s">
        <v>399</v>
      </c>
      <c r="X2" s="124" t="s">
        <v>400</v>
      </c>
      <c r="Y2" s="124" t="s">
        <v>401</v>
      </c>
      <c r="Z2" s="124" t="s">
        <v>402</v>
      </c>
      <c r="AA2" s="124" t="s">
        <v>403</v>
      </c>
      <c r="AB2" s="124" t="s">
        <v>404</v>
      </c>
      <c r="AC2" s="124" t="s">
        <v>405</v>
      </c>
      <c r="AD2" s="124" t="s">
        <v>406</v>
      </c>
      <c r="AE2" s="124" t="s">
        <v>407</v>
      </c>
      <c r="AF2" s="124" t="s">
        <v>408</v>
      </c>
      <c r="AH2" s="124" t="s">
        <v>426</v>
      </c>
      <c r="AI2" s="124" t="s">
        <v>427</v>
      </c>
      <c r="AJ2" s="124" t="s">
        <v>428</v>
      </c>
      <c r="AK2" s="124" t="s">
        <v>429</v>
      </c>
      <c r="AL2" s="124" t="s">
        <v>430</v>
      </c>
      <c r="AM2" s="124" t="s">
        <v>433</v>
      </c>
      <c r="AN2" s="124" t="s">
        <v>431</v>
      </c>
      <c r="AO2" s="124" t="s">
        <v>432</v>
      </c>
      <c r="AP2" s="124" t="s">
        <v>434</v>
      </c>
      <c r="AQ2" s="124" t="s">
        <v>435</v>
      </c>
      <c r="AR2" s="124" t="s">
        <v>436</v>
      </c>
      <c r="AS2" s="124" t="s">
        <v>437</v>
      </c>
      <c r="AT2" s="124" t="s">
        <v>438</v>
      </c>
      <c r="AU2" s="124" t="s">
        <v>439</v>
      </c>
      <c r="AV2" s="124" t="s">
        <v>440</v>
      </c>
      <c r="AW2" s="124" t="s">
        <v>441</v>
      </c>
      <c r="AX2" s="124" t="s">
        <v>442</v>
      </c>
      <c r="AY2" s="124" t="s">
        <v>443</v>
      </c>
      <c r="AZ2" s="124" t="s">
        <v>444</v>
      </c>
      <c r="BA2" s="124" t="s">
        <v>445</v>
      </c>
      <c r="BB2" s="124" t="s">
        <v>446</v>
      </c>
      <c r="BC2" s="124" t="s">
        <v>447</v>
      </c>
      <c r="BD2" s="124" t="s">
        <v>448</v>
      </c>
      <c r="BE2" s="124" t="s">
        <v>449</v>
      </c>
      <c r="BF2" s="124" t="s">
        <v>450</v>
      </c>
      <c r="BG2" s="124" t="s">
        <v>451</v>
      </c>
      <c r="BH2" s="124" t="s">
        <v>452</v>
      </c>
      <c r="BI2" s="124" t="s">
        <v>453</v>
      </c>
      <c r="BJ2" s="124" t="s">
        <v>454</v>
      </c>
      <c r="BK2" s="124" t="s">
        <v>455</v>
      </c>
      <c r="BL2" s="124" t="s">
        <v>456</v>
      </c>
      <c r="BM2" s="124" t="s">
        <v>457</v>
      </c>
      <c r="BN2" s="124" t="s">
        <v>458</v>
      </c>
      <c r="BO2" s="124" t="s">
        <v>459</v>
      </c>
      <c r="BP2" s="124" t="s">
        <v>460</v>
      </c>
      <c r="BQ2" s="124" t="s">
        <v>461</v>
      </c>
      <c r="BR2" s="124" t="s">
        <v>462</v>
      </c>
      <c r="BS2" s="124" t="s">
        <v>463</v>
      </c>
      <c r="BT2" s="124" t="s">
        <v>464</v>
      </c>
      <c r="BU2" s="124" t="s">
        <v>465</v>
      </c>
    </row>
    <row r="3" spans="1:555" hidden="1" x14ac:dyDescent="0.25">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row>
    <row r="5" spans="1:555" ht="52.5" x14ac:dyDescent="0.25">
      <c r="C5" s="88" t="s">
        <v>425</v>
      </c>
      <c r="D5" s="89">
        <f>SUMIF($C:$C,$C$10,D:D)</f>
        <v>0</v>
      </c>
    </row>
    <row r="6" spans="1:555" x14ac:dyDescent="0.25">
      <c r="C6" s="109"/>
      <c r="D6" s="109"/>
      <c r="E6" s="109"/>
      <c r="F6" s="109"/>
      <c r="G6" s="78"/>
      <c r="H6" s="109"/>
      <c r="I6" s="109"/>
    </row>
    <row r="7" spans="1:555" x14ac:dyDescent="0.25">
      <c r="C7" s="109"/>
      <c r="D7" s="109"/>
      <c r="E7" s="109"/>
      <c r="F7" s="109"/>
      <c r="G7" s="78"/>
      <c r="H7" s="109"/>
      <c r="I7" s="109"/>
    </row>
    <row r="8" spans="1:555" x14ac:dyDescent="0.25">
      <c r="C8" s="109"/>
      <c r="D8" s="109"/>
      <c r="E8" s="109"/>
      <c r="F8" s="109"/>
      <c r="G8" s="78"/>
      <c r="H8" s="109"/>
      <c r="I8" s="109"/>
    </row>
    <row r="9" spans="1:555" ht="15.75" thickBot="1" x14ac:dyDescent="0.3">
      <c r="C9" s="109"/>
      <c r="D9" s="109"/>
      <c r="E9" s="109"/>
      <c r="F9" s="109"/>
      <c r="G9" s="78"/>
      <c r="H9" s="109"/>
      <c r="I9" s="109"/>
      <c r="K9" s="179"/>
    </row>
    <row r="10" spans="1:555" ht="15.75" thickBot="1" x14ac:dyDescent="0.3">
      <c r="C10" s="159" t="s">
        <v>53</v>
      </c>
      <c r="D10" s="110">
        <f>SUM(F17:F51)</f>
        <v>0</v>
      </c>
      <c r="G10" s="79"/>
      <c r="H10" s="70"/>
      <c r="I10" s="70"/>
    </row>
    <row r="11" spans="1:555" x14ac:dyDescent="0.25">
      <c r="G11" s="79"/>
      <c r="H11" s="70"/>
      <c r="I11" s="70"/>
    </row>
    <row r="12" spans="1:555" x14ac:dyDescent="0.25">
      <c r="F12" s="70"/>
      <c r="G12" s="79"/>
      <c r="H12" s="70"/>
      <c r="I12" s="70"/>
    </row>
    <row r="13" spans="1:555" ht="15.75" x14ac:dyDescent="0.25">
      <c r="C13" s="315" t="s">
        <v>396</v>
      </c>
      <c r="D13" s="207"/>
      <c r="F13" s="70"/>
      <c r="G13" s="79"/>
      <c r="H13" s="70"/>
      <c r="I13" s="70"/>
    </row>
    <row r="14" spans="1:555" ht="18.75" x14ac:dyDescent="0.25">
      <c r="C14" s="215"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#N/A</v>
      </c>
      <c r="D14" s="31"/>
      <c r="F14" s="70"/>
      <c r="G14" s="79"/>
      <c r="H14" s="70"/>
      <c r="I14" s="70"/>
    </row>
    <row r="15" spans="1:555" ht="42.75" thickBot="1" x14ac:dyDescent="0.3">
      <c r="F15" s="95"/>
      <c r="G15" s="76"/>
      <c r="H15" s="76"/>
      <c r="I15" s="76"/>
      <c r="L15" s="233"/>
      <c r="M15" s="234"/>
      <c r="N15" s="233"/>
      <c r="O15" s="233"/>
      <c r="P15" s="236" t="s">
        <v>475</v>
      </c>
      <c r="Q15" s="236" t="s">
        <v>476</v>
      </c>
    </row>
    <row r="16" spans="1:555" ht="30.75" thickBot="1" x14ac:dyDescent="0.3">
      <c r="C16" s="131" t="s">
        <v>44</v>
      </c>
      <c r="D16" s="131" t="s">
        <v>55</v>
      </c>
      <c r="E16" s="138" t="s">
        <v>57</v>
      </c>
      <c r="F16" s="137" t="s">
        <v>27</v>
      </c>
      <c r="G16" s="135" t="s">
        <v>134</v>
      </c>
      <c r="H16" s="138" t="s">
        <v>46</v>
      </c>
      <c r="I16" s="135" t="s">
        <v>135</v>
      </c>
      <c r="J16" s="135" t="s">
        <v>414</v>
      </c>
      <c r="K16" s="135" t="s">
        <v>415</v>
      </c>
      <c r="L16" s="230" t="s">
        <v>21</v>
      </c>
      <c r="M16" s="230" t="s">
        <v>55</v>
      </c>
      <c r="N16" s="231" t="s">
        <v>473</v>
      </c>
      <c r="O16" s="232" t="s">
        <v>474</v>
      </c>
      <c r="P16" s="235">
        <v>0.7</v>
      </c>
      <c r="Q16" s="235">
        <v>0.3</v>
      </c>
    </row>
    <row r="17" spans="3:17" x14ac:dyDescent="0.25">
      <c r="C17" s="227" t="s">
        <v>445</v>
      </c>
      <c r="D17" s="228"/>
      <c r="E17" s="226">
        <f>HLOOKUP(C17,$AH$2:$BU$3,2,0)</f>
        <v>620</v>
      </c>
      <c r="F17" s="99">
        <f t="shared" ref="F17:F51" si="0">D17*E17</f>
        <v>0</v>
      </c>
      <c r="G17" s="163"/>
      <c r="H17" s="144"/>
      <c r="I17" s="132" t="e">
        <f>VLOOKUP(H17,Presupuesto!$B$11:$C$565,2,0)</f>
        <v>#N/A</v>
      </c>
      <c r="J17" s="225" t="s">
        <v>1466</v>
      </c>
      <c r="K17" s="100" t="s">
        <v>398</v>
      </c>
      <c r="L17" s="143"/>
      <c r="M17" s="160"/>
      <c r="N17" s="125"/>
      <c r="O17" s="99">
        <f t="shared" ref="O17:O51" si="1">M17*N17</f>
        <v>0</v>
      </c>
      <c r="P17" s="99">
        <f>$O17*P$16</f>
        <v>0</v>
      </c>
      <c r="Q17" s="99">
        <f t="shared" ref="Q17:Q51" si="2">$O17*Q$16</f>
        <v>0</v>
      </c>
    </row>
    <row r="18" spans="3:17" x14ac:dyDescent="0.25">
      <c r="C18" s="143"/>
      <c r="D18" s="160"/>
      <c r="E18" s="125"/>
      <c r="F18" s="99">
        <f t="shared" si="0"/>
        <v>0</v>
      </c>
      <c r="G18" s="163"/>
      <c r="H18" s="144"/>
      <c r="I18" s="132" t="e">
        <f>VLOOKUP(H18,Presupuesto!$B$11:$C$565,2,0)</f>
        <v>#N/A</v>
      </c>
      <c r="J18" s="100" t="str">
        <f>$J$17</f>
        <v>Posgrado</v>
      </c>
      <c r="K18" s="100" t="s">
        <v>416</v>
      </c>
      <c r="L18" s="143"/>
      <c r="M18" s="160"/>
      <c r="N18" s="125"/>
      <c r="O18" s="99">
        <f t="shared" si="1"/>
        <v>0</v>
      </c>
      <c r="P18" s="99">
        <f t="shared" ref="P18:P37" si="3">$O18*P$16</f>
        <v>0</v>
      </c>
      <c r="Q18" s="99">
        <f t="shared" si="2"/>
        <v>0</v>
      </c>
    </row>
    <row r="19" spans="3:17" x14ac:dyDescent="0.25">
      <c r="C19" s="143"/>
      <c r="D19" s="160"/>
      <c r="E19" s="125"/>
      <c r="F19" s="99">
        <f t="shared" si="0"/>
        <v>0</v>
      </c>
      <c r="G19" s="163"/>
      <c r="H19" s="144"/>
      <c r="I19" s="132" t="e">
        <f>VLOOKUP(H19,Presupuesto!$B$11:$C$565,2,0)</f>
        <v>#N/A</v>
      </c>
      <c r="J19" s="100" t="str">
        <f t="shared" ref="J19:J50" si="4">$J$17</f>
        <v>Posgrado</v>
      </c>
      <c r="K19" s="100" t="s">
        <v>416</v>
      </c>
      <c r="L19" s="143"/>
      <c r="M19" s="160"/>
      <c r="N19" s="125"/>
      <c r="O19" s="99">
        <f t="shared" si="1"/>
        <v>0</v>
      </c>
      <c r="P19" s="99">
        <f t="shared" si="3"/>
        <v>0</v>
      </c>
      <c r="Q19" s="99">
        <f t="shared" si="2"/>
        <v>0</v>
      </c>
    </row>
    <row r="20" spans="3:17" x14ac:dyDescent="0.25">
      <c r="C20" s="143"/>
      <c r="D20" s="160"/>
      <c r="E20" s="125"/>
      <c r="F20" s="99">
        <f t="shared" si="0"/>
        <v>0</v>
      </c>
      <c r="G20" s="163"/>
      <c r="H20" s="144"/>
      <c r="I20" s="132" t="e">
        <f>VLOOKUP(H20,Presupuesto!$B$11:$C$565,2,0)</f>
        <v>#N/A</v>
      </c>
      <c r="J20" s="100" t="str">
        <f t="shared" si="4"/>
        <v>Posgrado</v>
      </c>
      <c r="K20" s="100" t="s">
        <v>416</v>
      </c>
      <c r="L20" s="143"/>
      <c r="M20" s="160"/>
      <c r="N20" s="125"/>
      <c r="O20" s="99">
        <f t="shared" si="1"/>
        <v>0</v>
      </c>
      <c r="P20" s="99">
        <f t="shared" si="3"/>
        <v>0</v>
      </c>
      <c r="Q20" s="99">
        <f t="shared" si="2"/>
        <v>0</v>
      </c>
    </row>
    <row r="21" spans="3:17" x14ac:dyDescent="0.25">
      <c r="C21" s="143"/>
      <c r="D21" s="160"/>
      <c r="E21" s="125"/>
      <c r="F21" s="99">
        <f t="shared" si="0"/>
        <v>0</v>
      </c>
      <c r="G21" s="163"/>
      <c r="H21" s="144"/>
      <c r="I21" s="132" t="e">
        <f>VLOOKUP(H21,Presupuesto!$B$11:$C$565,2,0)</f>
        <v>#N/A</v>
      </c>
      <c r="J21" s="100" t="str">
        <f t="shared" si="4"/>
        <v>Posgrado</v>
      </c>
      <c r="K21" s="100" t="s">
        <v>416</v>
      </c>
      <c r="L21" s="143"/>
      <c r="M21" s="160"/>
      <c r="N21" s="125"/>
      <c r="O21" s="99">
        <f t="shared" si="1"/>
        <v>0</v>
      </c>
      <c r="P21" s="99">
        <f t="shared" si="3"/>
        <v>0</v>
      </c>
      <c r="Q21" s="99">
        <f t="shared" si="2"/>
        <v>0</v>
      </c>
    </row>
    <row r="22" spans="3:17" x14ac:dyDescent="0.25">
      <c r="C22" s="143"/>
      <c r="D22" s="160"/>
      <c r="E22" s="125"/>
      <c r="F22" s="99">
        <f>D22*F17</f>
        <v>0</v>
      </c>
      <c r="G22" s="163"/>
      <c r="H22" s="144"/>
      <c r="I22" s="132" t="e">
        <f>VLOOKUP(H22,Presupuesto!$B$11:$C$565,2,0)</f>
        <v>#N/A</v>
      </c>
      <c r="J22" s="100" t="str">
        <f t="shared" si="4"/>
        <v>Posgrado</v>
      </c>
      <c r="K22" s="100" t="s">
        <v>405</v>
      </c>
      <c r="L22" s="143"/>
      <c r="M22" s="160"/>
      <c r="N22" s="125"/>
      <c r="O22" s="99">
        <f t="shared" si="1"/>
        <v>0</v>
      </c>
      <c r="P22" s="99">
        <f t="shared" si="3"/>
        <v>0</v>
      </c>
      <c r="Q22" s="99">
        <f t="shared" si="2"/>
        <v>0</v>
      </c>
    </row>
    <row r="23" spans="3:17" x14ac:dyDescent="0.25">
      <c r="C23" s="143"/>
      <c r="D23" s="160"/>
      <c r="E23" s="125"/>
      <c r="F23" s="99">
        <f t="shared" si="0"/>
        <v>0</v>
      </c>
      <c r="G23" s="163"/>
      <c r="H23" s="144"/>
      <c r="I23" s="132" t="e">
        <f>VLOOKUP(H23,Presupuesto!$B$11:$C$565,2,0)</f>
        <v>#N/A</v>
      </c>
      <c r="J23" s="100" t="str">
        <f t="shared" si="4"/>
        <v>Posgrado</v>
      </c>
      <c r="K23" s="100" t="s">
        <v>416</v>
      </c>
      <c r="L23" s="143"/>
      <c r="M23" s="160"/>
      <c r="N23" s="125"/>
      <c r="O23" s="99">
        <f t="shared" si="1"/>
        <v>0</v>
      </c>
      <c r="P23" s="99">
        <f t="shared" si="3"/>
        <v>0</v>
      </c>
      <c r="Q23" s="99">
        <f t="shared" si="2"/>
        <v>0</v>
      </c>
    </row>
    <row r="24" spans="3:17" x14ac:dyDescent="0.25">
      <c r="C24" s="143"/>
      <c r="D24" s="160"/>
      <c r="E24" s="125"/>
      <c r="F24" s="99">
        <f t="shared" si="0"/>
        <v>0</v>
      </c>
      <c r="G24" s="163"/>
      <c r="H24" s="144"/>
      <c r="I24" s="132" t="e">
        <f>VLOOKUP(H24,Presupuesto!$B$11:$C$565,2,0)</f>
        <v>#N/A</v>
      </c>
      <c r="J24" s="100" t="str">
        <f t="shared" si="4"/>
        <v>Posgrado</v>
      </c>
      <c r="K24" s="100" t="s">
        <v>416</v>
      </c>
      <c r="L24" s="143"/>
      <c r="M24" s="160"/>
      <c r="N24" s="125"/>
      <c r="O24" s="99">
        <f t="shared" si="1"/>
        <v>0</v>
      </c>
      <c r="P24" s="99">
        <f t="shared" si="3"/>
        <v>0</v>
      </c>
      <c r="Q24" s="99">
        <f t="shared" si="2"/>
        <v>0</v>
      </c>
    </row>
    <row r="25" spans="3:17" x14ac:dyDescent="0.25">
      <c r="C25" s="143"/>
      <c r="D25" s="160"/>
      <c r="E25" s="125"/>
      <c r="F25" s="99">
        <f t="shared" si="0"/>
        <v>0</v>
      </c>
      <c r="G25" s="163"/>
      <c r="H25" s="144"/>
      <c r="I25" s="132" t="e">
        <f>VLOOKUP(H25,Presupuesto!$B$11:$C$565,2,0)</f>
        <v>#N/A</v>
      </c>
      <c r="J25" s="100" t="str">
        <f t="shared" si="4"/>
        <v>Posgrado</v>
      </c>
      <c r="K25" s="100" t="s">
        <v>416</v>
      </c>
      <c r="L25" s="143"/>
      <c r="M25" s="160"/>
      <c r="N25" s="125"/>
      <c r="O25" s="99">
        <f t="shared" si="1"/>
        <v>0</v>
      </c>
      <c r="P25" s="99">
        <f t="shared" si="3"/>
        <v>0</v>
      </c>
      <c r="Q25" s="99">
        <f t="shared" si="2"/>
        <v>0</v>
      </c>
    </row>
    <row r="26" spans="3:17" x14ac:dyDescent="0.25">
      <c r="C26" s="143"/>
      <c r="D26" s="160"/>
      <c r="E26" s="125"/>
      <c r="F26" s="99">
        <f t="shared" si="0"/>
        <v>0</v>
      </c>
      <c r="G26" s="163"/>
      <c r="H26" s="144"/>
      <c r="I26" s="132" t="e">
        <f>VLOOKUP(H26,Presupuesto!$B$11:$C$565,2,0)</f>
        <v>#N/A</v>
      </c>
      <c r="J26" s="100" t="str">
        <f t="shared" si="4"/>
        <v>Posgrado</v>
      </c>
      <c r="K26" s="100" t="s">
        <v>416</v>
      </c>
      <c r="L26" s="143"/>
      <c r="M26" s="160"/>
      <c r="N26" s="125"/>
      <c r="O26" s="99">
        <f t="shared" si="1"/>
        <v>0</v>
      </c>
      <c r="P26" s="99">
        <f t="shared" si="3"/>
        <v>0</v>
      </c>
      <c r="Q26" s="99">
        <f t="shared" si="2"/>
        <v>0</v>
      </c>
    </row>
    <row r="27" spans="3:17" x14ac:dyDescent="0.25">
      <c r="C27" s="143"/>
      <c r="D27" s="160"/>
      <c r="E27" s="125"/>
      <c r="F27" s="99">
        <f t="shared" si="0"/>
        <v>0</v>
      </c>
      <c r="G27" s="163"/>
      <c r="H27" s="144"/>
      <c r="I27" s="132" t="e">
        <f>VLOOKUP(H27,Presupuesto!$B$11:$C$565,2,0)</f>
        <v>#N/A</v>
      </c>
      <c r="J27" s="100" t="str">
        <f t="shared" si="4"/>
        <v>Posgrado</v>
      </c>
      <c r="K27" s="100" t="s">
        <v>416</v>
      </c>
      <c r="L27" s="143"/>
      <c r="M27" s="160"/>
      <c r="N27" s="125"/>
      <c r="O27" s="99">
        <f t="shared" si="1"/>
        <v>0</v>
      </c>
      <c r="P27" s="99">
        <f t="shared" si="3"/>
        <v>0</v>
      </c>
      <c r="Q27" s="99">
        <f t="shared" si="2"/>
        <v>0</v>
      </c>
    </row>
    <row r="28" spans="3:17" x14ac:dyDescent="0.25">
      <c r="C28" s="143"/>
      <c r="D28" s="160"/>
      <c r="E28" s="125"/>
      <c r="F28" s="99">
        <f t="shared" si="0"/>
        <v>0</v>
      </c>
      <c r="G28" s="163"/>
      <c r="H28" s="144"/>
      <c r="I28" s="132" t="e">
        <f>VLOOKUP(H28,Presupuesto!$B$11:$C$565,2,0)</f>
        <v>#N/A</v>
      </c>
      <c r="J28" s="100" t="str">
        <f t="shared" si="4"/>
        <v>Posgrado</v>
      </c>
      <c r="K28" s="100" t="s">
        <v>416</v>
      </c>
      <c r="L28" s="143"/>
      <c r="M28" s="160"/>
      <c r="N28" s="125"/>
      <c r="O28" s="99">
        <f t="shared" si="1"/>
        <v>0</v>
      </c>
      <c r="P28" s="99">
        <f t="shared" si="3"/>
        <v>0</v>
      </c>
      <c r="Q28" s="99">
        <f t="shared" si="2"/>
        <v>0</v>
      </c>
    </row>
    <row r="29" spans="3:17" x14ac:dyDescent="0.25">
      <c r="C29" s="143"/>
      <c r="D29" s="160"/>
      <c r="E29" s="125"/>
      <c r="F29" s="99">
        <f t="shared" si="0"/>
        <v>0</v>
      </c>
      <c r="G29" s="163"/>
      <c r="H29" s="144"/>
      <c r="I29" s="132" t="e">
        <f>VLOOKUP(H29,Presupuesto!$B$11:$C$565,2,0)</f>
        <v>#N/A</v>
      </c>
      <c r="J29" s="100" t="str">
        <f t="shared" si="4"/>
        <v>Posgrado</v>
      </c>
      <c r="K29" s="100" t="s">
        <v>416</v>
      </c>
      <c r="L29" s="143"/>
      <c r="M29" s="160"/>
      <c r="N29" s="125"/>
      <c r="O29" s="99">
        <f t="shared" si="1"/>
        <v>0</v>
      </c>
      <c r="P29" s="99">
        <f t="shared" si="3"/>
        <v>0</v>
      </c>
      <c r="Q29" s="99">
        <f t="shared" si="2"/>
        <v>0</v>
      </c>
    </row>
    <row r="30" spans="3:17" x14ac:dyDescent="0.25">
      <c r="C30" s="143"/>
      <c r="D30" s="160"/>
      <c r="E30" s="125"/>
      <c r="F30" s="99">
        <f t="shared" si="0"/>
        <v>0</v>
      </c>
      <c r="G30" s="163"/>
      <c r="H30" s="144"/>
      <c r="I30" s="132" t="e">
        <f>VLOOKUP(H30,Presupuesto!$B$11:$C$565,2,0)</f>
        <v>#N/A</v>
      </c>
      <c r="J30" s="100" t="str">
        <f t="shared" si="4"/>
        <v>Posgrado</v>
      </c>
      <c r="K30" s="100" t="s">
        <v>416</v>
      </c>
      <c r="L30" s="143"/>
      <c r="M30" s="160"/>
      <c r="N30" s="125"/>
      <c r="O30" s="99">
        <f t="shared" si="1"/>
        <v>0</v>
      </c>
      <c r="P30" s="99">
        <f t="shared" si="3"/>
        <v>0</v>
      </c>
      <c r="Q30" s="99">
        <f t="shared" si="2"/>
        <v>0</v>
      </c>
    </row>
    <row r="31" spans="3:17" x14ac:dyDescent="0.25">
      <c r="C31" s="143"/>
      <c r="D31" s="160"/>
      <c r="E31" s="125"/>
      <c r="F31" s="99">
        <f t="shared" si="0"/>
        <v>0</v>
      </c>
      <c r="G31" s="163"/>
      <c r="H31" s="144"/>
      <c r="I31" s="132" t="e">
        <f>VLOOKUP(H31,Presupuesto!$B$11:$C$565,2,0)</f>
        <v>#N/A</v>
      </c>
      <c r="J31" s="100" t="str">
        <f t="shared" si="4"/>
        <v>Posgrado</v>
      </c>
      <c r="K31" s="100" t="s">
        <v>416</v>
      </c>
      <c r="L31" s="143"/>
      <c r="M31" s="160"/>
      <c r="N31" s="125"/>
      <c r="O31" s="99">
        <f t="shared" si="1"/>
        <v>0</v>
      </c>
      <c r="P31" s="99">
        <f t="shared" si="3"/>
        <v>0</v>
      </c>
      <c r="Q31" s="99">
        <f t="shared" si="2"/>
        <v>0</v>
      </c>
    </row>
    <row r="32" spans="3:17" x14ac:dyDescent="0.25">
      <c r="C32" s="143"/>
      <c r="D32" s="160"/>
      <c r="E32" s="125"/>
      <c r="F32" s="99">
        <f t="shared" si="0"/>
        <v>0</v>
      </c>
      <c r="G32" s="163"/>
      <c r="H32" s="144"/>
      <c r="I32" s="132" t="e">
        <f>VLOOKUP(H32,Presupuesto!$B$11:$C$565,2,0)</f>
        <v>#N/A</v>
      </c>
      <c r="J32" s="100" t="str">
        <f t="shared" si="4"/>
        <v>Posgrado</v>
      </c>
      <c r="K32" s="100" t="s">
        <v>416</v>
      </c>
      <c r="L32" s="143"/>
      <c r="M32" s="160"/>
      <c r="N32" s="125"/>
      <c r="O32" s="99">
        <f t="shared" si="1"/>
        <v>0</v>
      </c>
      <c r="P32" s="99">
        <f t="shared" si="3"/>
        <v>0</v>
      </c>
      <c r="Q32" s="99">
        <f t="shared" si="2"/>
        <v>0</v>
      </c>
    </row>
    <row r="33" spans="3:17" x14ac:dyDescent="0.25">
      <c r="C33" s="143"/>
      <c r="D33" s="160"/>
      <c r="E33" s="125"/>
      <c r="F33" s="99">
        <f t="shared" si="0"/>
        <v>0</v>
      </c>
      <c r="G33" s="163"/>
      <c r="H33" s="144"/>
      <c r="I33" s="132" t="e">
        <f>VLOOKUP(H33,Presupuesto!$B$11:$C$565,2,0)</f>
        <v>#N/A</v>
      </c>
      <c r="J33" s="100" t="str">
        <f t="shared" si="4"/>
        <v>Posgrado</v>
      </c>
      <c r="K33" s="100" t="s">
        <v>416</v>
      </c>
      <c r="L33" s="143"/>
      <c r="M33" s="160"/>
      <c r="N33" s="125"/>
      <c r="O33" s="99">
        <f t="shared" si="1"/>
        <v>0</v>
      </c>
      <c r="P33" s="99">
        <f t="shared" si="3"/>
        <v>0</v>
      </c>
      <c r="Q33" s="99">
        <f t="shared" si="2"/>
        <v>0</v>
      </c>
    </row>
    <row r="34" spans="3:17" x14ac:dyDescent="0.25">
      <c r="C34" s="143"/>
      <c r="D34" s="160"/>
      <c r="E34" s="125"/>
      <c r="F34" s="99">
        <f t="shared" si="0"/>
        <v>0</v>
      </c>
      <c r="G34" s="163"/>
      <c r="H34" s="144"/>
      <c r="I34" s="132" t="e">
        <f>VLOOKUP(H34,Presupuesto!$B$11:$C$565,2,0)</f>
        <v>#N/A</v>
      </c>
      <c r="J34" s="100" t="str">
        <f t="shared" si="4"/>
        <v>Posgrado</v>
      </c>
      <c r="K34" s="100" t="s">
        <v>416</v>
      </c>
      <c r="L34" s="143"/>
      <c r="M34" s="160"/>
      <c r="N34" s="125"/>
      <c r="O34" s="99">
        <f t="shared" si="1"/>
        <v>0</v>
      </c>
      <c r="P34" s="99">
        <f t="shared" si="3"/>
        <v>0</v>
      </c>
      <c r="Q34" s="99">
        <f t="shared" si="2"/>
        <v>0</v>
      </c>
    </row>
    <row r="35" spans="3:17" x14ac:dyDescent="0.25">
      <c r="C35" s="143"/>
      <c r="D35" s="160"/>
      <c r="E35" s="125"/>
      <c r="F35" s="99">
        <f t="shared" si="0"/>
        <v>0</v>
      </c>
      <c r="G35" s="163"/>
      <c r="H35" s="144"/>
      <c r="I35" s="132" t="e">
        <f>VLOOKUP(H35,Presupuesto!$B$11:$C$565,2,0)</f>
        <v>#N/A</v>
      </c>
      <c r="J35" s="100" t="str">
        <f t="shared" si="4"/>
        <v>Posgrado</v>
      </c>
      <c r="K35" s="100" t="s">
        <v>416</v>
      </c>
      <c r="L35" s="143"/>
      <c r="M35" s="160"/>
      <c r="N35" s="125"/>
      <c r="O35" s="99">
        <f t="shared" si="1"/>
        <v>0</v>
      </c>
      <c r="P35" s="99">
        <f t="shared" si="3"/>
        <v>0</v>
      </c>
      <c r="Q35" s="99">
        <f t="shared" si="2"/>
        <v>0</v>
      </c>
    </row>
    <row r="36" spans="3:17" x14ac:dyDescent="0.25">
      <c r="C36" s="143"/>
      <c r="D36" s="160"/>
      <c r="E36" s="125"/>
      <c r="F36" s="99">
        <f t="shared" si="0"/>
        <v>0</v>
      </c>
      <c r="G36" s="163"/>
      <c r="H36" s="144"/>
      <c r="I36" s="132" t="e">
        <f>VLOOKUP(H36,Presupuesto!$B$11:$C$565,2,0)</f>
        <v>#N/A</v>
      </c>
      <c r="J36" s="100" t="str">
        <f t="shared" si="4"/>
        <v>Posgrado</v>
      </c>
      <c r="K36" s="100" t="s">
        <v>416</v>
      </c>
      <c r="L36" s="143"/>
      <c r="M36" s="160"/>
      <c r="N36" s="125"/>
      <c r="O36" s="99">
        <f t="shared" si="1"/>
        <v>0</v>
      </c>
      <c r="P36" s="99">
        <f t="shared" si="3"/>
        <v>0</v>
      </c>
      <c r="Q36" s="99">
        <f t="shared" si="2"/>
        <v>0</v>
      </c>
    </row>
    <row r="37" spans="3:17" x14ac:dyDescent="0.25">
      <c r="C37" s="143"/>
      <c r="D37" s="160"/>
      <c r="E37" s="125"/>
      <c r="F37" s="99">
        <f t="shared" si="0"/>
        <v>0</v>
      </c>
      <c r="G37" s="163"/>
      <c r="H37" s="144"/>
      <c r="I37" s="132" t="e">
        <f>VLOOKUP(H37,Presupuesto!$B$11:$C$565,2,0)</f>
        <v>#N/A</v>
      </c>
      <c r="J37" s="100" t="str">
        <f t="shared" si="4"/>
        <v>Posgrado</v>
      </c>
      <c r="K37" s="100" t="s">
        <v>416</v>
      </c>
      <c r="L37" s="143"/>
      <c r="M37" s="160"/>
      <c r="N37" s="125"/>
      <c r="O37" s="99">
        <f t="shared" si="1"/>
        <v>0</v>
      </c>
      <c r="P37" s="99">
        <f t="shared" si="3"/>
        <v>0</v>
      </c>
      <c r="Q37" s="99">
        <f t="shared" si="2"/>
        <v>0</v>
      </c>
    </row>
    <row r="38" spans="3:17" x14ac:dyDescent="0.25">
      <c r="C38" s="143"/>
      <c r="D38" s="160"/>
      <c r="E38" s="125"/>
      <c r="F38" s="99">
        <f t="shared" si="0"/>
        <v>0</v>
      </c>
      <c r="G38" s="163"/>
      <c r="H38" s="144"/>
      <c r="I38" s="132" t="e">
        <f>VLOOKUP(H38,Presupuesto!$B$11:$C$565,2,0)</f>
        <v>#N/A</v>
      </c>
      <c r="J38" s="100" t="str">
        <f t="shared" si="4"/>
        <v>Posgrado</v>
      </c>
      <c r="K38" s="100" t="s">
        <v>416</v>
      </c>
      <c r="L38" s="143"/>
      <c r="M38" s="160"/>
      <c r="N38" s="125"/>
      <c r="O38" s="99">
        <f t="shared" si="1"/>
        <v>0</v>
      </c>
      <c r="P38" s="99">
        <f t="shared" ref="P38:P51" si="5">$O38*P$16</f>
        <v>0</v>
      </c>
      <c r="Q38" s="99">
        <f t="shared" si="2"/>
        <v>0</v>
      </c>
    </row>
    <row r="39" spans="3:17" x14ac:dyDescent="0.25">
      <c r="C39" s="145"/>
      <c r="D39" s="153"/>
      <c r="E39" s="120"/>
      <c r="F39" s="99">
        <f t="shared" si="0"/>
        <v>0</v>
      </c>
      <c r="G39" s="163"/>
      <c r="H39" s="146"/>
      <c r="I39" s="132" t="e">
        <f>VLOOKUP(H39,Presupuesto!$B$11:$C$565,2,0)</f>
        <v>#N/A</v>
      </c>
      <c r="J39" s="100" t="str">
        <f t="shared" si="4"/>
        <v>Posgrado</v>
      </c>
      <c r="K39" s="100" t="s">
        <v>416</v>
      </c>
      <c r="L39" s="145"/>
      <c r="M39" s="153"/>
      <c r="N39" s="120"/>
      <c r="O39" s="99">
        <f t="shared" si="1"/>
        <v>0</v>
      </c>
      <c r="P39" s="99">
        <f t="shared" si="5"/>
        <v>0</v>
      </c>
      <c r="Q39" s="99">
        <f t="shared" si="2"/>
        <v>0</v>
      </c>
    </row>
    <row r="40" spans="3:17" x14ac:dyDescent="0.25">
      <c r="C40" s="145"/>
      <c r="D40" s="153"/>
      <c r="E40" s="120"/>
      <c r="F40" s="99">
        <f t="shared" si="0"/>
        <v>0</v>
      </c>
      <c r="G40" s="163"/>
      <c r="H40" s="146"/>
      <c r="I40" s="132" t="e">
        <f>VLOOKUP(H40,Presupuesto!$B$11:$C$565,2,0)</f>
        <v>#N/A</v>
      </c>
      <c r="J40" s="100" t="str">
        <f t="shared" si="4"/>
        <v>Posgrado</v>
      </c>
      <c r="K40" s="100" t="s">
        <v>416</v>
      </c>
      <c r="L40" s="145"/>
      <c r="M40" s="153"/>
      <c r="N40" s="120"/>
      <c r="O40" s="99">
        <f t="shared" si="1"/>
        <v>0</v>
      </c>
      <c r="P40" s="99">
        <f t="shared" si="5"/>
        <v>0</v>
      </c>
      <c r="Q40" s="99">
        <f t="shared" si="2"/>
        <v>0</v>
      </c>
    </row>
    <row r="41" spans="3:17" x14ac:dyDescent="0.25">
      <c r="C41" s="145"/>
      <c r="D41" s="153"/>
      <c r="E41" s="120"/>
      <c r="F41" s="99">
        <f t="shared" si="0"/>
        <v>0</v>
      </c>
      <c r="G41" s="163"/>
      <c r="H41" s="146"/>
      <c r="I41" s="132" t="e">
        <f>VLOOKUP(H41,Presupuesto!$B$11:$C$565,2,0)</f>
        <v>#N/A</v>
      </c>
      <c r="J41" s="100" t="str">
        <f t="shared" si="4"/>
        <v>Posgrado</v>
      </c>
      <c r="K41" s="100" t="s">
        <v>416</v>
      </c>
      <c r="L41" s="145"/>
      <c r="M41" s="153"/>
      <c r="N41" s="120"/>
      <c r="O41" s="99">
        <f t="shared" si="1"/>
        <v>0</v>
      </c>
      <c r="P41" s="99">
        <f t="shared" si="5"/>
        <v>0</v>
      </c>
      <c r="Q41" s="99">
        <f t="shared" si="2"/>
        <v>0</v>
      </c>
    </row>
    <row r="42" spans="3:17" x14ac:dyDescent="0.25">
      <c r="C42" s="145"/>
      <c r="D42" s="153"/>
      <c r="E42" s="120"/>
      <c r="F42" s="99">
        <f t="shared" si="0"/>
        <v>0</v>
      </c>
      <c r="G42" s="163"/>
      <c r="H42" s="146"/>
      <c r="I42" s="132" t="e">
        <f>VLOOKUP(H42,Presupuesto!$B$11:$C$565,2,0)</f>
        <v>#N/A</v>
      </c>
      <c r="J42" s="100" t="str">
        <f t="shared" si="4"/>
        <v>Posgrado</v>
      </c>
      <c r="K42" s="100" t="s">
        <v>416</v>
      </c>
      <c r="L42" s="145"/>
      <c r="M42" s="153"/>
      <c r="N42" s="120"/>
      <c r="O42" s="99">
        <f t="shared" si="1"/>
        <v>0</v>
      </c>
      <c r="P42" s="99">
        <f t="shared" si="5"/>
        <v>0</v>
      </c>
      <c r="Q42" s="99">
        <f t="shared" si="2"/>
        <v>0</v>
      </c>
    </row>
    <row r="43" spans="3:17" x14ac:dyDescent="0.25">
      <c r="C43" s="145"/>
      <c r="D43" s="153"/>
      <c r="E43" s="120"/>
      <c r="F43" s="99">
        <f t="shared" si="0"/>
        <v>0</v>
      </c>
      <c r="G43" s="163"/>
      <c r="H43" s="146"/>
      <c r="I43" s="132" t="e">
        <f>VLOOKUP(H43,Presupuesto!$B$11:$C$565,2,0)</f>
        <v>#N/A</v>
      </c>
      <c r="J43" s="100" t="str">
        <f t="shared" si="4"/>
        <v>Posgrado</v>
      </c>
      <c r="K43" s="100" t="s">
        <v>416</v>
      </c>
      <c r="L43" s="145"/>
      <c r="M43" s="153"/>
      <c r="N43" s="120"/>
      <c r="O43" s="99">
        <f t="shared" si="1"/>
        <v>0</v>
      </c>
      <c r="P43" s="99">
        <f t="shared" si="5"/>
        <v>0</v>
      </c>
      <c r="Q43" s="99">
        <f t="shared" si="2"/>
        <v>0</v>
      </c>
    </row>
    <row r="44" spans="3:17" x14ac:dyDescent="0.25">
      <c r="C44" s="145"/>
      <c r="D44" s="153"/>
      <c r="E44" s="120"/>
      <c r="F44" s="99">
        <f t="shared" si="0"/>
        <v>0</v>
      </c>
      <c r="G44" s="163"/>
      <c r="H44" s="146"/>
      <c r="I44" s="132" t="e">
        <f>VLOOKUP(H44,Presupuesto!$B$11:$C$565,2,0)</f>
        <v>#N/A</v>
      </c>
      <c r="J44" s="100" t="str">
        <f t="shared" si="4"/>
        <v>Posgrado</v>
      </c>
      <c r="K44" s="100" t="s">
        <v>416</v>
      </c>
      <c r="L44" s="145"/>
      <c r="M44" s="153"/>
      <c r="N44" s="120"/>
      <c r="O44" s="99">
        <f t="shared" si="1"/>
        <v>0</v>
      </c>
      <c r="P44" s="99">
        <f t="shared" si="5"/>
        <v>0</v>
      </c>
      <c r="Q44" s="99">
        <f t="shared" si="2"/>
        <v>0</v>
      </c>
    </row>
    <row r="45" spans="3:17" x14ac:dyDescent="0.25">
      <c r="C45" s="145"/>
      <c r="D45" s="153"/>
      <c r="E45" s="120"/>
      <c r="F45" s="99">
        <f t="shared" si="0"/>
        <v>0</v>
      </c>
      <c r="G45" s="163"/>
      <c r="H45" s="146"/>
      <c r="I45" s="132" t="e">
        <f>VLOOKUP(H45,Presupuesto!$B$11:$C$565,2,0)</f>
        <v>#N/A</v>
      </c>
      <c r="J45" s="100" t="str">
        <f t="shared" si="4"/>
        <v>Posgrado</v>
      </c>
      <c r="K45" s="100" t="s">
        <v>416</v>
      </c>
      <c r="L45" s="145"/>
      <c r="M45" s="153"/>
      <c r="N45" s="120"/>
      <c r="O45" s="99">
        <f t="shared" si="1"/>
        <v>0</v>
      </c>
      <c r="P45" s="99">
        <f t="shared" si="5"/>
        <v>0</v>
      </c>
      <c r="Q45" s="99">
        <f t="shared" si="2"/>
        <v>0</v>
      </c>
    </row>
    <row r="46" spans="3:17" x14ac:dyDescent="0.25">
      <c r="C46" s="145"/>
      <c r="D46" s="153"/>
      <c r="E46" s="120"/>
      <c r="F46" s="99">
        <f t="shared" si="0"/>
        <v>0</v>
      </c>
      <c r="G46" s="163"/>
      <c r="H46" s="146"/>
      <c r="I46" s="132" t="e">
        <f>VLOOKUP(H46,Presupuesto!$B$11:$C$565,2,0)</f>
        <v>#N/A</v>
      </c>
      <c r="J46" s="100" t="str">
        <f t="shared" si="4"/>
        <v>Posgrado</v>
      </c>
      <c r="K46" s="100" t="s">
        <v>416</v>
      </c>
      <c r="L46" s="145"/>
      <c r="M46" s="153"/>
      <c r="N46" s="120"/>
      <c r="O46" s="99">
        <f t="shared" si="1"/>
        <v>0</v>
      </c>
      <c r="P46" s="99">
        <f t="shared" si="5"/>
        <v>0</v>
      </c>
      <c r="Q46" s="99">
        <f t="shared" si="2"/>
        <v>0</v>
      </c>
    </row>
    <row r="47" spans="3:17" x14ac:dyDescent="0.25">
      <c r="C47" s="147"/>
      <c r="D47" s="153"/>
      <c r="E47" s="120"/>
      <c r="F47" s="99">
        <f t="shared" si="0"/>
        <v>0</v>
      </c>
      <c r="G47" s="163"/>
      <c r="H47" s="148"/>
      <c r="I47" s="132" t="e">
        <f>VLOOKUP(H47,Presupuesto!$B$11:$C$565,2,0)</f>
        <v>#N/A</v>
      </c>
      <c r="J47" s="100" t="str">
        <f t="shared" si="4"/>
        <v>Posgrado</v>
      </c>
      <c r="K47" s="100" t="s">
        <v>407</v>
      </c>
      <c r="L47" s="147"/>
      <c r="M47" s="153"/>
      <c r="N47" s="120"/>
      <c r="O47" s="99">
        <f t="shared" si="1"/>
        <v>0</v>
      </c>
      <c r="P47" s="99">
        <f t="shared" si="5"/>
        <v>0</v>
      </c>
      <c r="Q47" s="99">
        <f t="shared" si="2"/>
        <v>0</v>
      </c>
    </row>
    <row r="48" spans="3:17" x14ac:dyDescent="0.25">
      <c r="C48" s="147"/>
      <c r="D48" s="153"/>
      <c r="E48" s="120"/>
      <c r="F48" s="99">
        <f t="shared" si="0"/>
        <v>0</v>
      </c>
      <c r="G48" s="163"/>
      <c r="H48" s="148"/>
      <c r="I48" s="132" t="e">
        <f>VLOOKUP(H48,Presupuesto!$B$11:$C$565,2,0)</f>
        <v>#N/A</v>
      </c>
      <c r="J48" s="100" t="str">
        <f t="shared" si="4"/>
        <v>Posgrado</v>
      </c>
      <c r="K48" s="100" t="s">
        <v>416</v>
      </c>
      <c r="L48" s="147"/>
      <c r="M48" s="153"/>
      <c r="N48" s="120"/>
      <c r="O48" s="99">
        <f t="shared" si="1"/>
        <v>0</v>
      </c>
      <c r="P48" s="99">
        <f t="shared" si="5"/>
        <v>0</v>
      </c>
      <c r="Q48" s="99">
        <f t="shared" si="2"/>
        <v>0</v>
      </c>
    </row>
    <row r="49" spans="3:17" x14ac:dyDescent="0.25">
      <c r="C49" s="147"/>
      <c r="D49" s="153"/>
      <c r="E49" s="120"/>
      <c r="F49" s="99">
        <f t="shared" si="0"/>
        <v>0</v>
      </c>
      <c r="G49" s="163"/>
      <c r="H49" s="148"/>
      <c r="I49" s="132" t="e">
        <f>VLOOKUP(H49,Presupuesto!$B$11:$C$565,2,0)</f>
        <v>#N/A</v>
      </c>
      <c r="J49" s="100" t="str">
        <f t="shared" si="4"/>
        <v>Posgrado</v>
      </c>
      <c r="K49" s="100" t="s">
        <v>416</v>
      </c>
      <c r="L49" s="147"/>
      <c r="M49" s="153"/>
      <c r="N49" s="120"/>
      <c r="O49" s="99">
        <f t="shared" si="1"/>
        <v>0</v>
      </c>
      <c r="P49" s="99">
        <f t="shared" si="5"/>
        <v>0</v>
      </c>
      <c r="Q49" s="99">
        <f t="shared" si="2"/>
        <v>0</v>
      </c>
    </row>
    <row r="50" spans="3:17" x14ac:dyDescent="0.25">
      <c r="C50" s="147"/>
      <c r="D50" s="153"/>
      <c r="E50" s="120"/>
      <c r="F50" s="99">
        <f t="shared" si="0"/>
        <v>0</v>
      </c>
      <c r="G50" s="163"/>
      <c r="H50" s="148"/>
      <c r="I50" s="132" t="e">
        <f>VLOOKUP(H50,Presupuesto!$B$11:$C$565,2,0)</f>
        <v>#N/A</v>
      </c>
      <c r="J50" s="100" t="str">
        <f t="shared" si="4"/>
        <v>Posgrado</v>
      </c>
      <c r="K50" s="100" t="s">
        <v>416</v>
      </c>
      <c r="L50" s="147"/>
      <c r="M50" s="153"/>
      <c r="N50" s="120"/>
      <c r="O50" s="99">
        <f t="shared" si="1"/>
        <v>0</v>
      </c>
      <c r="P50" s="99">
        <f t="shared" si="5"/>
        <v>0</v>
      </c>
      <c r="Q50" s="99">
        <f t="shared" si="2"/>
        <v>0</v>
      </c>
    </row>
    <row r="51" spans="3:17" ht="15.75" thickBot="1" x14ac:dyDescent="0.3">
      <c r="C51" s="149"/>
      <c r="D51" s="161"/>
      <c r="E51" s="105"/>
      <c r="F51" s="107">
        <f t="shared" si="0"/>
        <v>0</v>
      </c>
      <c r="G51" s="164"/>
      <c r="H51" s="150"/>
      <c r="I51" s="134" t="e">
        <f>VLOOKUP(H51,Presupuesto!$B$11:$C$565,2,0)</f>
        <v>#N/A</v>
      </c>
      <c r="J51" s="108" t="str">
        <f t="shared" ref="J51" si="6">$J$20</f>
        <v>Posgrado</v>
      </c>
      <c r="K51" s="126" t="s">
        <v>398</v>
      </c>
      <c r="L51" s="149"/>
      <c r="M51" s="161"/>
      <c r="N51" s="105"/>
      <c r="O51" s="107">
        <f t="shared" si="1"/>
        <v>0</v>
      </c>
      <c r="P51" s="107">
        <f t="shared" si="5"/>
        <v>0</v>
      </c>
      <c r="Q51" s="107">
        <f t="shared" si="2"/>
        <v>0</v>
      </c>
    </row>
    <row r="52" spans="3:17" x14ac:dyDescent="0.25">
      <c r="G52" s="87"/>
    </row>
    <row r="53" spans="3:17" x14ac:dyDescent="0.25">
      <c r="G53" s="87"/>
    </row>
    <row r="54" spans="3:17" x14ac:dyDescent="0.25">
      <c r="G54" s="87"/>
    </row>
    <row r="55" spans="3:17" x14ac:dyDescent="0.25">
      <c r="G55" s="87"/>
    </row>
    <row r="56" spans="3:17" x14ac:dyDescent="0.25">
      <c r="G56" s="87"/>
    </row>
    <row r="57" spans="3:17" x14ac:dyDescent="0.25">
      <c r="G57" s="87"/>
    </row>
    <row r="58" spans="3:17" x14ac:dyDescent="0.25">
      <c r="G58" s="87"/>
    </row>
    <row r="59" spans="3:17" x14ac:dyDescent="0.25">
      <c r="G59" s="87"/>
    </row>
    <row r="60" spans="3:17" x14ac:dyDescent="0.25">
      <c r="G60" s="87"/>
    </row>
    <row r="61" spans="3:17" x14ac:dyDescent="0.25">
      <c r="G61" s="87"/>
    </row>
    <row r="62" spans="3:17" x14ac:dyDescent="0.25">
      <c r="G62" s="87"/>
    </row>
    <row r="63" spans="3:17" x14ac:dyDescent="0.25">
      <c r="G63" s="87"/>
    </row>
    <row r="64" spans="3:17" x14ac:dyDescent="0.25">
      <c r="G64" s="87"/>
    </row>
    <row r="65" spans="7:7" x14ac:dyDescent="0.25">
      <c r="G65" s="87"/>
    </row>
    <row r="66" spans="7:7" x14ac:dyDescent="0.25">
      <c r="G66" s="87"/>
    </row>
    <row r="67" spans="7:7" x14ac:dyDescent="0.25">
      <c r="G67" s="87"/>
    </row>
    <row r="68" spans="7:7" x14ac:dyDescent="0.25">
      <c r="G68" s="87"/>
    </row>
    <row r="69" spans="7:7" x14ac:dyDescent="0.25">
      <c r="G69" s="87"/>
    </row>
    <row r="70" spans="7:7" x14ac:dyDescent="0.25">
      <c r="G70" s="87"/>
    </row>
    <row r="71" spans="7:7" x14ac:dyDescent="0.25">
      <c r="G71" s="87"/>
    </row>
    <row r="72" spans="7:7" x14ac:dyDescent="0.25">
      <c r="G72" s="87"/>
    </row>
    <row r="73" spans="7:7" x14ac:dyDescent="0.25">
      <c r="G73" s="87"/>
    </row>
    <row r="74" spans="7:7" x14ac:dyDescent="0.25">
      <c r="G74" s="87"/>
    </row>
    <row r="75" spans="7:7" x14ac:dyDescent="0.25">
      <c r="G75" s="87"/>
    </row>
    <row r="76" spans="7:7" x14ac:dyDescent="0.25">
      <c r="G76" s="87"/>
    </row>
    <row r="77" spans="7:7" x14ac:dyDescent="0.25">
      <c r="G77" s="87"/>
    </row>
    <row r="78" spans="7:7" x14ac:dyDescent="0.25">
      <c r="G78" s="87"/>
    </row>
    <row r="79" spans="7:7" x14ac:dyDescent="0.25">
      <c r="G79" s="87"/>
    </row>
    <row r="80" spans="7:7" x14ac:dyDescent="0.25">
      <c r="G80" s="87"/>
    </row>
    <row r="81" spans="7:7" x14ac:dyDescent="0.25">
      <c r="G81" s="87"/>
    </row>
    <row r="82" spans="7:7" x14ac:dyDescent="0.25">
      <c r="G82" s="87"/>
    </row>
    <row r="83" spans="7:7" x14ac:dyDescent="0.25">
      <c r="G83" s="87"/>
    </row>
    <row r="84" spans="7:7" x14ac:dyDescent="0.25">
      <c r="G84" s="87"/>
    </row>
    <row r="85" spans="7:7" x14ac:dyDescent="0.25">
      <c r="G85" s="87"/>
    </row>
    <row r="86" spans="7:7" x14ac:dyDescent="0.25">
      <c r="G86" s="87"/>
    </row>
    <row r="87" spans="7:7" x14ac:dyDescent="0.25">
      <c r="G87" s="87"/>
    </row>
    <row r="88" spans="7:7" x14ac:dyDescent="0.25">
      <c r="G88" s="87"/>
    </row>
    <row r="89" spans="7:7" x14ac:dyDescent="0.25">
      <c r="G89" s="87"/>
    </row>
    <row r="90" spans="7:7" x14ac:dyDescent="0.25">
      <c r="G90" s="87"/>
    </row>
    <row r="91" spans="7:7" x14ac:dyDescent="0.25">
      <c r="G91" s="87"/>
    </row>
    <row r="92" spans="7:7" x14ac:dyDescent="0.25">
      <c r="G92" s="87"/>
    </row>
    <row r="93" spans="7:7" x14ac:dyDescent="0.25">
      <c r="G93" s="87"/>
    </row>
    <row r="94" spans="7:7" x14ac:dyDescent="0.25">
      <c r="G94" s="87"/>
    </row>
    <row r="95" spans="7:7" x14ac:dyDescent="0.25">
      <c r="G95" s="87"/>
    </row>
    <row r="96" spans="7:7" x14ac:dyDescent="0.25">
      <c r="G96" s="87"/>
    </row>
    <row r="97" spans="7:7" x14ac:dyDescent="0.25">
      <c r="G97" s="87"/>
    </row>
    <row r="98" spans="7:7" x14ac:dyDescent="0.25">
      <c r="G98" s="87"/>
    </row>
    <row r="99" spans="7:7" x14ac:dyDescent="0.25">
      <c r="G99" s="87"/>
    </row>
    <row r="100" spans="7:7" x14ac:dyDescent="0.25">
      <c r="G100" s="87"/>
    </row>
    <row r="101" spans="7:7" x14ac:dyDescent="0.25">
      <c r="G101" s="87"/>
    </row>
    <row r="102" spans="7:7" x14ac:dyDescent="0.25">
      <c r="G102" s="87"/>
    </row>
    <row r="103" spans="7:7" x14ac:dyDescent="0.25">
      <c r="G103" s="87"/>
    </row>
    <row r="104" spans="7:7" x14ac:dyDescent="0.25">
      <c r="G104" s="87"/>
    </row>
    <row r="105" spans="7:7" x14ac:dyDescent="0.25">
      <c r="G105" s="87"/>
    </row>
    <row r="106" spans="7:7" x14ac:dyDescent="0.25">
      <c r="G106" s="87"/>
    </row>
    <row r="107" spans="7:7" x14ac:dyDescent="0.25">
      <c r="G107" s="87"/>
    </row>
  </sheetData>
  <dataValidations count="5">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 type="list" allowBlank="1" showInputMessage="1" showErrorMessage="1" errorTitle="¡Ingreso Inválido!" error="Seleccione una opción de la lista." promptTitle="Dimensión Estratégica" prompt="Seleccione una opción de la lista." sqref="J17:J51">
      <formula1>$A$2:$O$2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93"/>
  <sheetViews>
    <sheetView topLeftCell="C1" zoomScale="60" zoomScaleNormal="60" workbookViewId="0">
      <selection activeCell="F29" sqref="F29"/>
    </sheetView>
  </sheetViews>
  <sheetFormatPr baseColWidth="10" defaultColWidth="11.5703125" defaultRowHeight="15" x14ac:dyDescent="0.25"/>
  <cols>
    <col min="1" max="1" width="35.5703125" style="87" customWidth="1"/>
    <col min="2" max="2" width="21.7109375" style="87" customWidth="1"/>
    <col min="3" max="4" width="27.42578125" style="87" customWidth="1"/>
    <col min="5" max="5" width="27.42578125" style="77" customWidth="1"/>
    <col min="6" max="6" width="37.140625" style="87" customWidth="1"/>
    <col min="7" max="7" width="15.28515625" style="87" customWidth="1"/>
    <col min="8" max="8" width="13.7109375" style="87" bestFit="1" customWidth="1"/>
    <col min="9" max="9" width="15.28515625" style="87" customWidth="1"/>
    <col min="10" max="10" width="18.85546875" style="87" customWidth="1"/>
    <col min="11" max="11" width="12.7109375" style="87" bestFit="1" customWidth="1"/>
    <col min="12" max="12" width="13.7109375" style="87" bestFit="1" customWidth="1"/>
    <col min="13" max="13" width="12.7109375" style="87" bestFit="1" customWidth="1"/>
    <col min="14" max="14" width="13.42578125" style="87" bestFit="1" customWidth="1"/>
    <col min="15" max="15" width="15.28515625" style="87" customWidth="1"/>
    <col min="16" max="16" width="18.28515625" style="87" customWidth="1"/>
    <col min="17" max="17" width="14.140625" style="87" hidden="1" customWidth="1"/>
    <col min="18" max="18" width="34.140625" style="87" bestFit="1" customWidth="1"/>
    <col min="19" max="19" width="35.85546875" style="87" bestFit="1" customWidth="1"/>
    <col min="20" max="20" width="32" style="87" bestFit="1" customWidth="1"/>
    <col min="21" max="21" width="42" style="87" bestFit="1" customWidth="1"/>
    <col min="22" max="16384" width="11.5703125" style="87"/>
  </cols>
  <sheetData>
    <row r="1" spans="1:21" ht="18" customHeight="1" x14ac:dyDescent="0.25">
      <c r="B1" s="212"/>
      <c r="C1" s="212"/>
      <c r="D1" s="212"/>
      <c r="E1" s="248"/>
      <c r="G1" s="213" t="s">
        <v>1350</v>
      </c>
      <c r="H1" s="212"/>
      <c r="I1" s="212"/>
      <c r="J1" s="212"/>
      <c r="K1" s="212"/>
      <c r="L1" s="212"/>
      <c r="M1" s="212"/>
      <c r="N1" s="212"/>
      <c r="O1" s="212"/>
      <c r="P1" s="212"/>
      <c r="Q1" s="212"/>
      <c r="R1" s="212"/>
      <c r="S1" s="212"/>
      <c r="T1" s="212"/>
      <c r="U1" s="212"/>
    </row>
    <row r="2" spans="1:21" ht="18" customHeight="1" x14ac:dyDescent="0.25">
      <c r="A2" s="322" t="s">
        <v>1349</v>
      </c>
      <c r="B2" s="212"/>
      <c r="C2" s="212"/>
      <c r="D2" s="212"/>
      <c r="E2" s="248"/>
      <c r="G2" s="213"/>
      <c r="H2" s="212"/>
      <c r="I2" s="212"/>
      <c r="J2" s="212"/>
      <c r="K2" s="212"/>
      <c r="L2" s="212"/>
      <c r="M2" s="212"/>
      <c r="N2" s="212"/>
      <c r="O2" s="212"/>
      <c r="P2" s="212"/>
      <c r="Q2" s="212"/>
      <c r="R2" s="212"/>
      <c r="S2" s="212"/>
      <c r="T2" s="212"/>
      <c r="U2" s="212"/>
    </row>
    <row r="3" spans="1:21" ht="18" customHeight="1" x14ac:dyDescent="0.25">
      <c r="A3" s="322" t="s">
        <v>1351</v>
      </c>
      <c r="B3" s="212"/>
      <c r="C3" s="212"/>
      <c r="D3" s="212"/>
      <c r="E3" s="248"/>
      <c r="G3" s="213"/>
      <c r="H3" s="212"/>
      <c r="I3" s="212"/>
      <c r="J3" s="212"/>
      <c r="K3" s="212"/>
      <c r="L3" s="212"/>
      <c r="M3" s="212"/>
      <c r="N3" s="212"/>
      <c r="O3" s="212"/>
      <c r="P3" s="212"/>
      <c r="Q3" s="212"/>
      <c r="R3" s="212"/>
      <c r="S3" s="212"/>
      <c r="T3" s="212"/>
      <c r="U3" s="212"/>
    </row>
    <row r="4" spans="1:21" ht="18" customHeight="1" x14ac:dyDescent="0.25">
      <c r="A4" s="322" t="s">
        <v>1380</v>
      </c>
      <c r="B4" s="212"/>
      <c r="C4" s="212"/>
      <c r="D4" s="212"/>
      <c r="E4" s="248"/>
      <c r="G4" s="213"/>
      <c r="H4" s="212"/>
      <c r="I4" s="212"/>
      <c r="J4" s="212"/>
      <c r="K4" s="212"/>
      <c r="L4" s="212"/>
      <c r="M4" s="212"/>
      <c r="N4" s="212"/>
      <c r="O4" s="212"/>
      <c r="P4" s="212"/>
      <c r="Q4" s="212"/>
      <c r="R4" s="212"/>
      <c r="S4" s="212"/>
      <c r="T4" s="212"/>
      <c r="U4" s="212"/>
    </row>
    <row r="5" spans="1:21" ht="14.45" customHeight="1" x14ac:dyDescent="0.25">
      <c r="A5" s="590" t="s">
        <v>98</v>
      </c>
      <c r="B5" s="590" t="s">
        <v>113</v>
      </c>
      <c r="C5" s="584" t="s">
        <v>87</v>
      </c>
      <c r="D5" s="584" t="s">
        <v>88</v>
      </c>
      <c r="E5" s="593" t="s">
        <v>396</v>
      </c>
      <c r="F5" s="584" t="s">
        <v>89</v>
      </c>
      <c r="G5" s="596" t="s">
        <v>101</v>
      </c>
      <c r="H5" s="602"/>
      <c r="I5" s="602"/>
      <c r="J5" s="602"/>
      <c r="K5" s="602"/>
      <c r="L5" s="602"/>
      <c r="M5" s="602"/>
      <c r="N5" s="597"/>
      <c r="O5" s="598" t="s">
        <v>102</v>
      </c>
      <c r="P5" s="599"/>
      <c r="Q5" s="590" t="s">
        <v>103</v>
      </c>
      <c r="R5" s="590" t="s">
        <v>104</v>
      </c>
      <c r="S5" s="590" t="s">
        <v>111</v>
      </c>
      <c r="T5" s="590" t="s">
        <v>110</v>
      </c>
      <c r="U5" s="587" t="s">
        <v>90</v>
      </c>
    </row>
    <row r="6" spans="1:21" ht="14.45" customHeight="1" x14ac:dyDescent="0.25">
      <c r="A6" s="591"/>
      <c r="B6" s="591"/>
      <c r="C6" s="585"/>
      <c r="D6" s="585"/>
      <c r="E6" s="594"/>
      <c r="F6" s="585"/>
      <c r="G6" s="596" t="s">
        <v>105</v>
      </c>
      <c r="H6" s="597"/>
      <c r="I6" s="596" t="s">
        <v>106</v>
      </c>
      <c r="J6" s="597"/>
      <c r="K6" s="596" t="s">
        <v>107</v>
      </c>
      <c r="L6" s="597"/>
      <c r="M6" s="596" t="s">
        <v>108</v>
      </c>
      <c r="N6" s="597"/>
      <c r="O6" s="600"/>
      <c r="P6" s="601"/>
      <c r="Q6" s="591"/>
      <c r="R6" s="591"/>
      <c r="S6" s="591"/>
      <c r="T6" s="591"/>
      <c r="U6" s="588"/>
    </row>
    <row r="7" spans="1:21" ht="25.5" x14ac:dyDescent="0.25">
      <c r="A7" s="592"/>
      <c r="B7" s="592"/>
      <c r="C7" s="586"/>
      <c r="D7" s="586"/>
      <c r="E7" s="595"/>
      <c r="F7" s="586"/>
      <c r="G7" s="252" t="s">
        <v>109</v>
      </c>
      <c r="H7" s="252" t="s">
        <v>12</v>
      </c>
      <c r="I7" s="252" t="s">
        <v>109</v>
      </c>
      <c r="J7" s="252" t="s">
        <v>12</v>
      </c>
      <c r="K7" s="252" t="s">
        <v>109</v>
      </c>
      <c r="L7" s="252" t="s">
        <v>12</v>
      </c>
      <c r="M7" s="252" t="s">
        <v>109</v>
      </c>
      <c r="N7" s="252" t="s">
        <v>12</v>
      </c>
      <c r="O7" s="252" t="s">
        <v>109</v>
      </c>
      <c r="P7" s="252" t="s">
        <v>12</v>
      </c>
      <c r="Q7" s="592"/>
      <c r="R7" s="592"/>
      <c r="S7" s="592"/>
      <c r="T7" s="592"/>
      <c r="U7" s="589"/>
    </row>
    <row r="8" spans="1:21" ht="126" customHeight="1" x14ac:dyDescent="0.25">
      <c r="A8" s="613" t="s">
        <v>1381</v>
      </c>
      <c r="B8" s="616" t="s">
        <v>1382</v>
      </c>
      <c r="C8" s="606" t="s">
        <v>1493</v>
      </c>
      <c r="D8" s="606" t="s">
        <v>1494</v>
      </c>
      <c r="E8" s="71" t="s">
        <v>1495</v>
      </c>
      <c r="F8" s="71" t="s">
        <v>1496</v>
      </c>
      <c r="G8" s="208"/>
      <c r="H8" s="558"/>
      <c r="I8" s="416">
        <v>1</v>
      </c>
      <c r="J8" s="558">
        <f>'1. TALLERES SEMINARIOS'!D10</f>
        <v>4080</v>
      </c>
      <c r="K8" s="416"/>
      <c r="L8" s="558"/>
      <c r="M8" s="416"/>
      <c r="N8" s="558"/>
      <c r="O8" s="71">
        <v>1</v>
      </c>
      <c r="P8" s="237">
        <f t="shared" ref="P8:P29" si="0">+H8+J8+L8+N8</f>
        <v>4080</v>
      </c>
      <c r="Q8" s="71">
        <v>303</v>
      </c>
      <c r="R8" s="71" t="s">
        <v>1497</v>
      </c>
      <c r="S8" s="71" t="s">
        <v>1498</v>
      </c>
      <c r="T8" s="71" t="s">
        <v>1499</v>
      </c>
      <c r="U8" s="71" t="s">
        <v>1500</v>
      </c>
    </row>
    <row r="9" spans="1:21" ht="141.75" x14ac:dyDescent="0.25">
      <c r="A9" s="614"/>
      <c r="B9" s="616"/>
      <c r="C9" s="606"/>
      <c r="D9" s="606"/>
      <c r="E9" s="71" t="s">
        <v>1501</v>
      </c>
      <c r="F9" s="71" t="s">
        <v>1502</v>
      </c>
      <c r="G9" s="208"/>
      <c r="H9" s="558"/>
      <c r="I9" s="416"/>
      <c r="J9" s="558"/>
      <c r="K9" s="416">
        <v>1</v>
      </c>
      <c r="L9" s="558">
        <f>'1. TALLERES SEMINARIOS'!D29</f>
        <v>5000</v>
      </c>
      <c r="M9" s="416"/>
      <c r="N9" s="558"/>
      <c r="O9" s="71">
        <v>1</v>
      </c>
      <c r="P9" s="237">
        <f t="shared" si="0"/>
        <v>5000</v>
      </c>
      <c r="Q9" s="71">
        <v>424</v>
      </c>
      <c r="R9" s="71" t="s">
        <v>1503</v>
      </c>
      <c r="S9" s="71" t="s">
        <v>1504</v>
      </c>
      <c r="T9" s="71" t="s">
        <v>1505</v>
      </c>
      <c r="U9" s="71" t="s">
        <v>1506</v>
      </c>
    </row>
    <row r="10" spans="1:21" ht="75" x14ac:dyDescent="0.25">
      <c r="A10" s="614"/>
      <c r="B10" s="616"/>
      <c r="C10" s="337" t="s">
        <v>1779</v>
      </c>
      <c r="D10" s="337" t="s">
        <v>1780</v>
      </c>
      <c r="E10" s="71" t="s">
        <v>1786</v>
      </c>
      <c r="F10" s="71" t="s">
        <v>1781</v>
      </c>
      <c r="G10" s="208">
        <v>0.25</v>
      </c>
      <c r="H10" s="558">
        <f>'5. ACTIVIDADES ESPECIALES'!D69/4</f>
        <v>5600</v>
      </c>
      <c r="I10" s="416">
        <v>0.25</v>
      </c>
      <c r="J10" s="558">
        <f>'5. ACTIVIDADES ESPECIALES'!D69/4</f>
        <v>5600</v>
      </c>
      <c r="K10" s="416">
        <v>0.25</v>
      </c>
      <c r="L10" s="558">
        <f>'5. ACTIVIDADES ESPECIALES'!D69/4</f>
        <v>5600</v>
      </c>
      <c r="M10" s="416">
        <v>0.25</v>
      </c>
      <c r="N10" s="558">
        <f>'5. ACTIVIDADES ESPECIALES'!D69/4</f>
        <v>5600</v>
      </c>
      <c r="O10" s="71">
        <v>1</v>
      </c>
      <c r="P10" s="237">
        <f>+H10+J10+L10+N10</f>
        <v>22400</v>
      </c>
      <c r="Q10" s="71"/>
      <c r="R10" s="71" t="s">
        <v>1782</v>
      </c>
      <c r="S10" s="71" t="s">
        <v>1783</v>
      </c>
      <c r="T10" s="71" t="s">
        <v>1784</v>
      </c>
      <c r="U10" s="71" t="s">
        <v>1787</v>
      </c>
    </row>
    <row r="11" spans="1:21" ht="141.75" x14ac:dyDescent="0.25">
      <c r="A11" s="614"/>
      <c r="B11" s="616"/>
      <c r="C11" s="606" t="s">
        <v>1822</v>
      </c>
      <c r="D11" s="606" t="s">
        <v>1823</v>
      </c>
      <c r="E11" s="71" t="s">
        <v>1982</v>
      </c>
      <c r="F11" s="71" t="s">
        <v>1824</v>
      </c>
      <c r="G11" s="208">
        <v>0.25</v>
      </c>
      <c r="H11" s="558">
        <v>0</v>
      </c>
      <c r="I11" s="416">
        <v>0.25</v>
      </c>
      <c r="J11" s="558">
        <v>0</v>
      </c>
      <c r="K11" s="416">
        <v>0.25</v>
      </c>
      <c r="L11" s="558">
        <v>0</v>
      </c>
      <c r="M11" s="416">
        <v>0.25</v>
      </c>
      <c r="N11" s="558">
        <v>0</v>
      </c>
      <c r="O11" s="71">
        <v>1</v>
      </c>
      <c r="P11" s="237">
        <f t="shared" si="0"/>
        <v>0</v>
      </c>
      <c r="Q11" s="71"/>
      <c r="R11" s="71" t="s">
        <v>1825</v>
      </c>
      <c r="S11" s="71" t="s">
        <v>1826</v>
      </c>
      <c r="T11" s="71" t="s">
        <v>1827</v>
      </c>
      <c r="U11" s="71" t="s">
        <v>1828</v>
      </c>
    </row>
    <row r="12" spans="1:21" ht="94.5" x14ac:dyDescent="0.25">
      <c r="A12" s="614"/>
      <c r="B12" s="616"/>
      <c r="C12" s="606"/>
      <c r="D12" s="606"/>
      <c r="E12" s="71" t="s">
        <v>1983</v>
      </c>
      <c r="F12" s="71" t="s">
        <v>1829</v>
      </c>
      <c r="G12" s="208"/>
      <c r="H12" s="209"/>
      <c r="I12" s="208">
        <v>0.5</v>
      </c>
      <c r="J12" s="209">
        <f>'5. ACTIVIDADES ESPECIALES'!D159/2</f>
        <v>2500</v>
      </c>
      <c r="K12" s="208"/>
      <c r="L12" s="209"/>
      <c r="M12" s="208">
        <v>0.5</v>
      </c>
      <c r="N12" s="209">
        <f>'5. ACTIVIDADES ESPECIALES'!D159/2</f>
        <v>2500</v>
      </c>
      <c r="O12" s="71">
        <v>1</v>
      </c>
      <c r="P12" s="237">
        <f t="shared" si="0"/>
        <v>5000</v>
      </c>
      <c r="Q12" s="71"/>
      <c r="R12" s="71" t="s">
        <v>1830</v>
      </c>
      <c r="S12" s="71" t="s">
        <v>1831</v>
      </c>
      <c r="T12" s="71" t="s">
        <v>1832</v>
      </c>
      <c r="U12" s="71" t="s">
        <v>1828</v>
      </c>
    </row>
    <row r="13" spans="1:21" ht="60" x14ac:dyDescent="0.25">
      <c r="A13" s="614"/>
      <c r="B13" s="616"/>
      <c r="C13" s="337" t="s">
        <v>1957</v>
      </c>
      <c r="D13" s="337" t="s">
        <v>1958</v>
      </c>
      <c r="E13" s="71" t="s">
        <v>1984</v>
      </c>
      <c r="F13" s="71" t="s">
        <v>1959</v>
      </c>
      <c r="G13" s="208"/>
      <c r="H13" s="209"/>
      <c r="I13" s="541">
        <v>3</v>
      </c>
      <c r="J13" s="542">
        <v>50</v>
      </c>
      <c r="K13" s="541">
        <v>3</v>
      </c>
      <c r="L13" s="542">
        <v>50</v>
      </c>
      <c r="M13" s="541">
        <v>3</v>
      </c>
      <c r="N13" s="542">
        <v>50</v>
      </c>
      <c r="O13" s="71">
        <v>9</v>
      </c>
      <c r="P13" s="237"/>
      <c r="Q13" s="71"/>
      <c r="R13" s="71" t="s">
        <v>1960</v>
      </c>
      <c r="S13" s="71" t="s">
        <v>1961</v>
      </c>
      <c r="T13" s="71" t="s">
        <v>1962</v>
      </c>
      <c r="U13" s="71" t="s">
        <v>1963</v>
      </c>
    </row>
    <row r="14" spans="1:21" ht="105" x14ac:dyDescent="0.25">
      <c r="A14" s="614"/>
      <c r="B14" s="616"/>
      <c r="C14" s="337" t="s">
        <v>1964</v>
      </c>
      <c r="D14" s="337" t="s">
        <v>1965</v>
      </c>
      <c r="E14" s="71" t="s">
        <v>1985</v>
      </c>
      <c r="F14" s="71" t="s">
        <v>1967</v>
      </c>
      <c r="G14" s="208"/>
      <c r="H14" s="209"/>
      <c r="I14" s="208">
        <v>1</v>
      </c>
      <c r="J14" s="209">
        <v>0</v>
      </c>
      <c r="K14" s="208">
        <v>1</v>
      </c>
      <c r="L14" s="209">
        <v>0</v>
      </c>
      <c r="M14" s="208">
        <v>1</v>
      </c>
      <c r="N14" s="209">
        <v>0</v>
      </c>
      <c r="O14" s="71">
        <v>3</v>
      </c>
      <c r="P14" s="237">
        <f t="shared" si="0"/>
        <v>0</v>
      </c>
      <c r="Q14" s="71"/>
      <c r="R14" s="71" t="s">
        <v>1960</v>
      </c>
      <c r="S14" s="71" t="s">
        <v>1961</v>
      </c>
      <c r="T14" s="71" t="s">
        <v>1962</v>
      </c>
      <c r="U14" s="71" t="s">
        <v>1963</v>
      </c>
    </row>
    <row r="15" spans="1:21" ht="120" x14ac:dyDescent="0.25">
      <c r="A15" s="614"/>
      <c r="B15" s="616"/>
      <c r="C15" s="337" t="s">
        <v>1968</v>
      </c>
      <c r="D15" s="337" t="s">
        <v>1969</v>
      </c>
      <c r="E15" s="71" t="s">
        <v>1986</v>
      </c>
      <c r="F15" s="71" t="s">
        <v>1970</v>
      </c>
      <c r="G15" s="208"/>
      <c r="H15" s="209"/>
      <c r="I15" s="208"/>
      <c r="J15" s="209"/>
      <c r="K15" s="208">
        <v>1</v>
      </c>
      <c r="L15" s="209">
        <v>0</v>
      </c>
      <c r="M15" s="208">
        <v>1</v>
      </c>
      <c r="N15" s="209">
        <v>0</v>
      </c>
      <c r="O15" s="71">
        <v>2</v>
      </c>
      <c r="P15" s="237">
        <f t="shared" si="0"/>
        <v>0</v>
      </c>
      <c r="Q15" s="71"/>
      <c r="R15" s="71" t="s">
        <v>1971</v>
      </c>
      <c r="S15" s="71" t="s">
        <v>1961</v>
      </c>
      <c r="T15" s="71" t="s">
        <v>1962</v>
      </c>
      <c r="U15" s="71" t="s">
        <v>1963</v>
      </c>
    </row>
    <row r="16" spans="1:21" ht="45" x14ac:dyDescent="0.25">
      <c r="A16" s="614"/>
      <c r="B16" s="616"/>
      <c r="C16" s="337" t="s">
        <v>1972</v>
      </c>
      <c r="D16" s="337" t="s">
        <v>1973</v>
      </c>
      <c r="E16" s="71" t="s">
        <v>1987</v>
      </c>
      <c r="F16" s="71" t="s">
        <v>1974</v>
      </c>
      <c r="G16" s="208"/>
      <c r="H16" s="209"/>
      <c r="I16" s="208">
        <v>2</v>
      </c>
      <c r="J16" s="209">
        <v>0</v>
      </c>
      <c r="K16" s="208"/>
      <c r="L16" s="209"/>
      <c r="M16" s="208"/>
      <c r="N16" s="209"/>
      <c r="O16" s="71">
        <v>2</v>
      </c>
      <c r="P16" s="237">
        <f t="shared" si="0"/>
        <v>0</v>
      </c>
      <c r="Q16" s="71"/>
      <c r="R16" s="71" t="s">
        <v>1975</v>
      </c>
      <c r="S16" s="71" t="s">
        <v>1976</v>
      </c>
      <c r="T16" s="71" t="s">
        <v>1962</v>
      </c>
      <c r="U16" s="71" t="s">
        <v>1962</v>
      </c>
    </row>
    <row r="17" spans="1:21" ht="31.5" x14ac:dyDescent="0.25">
      <c r="A17" s="614"/>
      <c r="B17" s="616"/>
      <c r="C17" s="337" t="s">
        <v>1977</v>
      </c>
      <c r="D17" s="337" t="s">
        <v>1978</v>
      </c>
      <c r="E17" s="71" t="s">
        <v>1988</v>
      </c>
      <c r="F17" s="71" t="s">
        <v>1979</v>
      </c>
      <c r="G17" s="208"/>
      <c r="H17" s="209"/>
      <c r="I17" s="208"/>
      <c r="J17" s="209"/>
      <c r="K17" s="208">
        <v>2</v>
      </c>
      <c r="L17" s="209">
        <v>0</v>
      </c>
      <c r="M17" s="208"/>
      <c r="N17" s="209"/>
      <c r="O17" s="71">
        <v>2</v>
      </c>
      <c r="P17" s="237">
        <f t="shared" si="0"/>
        <v>0</v>
      </c>
      <c r="Q17" s="71"/>
      <c r="R17" s="71" t="s">
        <v>1980</v>
      </c>
      <c r="S17" s="71" t="s">
        <v>1981</v>
      </c>
      <c r="T17" s="71" t="s">
        <v>1962</v>
      </c>
      <c r="U17" s="71" t="s">
        <v>1962</v>
      </c>
    </row>
    <row r="18" spans="1:21" ht="105" x14ac:dyDescent="0.25">
      <c r="A18" s="614"/>
      <c r="B18" s="616"/>
      <c r="C18" s="337" t="s">
        <v>2054</v>
      </c>
      <c r="D18" s="337" t="s">
        <v>2055</v>
      </c>
      <c r="E18" s="71" t="s">
        <v>2062</v>
      </c>
      <c r="F18" s="71" t="s">
        <v>2056</v>
      </c>
      <c r="G18" s="208"/>
      <c r="H18" s="209"/>
      <c r="I18" s="208">
        <v>0.5</v>
      </c>
      <c r="J18" s="209">
        <v>0</v>
      </c>
      <c r="K18" s="208"/>
      <c r="L18" s="209"/>
      <c r="M18" s="208">
        <v>0.5</v>
      </c>
      <c r="N18" s="209">
        <v>0</v>
      </c>
      <c r="O18" s="71">
        <v>1</v>
      </c>
      <c r="P18" s="237">
        <f t="shared" si="0"/>
        <v>0</v>
      </c>
      <c r="Q18" s="71"/>
      <c r="R18" s="71" t="s">
        <v>2057</v>
      </c>
      <c r="S18" s="71" t="s">
        <v>2058</v>
      </c>
      <c r="T18" s="71" t="s">
        <v>2059</v>
      </c>
      <c r="U18" s="71" t="s">
        <v>2060</v>
      </c>
    </row>
    <row r="19" spans="1:21" ht="126" x14ac:dyDescent="0.25">
      <c r="A19" s="614"/>
      <c r="B19" s="616"/>
      <c r="C19" s="442" t="s">
        <v>2223</v>
      </c>
      <c r="D19" s="442" t="s">
        <v>2224</v>
      </c>
      <c r="E19" s="71" t="s">
        <v>2234</v>
      </c>
      <c r="F19" s="71" t="s">
        <v>2225</v>
      </c>
      <c r="G19" s="208">
        <v>0.25</v>
      </c>
      <c r="H19" s="209"/>
      <c r="I19" s="208">
        <v>0.25</v>
      </c>
      <c r="J19" s="209"/>
      <c r="K19" s="208">
        <v>0.25</v>
      </c>
      <c r="L19" s="209"/>
      <c r="M19" s="208">
        <v>0.25</v>
      </c>
      <c r="N19" s="209"/>
      <c r="O19" s="71">
        <v>1</v>
      </c>
      <c r="P19" s="237">
        <f t="shared" si="0"/>
        <v>0</v>
      </c>
      <c r="Q19" s="71"/>
      <c r="R19" s="71" t="s">
        <v>2226</v>
      </c>
      <c r="S19" s="71" t="s">
        <v>2227</v>
      </c>
      <c r="T19" s="71" t="s">
        <v>2228</v>
      </c>
      <c r="U19" s="71" t="s">
        <v>2229</v>
      </c>
    </row>
    <row r="20" spans="1:21" ht="125.25" customHeight="1" x14ac:dyDescent="0.25">
      <c r="A20" s="614"/>
      <c r="B20" s="616"/>
      <c r="C20" s="442" t="s">
        <v>2230</v>
      </c>
      <c r="D20" s="442" t="s">
        <v>2231</v>
      </c>
      <c r="E20" s="71" t="s">
        <v>2235</v>
      </c>
      <c r="F20" s="71" t="s">
        <v>2232</v>
      </c>
      <c r="G20" s="208">
        <v>0.25</v>
      </c>
      <c r="H20" s="209"/>
      <c r="I20" s="208">
        <v>0.25</v>
      </c>
      <c r="J20" s="209"/>
      <c r="K20" s="208">
        <v>0.25</v>
      </c>
      <c r="L20" s="209"/>
      <c r="M20" s="208">
        <v>0.25</v>
      </c>
      <c r="N20" s="209"/>
      <c r="O20" s="71">
        <v>1</v>
      </c>
      <c r="P20" s="237">
        <f t="shared" si="0"/>
        <v>0</v>
      </c>
      <c r="Q20" s="71"/>
      <c r="R20" s="71" t="s">
        <v>2226</v>
      </c>
      <c r="S20" s="71" t="s">
        <v>2233</v>
      </c>
      <c r="T20" s="71" t="s">
        <v>2228</v>
      </c>
      <c r="U20" s="71" t="s">
        <v>2229</v>
      </c>
    </row>
    <row r="21" spans="1:21" ht="125.25" customHeight="1" x14ac:dyDescent="0.25">
      <c r="A21" s="615"/>
      <c r="B21" s="616"/>
      <c r="C21" s="390" t="s">
        <v>2147</v>
      </c>
      <c r="D21" s="390" t="s">
        <v>2148</v>
      </c>
      <c r="E21" s="71" t="s">
        <v>2242</v>
      </c>
      <c r="F21" s="71" t="s">
        <v>2149</v>
      </c>
      <c r="G21" s="71"/>
      <c r="H21" s="71"/>
      <c r="I21" s="71">
        <v>0.5</v>
      </c>
      <c r="J21" s="71"/>
      <c r="K21" s="71"/>
      <c r="L21" s="71"/>
      <c r="M21" s="71">
        <v>0.5</v>
      </c>
      <c r="N21" s="71"/>
      <c r="O21" s="71">
        <v>1</v>
      </c>
      <c r="P21" s="237">
        <f t="shared" si="0"/>
        <v>0</v>
      </c>
      <c r="Q21" s="71"/>
      <c r="R21" s="71" t="s">
        <v>2150</v>
      </c>
      <c r="S21" s="71" t="s">
        <v>2151</v>
      </c>
      <c r="T21" s="71" t="s">
        <v>2152</v>
      </c>
      <c r="U21" s="71" t="s">
        <v>2153</v>
      </c>
    </row>
    <row r="22" spans="1:21" ht="75" customHeight="1" x14ac:dyDescent="0.25">
      <c r="A22" s="603" t="s">
        <v>1383</v>
      </c>
      <c r="B22" s="603" t="s">
        <v>1382</v>
      </c>
      <c r="C22" s="607" t="s">
        <v>1834</v>
      </c>
      <c r="D22" s="610" t="s">
        <v>1835</v>
      </c>
      <c r="E22" s="71" t="s">
        <v>1836</v>
      </c>
      <c r="F22" s="71" t="s">
        <v>1837</v>
      </c>
      <c r="G22" s="71">
        <v>1</v>
      </c>
      <c r="H22" s="391">
        <v>0</v>
      </c>
      <c r="I22" s="71">
        <v>1</v>
      </c>
      <c r="J22" s="71">
        <v>0</v>
      </c>
      <c r="K22" s="71">
        <v>1</v>
      </c>
      <c r="L22" s="391">
        <v>0</v>
      </c>
      <c r="M22" s="71">
        <v>1</v>
      </c>
      <c r="N22" s="71">
        <v>0</v>
      </c>
      <c r="O22" s="71">
        <v>4</v>
      </c>
      <c r="P22" s="237">
        <f t="shared" si="0"/>
        <v>0</v>
      </c>
      <c r="Q22" s="71"/>
      <c r="R22" s="71" t="s">
        <v>1838</v>
      </c>
      <c r="S22" s="71" t="s">
        <v>1839</v>
      </c>
      <c r="T22" s="71" t="s">
        <v>1840</v>
      </c>
      <c r="U22" s="71" t="s">
        <v>1841</v>
      </c>
    </row>
    <row r="23" spans="1:21" ht="72" customHeight="1" x14ac:dyDescent="0.25">
      <c r="A23" s="604"/>
      <c r="B23" s="604"/>
      <c r="C23" s="609"/>
      <c r="D23" s="612"/>
      <c r="E23" s="71" t="s">
        <v>1842</v>
      </c>
      <c r="F23" s="71" t="s">
        <v>1843</v>
      </c>
      <c r="G23" s="71"/>
      <c r="H23" s="391"/>
      <c r="I23" s="71"/>
      <c r="J23" s="71"/>
      <c r="K23" s="71">
        <v>1</v>
      </c>
      <c r="L23" s="391">
        <v>0</v>
      </c>
      <c r="M23" s="71">
        <v>1</v>
      </c>
      <c r="N23" s="71">
        <v>0</v>
      </c>
      <c r="O23" s="71">
        <v>2</v>
      </c>
      <c r="P23" s="237">
        <f t="shared" si="0"/>
        <v>0</v>
      </c>
      <c r="Q23" s="71"/>
      <c r="R23" s="71" t="s">
        <v>1844</v>
      </c>
      <c r="S23" s="71" t="s">
        <v>1845</v>
      </c>
      <c r="T23" s="71" t="s">
        <v>1846</v>
      </c>
      <c r="U23" s="71" t="s">
        <v>1847</v>
      </c>
    </row>
    <row r="24" spans="1:21" ht="63" x14ac:dyDescent="0.25">
      <c r="A24" s="604"/>
      <c r="B24" s="604"/>
      <c r="C24" s="390" t="s">
        <v>2077</v>
      </c>
      <c r="D24" s="337" t="s">
        <v>2063</v>
      </c>
      <c r="E24" s="71" t="s">
        <v>2075</v>
      </c>
      <c r="F24" s="71" t="s">
        <v>2064</v>
      </c>
      <c r="G24" s="71"/>
      <c r="H24" s="391">
        <v>0</v>
      </c>
      <c r="I24" s="71"/>
      <c r="J24" s="71">
        <v>0</v>
      </c>
      <c r="K24" s="71"/>
      <c r="L24" s="391">
        <v>0</v>
      </c>
      <c r="M24" s="71"/>
      <c r="N24" s="71">
        <v>0</v>
      </c>
      <c r="O24" s="71"/>
      <c r="P24" s="237">
        <f t="shared" si="0"/>
        <v>0</v>
      </c>
      <c r="Q24" s="71"/>
      <c r="R24" s="71" t="s">
        <v>2065</v>
      </c>
      <c r="S24" s="71" t="s">
        <v>2066</v>
      </c>
      <c r="T24" s="71" t="s">
        <v>2059</v>
      </c>
      <c r="U24" s="71" t="s">
        <v>2067</v>
      </c>
    </row>
    <row r="25" spans="1:21" ht="120" customHeight="1" x14ac:dyDescent="0.25">
      <c r="A25" s="604"/>
      <c r="B25" s="604"/>
      <c r="C25" s="607" t="s">
        <v>2078</v>
      </c>
      <c r="D25" s="610" t="s">
        <v>2068</v>
      </c>
      <c r="E25" s="71" t="s">
        <v>2076</v>
      </c>
      <c r="F25" s="71" t="s">
        <v>2069</v>
      </c>
      <c r="G25" s="71"/>
      <c r="H25" s="391">
        <v>0</v>
      </c>
      <c r="I25" s="71"/>
      <c r="J25" s="71">
        <v>0</v>
      </c>
      <c r="K25" s="71"/>
      <c r="L25" s="391">
        <v>0</v>
      </c>
      <c r="M25" s="71"/>
      <c r="N25" s="71">
        <v>0</v>
      </c>
      <c r="O25" s="71"/>
      <c r="P25" s="237">
        <f t="shared" si="0"/>
        <v>0</v>
      </c>
      <c r="Q25" s="71"/>
      <c r="R25" s="71" t="s">
        <v>2065</v>
      </c>
      <c r="S25" s="71" t="s">
        <v>2070</v>
      </c>
      <c r="T25" s="71" t="s">
        <v>2059</v>
      </c>
      <c r="U25" s="71" t="s">
        <v>2067</v>
      </c>
    </row>
    <row r="26" spans="1:21" ht="89.25" customHeight="1" x14ac:dyDescent="0.25">
      <c r="A26" s="604"/>
      <c r="B26" s="604"/>
      <c r="C26" s="608"/>
      <c r="D26" s="611"/>
      <c r="E26" s="71" t="s">
        <v>2079</v>
      </c>
      <c r="F26" s="71" t="s">
        <v>2071</v>
      </c>
      <c r="G26" s="71"/>
      <c r="H26" s="391">
        <v>0</v>
      </c>
      <c r="I26" s="71"/>
      <c r="J26" s="71">
        <v>0</v>
      </c>
      <c r="K26" s="71"/>
      <c r="L26" s="391">
        <v>0</v>
      </c>
      <c r="M26" s="71"/>
      <c r="N26" s="71">
        <v>0</v>
      </c>
      <c r="O26" s="71"/>
      <c r="P26" s="237">
        <f t="shared" si="0"/>
        <v>0</v>
      </c>
      <c r="Q26" s="71"/>
      <c r="R26" s="71" t="s">
        <v>2065</v>
      </c>
      <c r="S26" s="71" t="s">
        <v>2066</v>
      </c>
      <c r="T26" s="71" t="s">
        <v>2059</v>
      </c>
      <c r="U26" s="71" t="s">
        <v>2067</v>
      </c>
    </row>
    <row r="27" spans="1:21" ht="78" customHeight="1" x14ac:dyDescent="0.25">
      <c r="A27" s="604"/>
      <c r="B27" s="604"/>
      <c r="C27" s="608"/>
      <c r="D27" s="611"/>
      <c r="E27" s="71" t="s">
        <v>2080</v>
      </c>
      <c r="F27" s="71" t="s">
        <v>2072</v>
      </c>
      <c r="G27" s="71"/>
      <c r="H27" s="391">
        <v>0</v>
      </c>
      <c r="I27" s="71"/>
      <c r="J27" s="71">
        <v>0</v>
      </c>
      <c r="K27" s="71"/>
      <c r="L27" s="391">
        <v>0</v>
      </c>
      <c r="M27" s="71"/>
      <c r="N27" s="71">
        <v>0</v>
      </c>
      <c r="O27" s="71"/>
      <c r="P27" s="237">
        <f t="shared" si="0"/>
        <v>0</v>
      </c>
      <c r="Q27" s="71"/>
      <c r="R27" s="71" t="s">
        <v>2065</v>
      </c>
      <c r="S27" s="71" t="s">
        <v>2073</v>
      </c>
      <c r="T27" s="71" t="s">
        <v>2059</v>
      </c>
      <c r="U27" s="71" t="s">
        <v>2067</v>
      </c>
    </row>
    <row r="28" spans="1:21" ht="132.75" customHeight="1" x14ac:dyDescent="0.25">
      <c r="A28" s="604"/>
      <c r="B28" s="604"/>
      <c r="C28" s="609"/>
      <c r="D28" s="612"/>
      <c r="E28" s="71" t="s">
        <v>2081</v>
      </c>
      <c r="F28" s="71" t="s">
        <v>2074</v>
      </c>
      <c r="G28" s="208"/>
      <c r="H28" s="71">
        <v>0</v>
      </c>
      <c r="I28" s="71"/>
      <c r="J28" s="71">
        <v>0</v>
      </c>
      <c r="K28" s="71"/>
      <c r="L28" s="71">
        <v>0</v>
      </c>
      <c r="M28" s="71"/>
      <c r="N28" s="71">
        <v>0</v>
      </c>
      <c r="O28" s="71"/>
      <c r="P28" s="237">
        <f t="shared" si="0"/>
        <v>0</v>
      </c>
      <c r="Q28" s="71"/>
      <c r="R28" s="71" t="s">
        <v>2065</v>
      </c>
      <c r="S28" s="71" t="s">
        <v>2066</v>
      </c>
      <c r="T28" s="71" t="s">
        <v>2059</v>
      </c>
      <c r="U28" s="71" t="s">
        <v>2067</v>
      </c>
    </row>
    <row r="29" spans="1:21" ht="87.75" customHeight="1" x14ac:dyDescent="0.25">
      <c r="A29" s="605"/>
      <c r="B29" s="605"/>
      <c r="C29" s="390" t="s">
        <v>2236</v>
      </c>
      <c r="D29" s="390" t="s">
        <v>2237</v>
      </c>
      <c r="E29" s="71" t="s">
        <v>2243</v>
      </c>
      <c r="F29" s="71" t="s">
        <v>2238</v>
      </c>
      <c r="G29" s="71">
        <v>0.25</v>
      </c>
      <c r="H29" s="71"/>
      <c r="I29" s="71">
        <v>0.25</v>
      </c>
      <c r="J29" s="71"/>
      <c r="K29" s="71">
        <v>0.25</v>
      </c>
      <c r="L29" s="71"/>
      <c r="M29" s="71">
        <v>0.25</v>
      </c>
      <c r="N29" s="71"/>
      <c r="O29" s="71">
        <v>1</v>
      </c>
      <c r="P29" s="237">
        <f t="shared" si="0"/>
        <v>0</v>
      </c>
      <c r="Q29" s="71"/>
      <c r="R29" s="71" t="s">
        <v>2226</v>
      </c>
      <c r="S29" s="71" t="s">
        <v>2239</v>
      </c>
      <c r="T29" s="71" t="s">
        <v>2240</v>
      </c>
      <c r="U29" s="72" t="s">
        <v>2241</v>
      </c>
    </row>
    <row r="30" spans="1:21" ht="15.6" customHeight="1" x14ac:dyDescent="0.25">
      <c r="A30" s="301"/>
      <c r="B30" s="302"/>
      <c r="C30" s="301" t="s">
        <v>1358</v>
      </c>
      <c r="D30" s="302"/>
      <c r="E30" s="302"/>
      <c r="F30" s="303"/>
      <c r="G30" s="238">
        <f t="shared" ref="G30:P30" si="1">SUM(G8:G29)</f>
        <v>2.25</v>
      </c>
      <c r="H30" s="238">
        <f t="shared" si="1"/>
        <v>5600</v>
      </c>
      <c r="I30" s="238">
        <f t="shared" si="1"/>
        <v>10.75</v>
      </c>
      <c r="J30" s="238">
        <f t="shared" si="1"/>
        <v>12230</v>
      </c>
      <c r="K30" s="238">
        <f t="shared" si="1"/>
        <v>11.25</v>
      </c>
      <c r="L30" s="238">
        <f t="shared" si="1"/>
        <v>10650</v>
      </c>
      <c r="M30" s="238">
        <f t="shared" si="1"/>
        <v>9.75</v>
      </c>
      <c r="N30" s="238">
        <f t="shared" si="1"/>
        <v>8150</v>
      </c>
      <c r="O30" s="238">
        <f t="shared" si="1"/>
        <v>34</v>
      </c>
      <c r="P30" s="238">
        <f t="shared" si="1"/>
        <v>36480</v>
      </c>
      <c r="Q30" s="211"/>
      <c r="R30" s="211"/>
      <c r="S30" s="211"/>
      <c r="T30" s="211"/>
      <c r="U30" s="214"/>
    </row>
    <row r="31" spans="1:21" x14ac:dyDescent="0.25">
      <c r="E31" s="87"/>
    </row>
    <row r="32" spans="1:21" x14ac:dyDescent="0.25">
      <c r="E32" s="87"/>
    </row>
    <row r="33" spans="5:5" x14ac:dyDescent="0.25">
      <c r="E33" s="87"/>
    </row>
    <row r="34" spans="5:5" x14ac:dyDescent="0.25">
      <c r="E34" s="87"/>
    </row>
    <row r="35" spans="5:5" x14ac:dyDescent="0.25">
      <c r="E35" s="87"/>
    </row>
    <row r="36" spans="5:5" x14ac:dyDescent="0.25">
      <c r="E36" s="87"/>
    </row>
    <row r="37" spans="5:5" x14ac:dyDescent="0.25">
      <c r="E37" s="87"/>
    </row>
    <row r="38" spans="5:5" x14ac:dyDescent="0.25">
      <c r="E38" s="87"/>
    </row>
    <row r="39" spans="5:5" x14ac:dyDescent="0.25">
      <c r="E39" s="87"/>
    </row>
    <row r="40" spans="5:5" x14ac:dyDescent="0.25">
      <c r="E40" s="87"/>
    </row>
    <row r="41" spans="5:5" x14ac:dyDescent="0.25">
      <c r="E41" s="87"/>
    </row>
    <row r="42" spans="5:5" x14ac:dyDescent="0.25">
      <c r="E42" s="87"/>
    </row>
    <row r="43" spans="5:5" x14ac:dyDescent="0.25">
      <c r="E43" s="87"/>
    </row>
    <row r="44" spans="5:5" x14ac:dyDescent="0.25">
      <c r="E44" s="87"/>
    </row>
    <row r="45" spans="5:5" x14ac:dyDescent="0.25">
      <c r="E45" s="87"/>
    </row>
    <row r="46" spans="5:5" x14ac:dyDescent="0.25">
      <c r="E46" s="87"/>
    </row>
    <row r="47" spans="5:5" x14ac:dyDescent="0.25">
      <c r="E47" s="87"/>
    </row>
    <row r="48" spans="5:5" x14ac:dyDescent="0.25">
      <c r="E48" s="87"/>
    </row>
    <row r="49" spans="5:5" x14ac:dyDescent="0.25">
      <c r="E49" s="87"/>
    </row>
    <row r="50" spans="5:5" x14ac:dyDescent="0.25">
      <c r="E50" s="87"/>
    </row>
    <row r="51" spans="5:5" x14ac:dyDescent="0.25">
      <c r="E51" s="87"/>
    </row>
    <row r="52" spans="5:5" x14ac:dyDescent="0.25">
      <c r="E52" s="87"/>
    </row>
    <row r="53" spans="5:5" x14ac:dyDescent="0.25">
      <c r="E53" s="87"/>
    </row>
    <row r="54" spans="5:5" x14ac:dyDescent="0.25">
      <c r="E54" s="87"/>
    </row>
    <row r="55" spans="5:5" x14ac:dyDescent="0.25">
      <c r="E55" s="87"/>
    </row>
    <row r="56" spans="5:5" x14ac:dyDescent="0.25">
      <c r="E56" s="87"/>
    </row>
    <row r="57" spans="5:5" x14ac:dyDescent="0.25">
      <c r="E57" s="87"/>
    </row>
    <row r="58" spans="5:5" x14ac:dyDescent="0.25">
      <c r="E58" s="87"/>
    </row>
    <row r="59" spans="5:5" x14ac:dyDescent="0.25">
      <c r="E59" s="87"/>
    </row>
    <row r="60" spans="5:5" x14ac:dyDescent="0.25">
      <c r="E60" s="87"/>
    </row>
    <row r="61" spans="5:5" x14ac:dyDescent="0.25">
      <c r="E61" s="87"/>
    </row>
    <row r="62" spans="5:5" x14ac:dyDescent="0.25">
      <c r="E62" s="87"/>
    </row>
    <row r="63" spans="5:5" x14ac:dyDescent="0.25">
      <c r="E63" s="87"/>
    </row>
    <row r="64" spans="5:5" x14ac:dyDescent="0.25">
      <c r="E64" s="87"/>
    </row>
    <row r="65" spans="5:5" x14ac:dyDescent="0.25">
      <c r="E65" s="87"/>
    </row>
    <row r="66" spans="5:5" x14ac:dyDescent="0.25">
      <c r="E66" s="87"/>
    </row>
    <row r="67" spans="5:5" x14ac:dyDescent="0.25">
      <c r="E67" s="87"/>
    </row>
    <row r="68" spans="5:5" x14ac:dyDescent="0.25">
      <c r="E68" s="87"/>
    </row>
    <row r="69" spans="5:5" x14ac:dyDescent="0.25">
      <c r="E69" s="87"/>
    </row>
    <row r="70" spans="5:5" x14ac:dyDescent="0.25">
      <c r="E70" s="87"/>
    </row>
    <row r="71" spans="5:5" x14ac:dyDescent="0.25">
      <c r="E71" s="87"/>
    </row>
    <row r="72" spans="5:5" x14ac:dyDescent="0.25">
      <c r="E72" s="87"/>
    </row>
    <row r="73" spans="5:5" x14ac:dyDescent="0.25">
      <c r="E73" s="87"/>
    </row>
    <row r="74" spans="5:5" x14ac:dyDescent="0.25">
      <c r="E74" s="87"/>
    </row>
    <row r="75" spans="5:5" x14ac:dyDescent="0.25">
      <c r="E75" s="87"/>
    </row>
    <row r="76" spans="5:5" x14ac:dyDescent="0.25">
      <c r="E76" s="87"/>
    </row>
    <row r="77" spans="5:5" x14ac:dyDescent="0.25">
      <c r="E77" s="87"/>
    </row>
    <row r="78" spans="5:5" x14ac:dyDescent="0.25">
      <c r="E78" s="87"/>
    </row>
    <row r="79" spans="5:5" x14ac:dyDescent="0.25">
      <c r="E79" s="87"/>
    </row>
    <row r="80" spans="5:5" x14ac:dyDescent="0.25">
      <c r="E80" s="87"/>
    </row>
    <row r="81" spans="5:5" x14ac:dyDescent="0.25">
      <c r="E81" s="87"/>
    </row>
    <row r="82" spans="5:5" x14ac:dyDescent="0.25">
      <c r="E82" s="87"/>
    </row>
    <row r="83" spans="5:5" x14ac:dyDescent="0.25">
      <c r="E83" s="87"/>
    </row>
    <row r="84" spans="5:5" x14ac:dyDescent="0.25">
      <c r="E84" s="87"/>
    </row>
    <row r="85" spans="5:5" x14ac:dyDescent="0.25">
      <c r="E85" s="87"/>
    </row>
    <row r="86" spans="5:5" x14ac:dyDescent="0.25">
      <c r="E86" s="87"/>
    </row>
    <row r="87" spans="5:5" x14ac:dyDescent="0.25">
      <c r="E87" s="87"/>
    </row>
    <row r="88" spans="5:5" x14ac:dyDescent="0.25">
      <c r="E88" s="87"/>
    </row>
    <row r="89" spans="5:5" x14ac:dyDescent="0.25">
      <c r="E89" s="87"/>
    </row>
    <row r="90" spans="5:5" x14ac:dyDescent="0.25">
      <c r="E90" s="87"/>
    </row>
    <row r="91" spans="5:5" x14ac:dyDescent="0.25">
      <c r="E91" s="87"/>
    </row>
    <row r="92" spans="5:5" x14ac:dyDescent="0.25">
      <c r="E92" s="87"/>
    </row>
    <row r="93" spans="5:5" x14ac:dyDescent="0.25">
      <c r="E93" s="87"/>
    </row>
  </sheetData>
  <mergeCells count="29">
    <mergeCell ref="D25:D28"/>
    <mergeCell ref="A8:A21"/>
    <mergeCell ref="B8:B21"/>
    <mergeCell ref="D11:D12"/>
    <mergeCell ref="C22:C23"/>
    <mergeCell ref="D22:D23"/>
    <mergeCell ref="D8:D9"/>
    <mergeCell ref="A5:A7"/>
    <mergeCell ref="B5:B7"/>
    <mergeCell ref="B22:B29"/>
    <mergeCell ref="A22:A29"/>
    <mergeCell ref="C8:C9"/>
    <mergeCell ref="C5:C7"/>
    <mergeCell ref="C11:C12"/>
    <mergeCell ref="C25:C28"/>
    <mergeCell ref="D5:D7"/>
    <mergeCell ref="U5:U7"/>
    <mergeCell ref="Q5:Q7"/>
    <mergeCell ref="R5:R7"/>
    <mergeCell ref="E5:E7"/>
    <mergeCell ref="T5:T7"/>
    <mergeCell ref="S5:S7"/>
    <mergeCell ref="G6:H6"/>
    <mergeCell ref="K6:L6"/>
    <mergeCell ref="M6:N6"/>
    <mergeCell ref="O5:P6"/>
    <mergeCell ref="I6:J6"/>
    <mergeCell ref="F5:F7"/>
    <mergeCell ref="G5:N5"/>
  </mergeCells>
  <conditionalFormatting sqref="E8:E29">
    <cfRule type="duplicateValues" dxfId="0" priority="5"/>
  </conditionalFormatting>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SUPUESTOS" prompt="Un  supuesto es un dato asumido como cierto a efectos de planificación este puede ser positivo como negativo." sqref="Q5:Q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MEDIO DE VERIFICACIÓN" prompt="Corresponde a los elementos a través del cual se acredita y se verifican  las actividades." sqref="S5:S7"/>
    <dataValidation allowBlank="1" showInputMessage="1" showErrorMessage="1" promptTitle="POBLACIÓN OBJETIVO" prompt="Grupo  de personas al cual se pretende beneficiar con dicho actividad." sqref="T5: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s>
  <pageMargins left="0.70866141732283472" right="0.70866141732283472" top="0.74803149606299213" bottom="0.74803149606299213" header="0.31496062992125984" footer="0.31496062992125984"/>
  <pageSetup paperSize="9" pageOrder="overThenDown"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2"/>
  <sheetViews>
    <sheetView topLeftCell="F1" zoomScale="60" zoomScaleNormal="60" workbookViewId="0">
      <selection activeCell="J8" sqref="J8"/>
    </sheetView>
  </sheetViews>
  <sheetFormatPr baseColWidth="10" defaultColWidth="12.5703125" defaultRowHeight="12" x14ac:dyDescent="0.25"/>
  <cols>
    <col min="1" max="1" width="35.140625" style="270" customWidth="1"/>
    <col min="2" max="2" width="48.140625" style="263" customWidth="1"/>
    <col min="3" max="3" width="36.85546875" style="263" customWidth="1"/>
    <col min="4" max="4" width="33" style="263" customWidth="1"/>
    <col min="5" max="5" width="27.42578125" style="271" customWidth="1"/>
    <col min="6" max="6" width="40" style="263" customWidth="1"/>
    <col min="7" max="7" width="15.28515625" style="263" customWidth="1"/>
    <col min="8" max="8" width="15.85546875" style="263" customWidth="1"/>
    <col min="9" max="9" width="15.28515625" style="263" customWidth="1"/>
    <col min="10" max="10" width="15.42578125" style="263" customWidth="1"/>
    <col min="11" max="11" width="15.28515625" style="263" customWidth="1"/>
    <col min="12" max="12" width="14.85546875" style="263" customWidth="1"/>
    <col min="13" max="13" width="15.28515625" style="263" customWidth="1"/>
    <col min="14" max="14" width="17.5703125" style="263" customWidth="1"/>
    <col min="15" max="15" width="15.28515625" style="263" customWidth="1"/>
    <col min="16" max="16" width="16.28515625" style="263" bestFit="1" customWidth="1"/>
    <col min="17" max="17" width="14.28515625" style="263" hidden="1" customWidth="1"/>
    <col min="18" max="18" width="30.5703125" style="263" customWidth="1"/>
    <col min="19" max="19" width="25.85546875" style="263" customWidth="1"/>
    <col min="20" max="20" width="19.28515625" style="263" customWidth="1"/>
    <col min="21" max="21" width="23.42578125" style="263" customWidth="1"/>
    <col min="22" max="16384" width="12.5703125" style="263"/>
  </cols>
  <sheetData>
    <row r="1" spans="1:21" s="255" customFormat="1" ht="18.75" x14ac:dyDescent="0.25">
      <c r="B1" s="295"/>
      <c r="C1" s="295"/>
      <c r="D1" s="295"/>
      <c r="E1" s="295"/>
      <c r="F1" s="295"/>
      <c r="G1" s="295" t="s">
        <v>1387</v>
      </c>
      <c r="H1" s="295"/>
      <c r="I1" s="295"/>
      <c r="J1" s="295"/>
      <c r="K1" s="295"/>
      <c r="L1" s="295"/>
      <c r="M1" s="295"/>
      <c r="N1" s="295"/>
      <c r="O1" s="295"/>
      <c r="P1" s="295"/>
      <c r="Q1" s="295"/>
      <c r="R1" s="295"/>
      <c r="S1" s="295"/>
      <c r="T1" s="295"/>
      <c r="U1" s="295"/>
    </row>
    <row r="2" spans="1:21" s="255" customFormat="1" ht="18.75" x14ac:dyDescent="0.25">
      <c r="A2" s="323" t="s">
        <v>1349</v>
      </c>
      <c r="B2" s="295"/>
      <c r="C2" s="295"/>
      <c r="D2" s="295"/>
      <c r="E2" s="295"/>
      <c r="F2" s="295"/>
      <c r="G2" s="295"/>
      <c r="H2" s="295"/>
      <c r="I2" s="295"/>
      <c r="J2" s="295"/>
      <c r="K2" s="295"/>
      <c r="L2" s="295"/>
      <c r="M2" s="295"/>
      <c r="N2" s="295"/>
      <c r="O2" s="295"/>
      <c r="P2" s="295"/>
      <c r="Q2" s="295"/>
      <c r="R2" s="295"/>
      <c r="S2" s="295"/>
      <c r="T2" s="295"/>
      <c r="U2" s="295"/>
    </row>
    <row r="3" spans="1:21" s="255" customFormat="1" ht="21" customHeight="1" x14ac:dyDescent="0.25">
      <c r="A3" s="256" t="s">
        <v>1384</v>
      </c>
      <c r="B3" s="257"/>
      <c r="C3" s="257"/>
      <c r="D3" s="257"/>
      <c r="E3" s="258"/>
      <c r="F3" s="257"/>
      <c r="G3" s="257"/>
      <c r="H3" s="257"/>
      <c r="I3" s="257"/>
      <c r="J3" s="257"/>
      <c r="K3" s="257"/>
      <c r="L3" s="257"/>
      <c r="M3" s="257"/>
      <c r="N3" s="257"/>
      <c r="O3" s="257"/>
      <c r="P3" s="257"/>
      <c r="Q3" s="257"/>
      <c r="R3" s="257"/>
      <c r="S3" s="257"/>
      <c r="T3" s="257"/>
      <c r="U3" s="257"/>
    </row>
    <row r="4" spans="1:21" s="67" customFormat="1" ht="23.25" customHeight="1" x14ac:dyDescent="0.25">
      <c r="A4" s="590" t="s">
        <v>98</v>
      </c>
      <c r="B4" s="590" t="s">
        <v>113</v>
      </c>
      <c r="C4" s="584" t="s">
        <v>87</v>
      </c>
      <c r="D4" s="584" t="s">
        <v>88</v>
      </c>
      <c r="E4" s="593" t="s">
        <v>396</v>
      </c>
      <c r="F4" s="584" t="s">
        <v>89</v>
      </c>
      <c r="G4" s="596" t="s">
        <v>101</v>
      </c>
      <c r="H4" s="602"/>
      <c r="I4" s="602"/>
      <c r="J4" s="602"/>
      <c r="K4" s="602"/>
      <c r="L4" s="602"/>
      <c r="M4" s="602"/>
      <c r="N4" s="597"/>
      <c r="O4" s="598" t="s">
        <v>102</v>
      </c>
      <c r="P4" s="599"/>
      <c r="Q4" s="590" t="s">
        <v>103</v>
      </c>
      <c r="R4" s="590" t="s">
        <v>104</v>
      </c>
      <c r="S4" s="590" t="s">
        <v>111</v>
      </c>
      <c r="T4" s="590" t="s">
        <v>110</v>
      </c>
      <c r="U4" s="587" t="s">
        <v>90</v>
      </c>
    </row>
    <row r="5" spans="1:21" s="67" customFormat="1" ht="15" customHeight="1" x14ac:dyDescent="0.25">
      <c r="A5" s="591"/>
      <c r="B5" s="591"/>
      <c r="C5" s="585"/>
      <c r="D5" s="585"/>
      <c r="E5" s="594"/>
      <c r="F5" s="585"/>
      <c r="G5" s="596" t="s">
        <v>105</v>
      </c>
      <c r="H5" s="597"/>
      <c r="I5" s="596" t="s">
        <v>106</v>
      </c>
      <c r="J5" s="597"/>
      <c r="K5" s="596" t="s">
        <v>107</v>
      </c>
      <c r="L5" s="597"/>
      <c r="M5" s="596" t="s">
        <v>108</v>
      </c>
      <c r="N5" s="597"/>
      <c r="O5" s="600"/>
      <c r="P5" s="601"/>
      <c r="Q5" s="591"/>
      <c r="R5" s="591"/>
      <c r="S5" s="591"/>
      <c r="T5" s="591"/>
      <c r="U5" s="588"/>
    </row>
    <row r="6" spans="1:21" s="67" customFormat="1" ht="24" customHeight="1" x14ac:dyDescent="0.25">
      <c r="A6" s="592"/>
      <c r="B6" s="592"/>
      <c r="C6" s="586"/>
      <c r="D6" s="586"/>
      <c r="E6" s="595"/>
      <c r="F6" s="586"/>
      <c r="G6" s="252" t="s">
        <v>109</v>
      </c>
      <c r="H6" s="252" t="s">
        <v>12</v>
      </c>
      <c r="I6" s="252" t="s">
        <v>109</v>
      </c>
      <c r="J6" s="252" t="s">
        <v>12</v>
      </c>
      <c r="K6" s="252" t="s">
        <v>109</v>
      </c>
      <c r="L6" s="252" t="s">
        <v>12</v>
      </c>
      <c r="M6" s="252" t="s">
        <v>109</v>
      </c>
      <c r="N6" s="252" t="s">
        <v>12</v>
      </c>
      <c r="O6" s="252" t="s">
        <v>109</v>
      </c>
      <c r="P6" s="252" t="s">
        <v>12</v>
      </c>
      <c r="Q6" s="592"/>
      <c r="R6" s="592"/>
      <c r="S6" s="592"/>
      <c r="T6" s="592"/>
      <c r="U6" s="589"/>
    </row>
    <row r="7" spans="1:21" ht="211.5" customHeight="1" x14ac:dyDescent="0.25">
      <c r="A7" s="617" t="s">
        <v>1385</v>
      </c>
      <c r="B7" s="617" t="s">
        <v>1472</v>
      </c>
      <c r="C7" s="320" t="s">
        <v>1551</v>
      </c>
      <c r="D7" s="320" t="s">
        <v>1552</v>
      </c>
      <c r="E7" s="320" t="s">
        <v>1553</v>
      </c>
      <c r="F7" s="320" t="s">
        <v>1554</v>
      </c>
      <c r="G7" s="260">
        <v>2</v>
      </c>
      <c r="H7" s="260">
        <v>0</v>
      </c>
      <c r="I7" s="261"/>
      <c r="J7" s="262"/>
      <c r="K7" s="260">
        <v>2</v>
      </c>
      <c r="L7" s="237">
        <v>0</v>
      </c>
      <c r="M7" s="261"/>
      <c r="N7" s="237"/>
      <c r="O7" s="260">
        <v>4</v>
      </c>
      <c r="P7" s="237">
        <v>0</v>
      </c>
      <c r="Q7" s="260"/>
      <c r="R7" s="260" t="s">
        <v>1555</v>
      </c>
      <c r="S7" s="260" t="s">
        <v>1556</v>
      </c>
      <c r="T7" s="260" t="s">
        <v>1557</v>
      </c>
      <c r="U7" s="320" t="s">
        <v>1558</v>
      </c>
    </row>
    <row r="8" spans="1:21" ht="195" customHeight="1" x14ac:dyDescent="0.25">
      <c r="A8" s="618"/>
      <c r="B8" s="618"/>
      <c r="C8" s="620" t="s">
        <v>1559</v>
      </c>
      <c r="D8" s="320" t="s">
        <v>1560</v>
      </c>
      <c r="E8" s="320" t="s">
        <v>1561</v>
      </c>
      <c r="F8" s="320" t="s">
        <v>1562</v>
      </c>
      <c r="G8" s="260"/>
      <c r="H8" s="260"/>
      <c r="I8" s="261">
        <v>1</v>
      </c>
      <c r="J8" s="554">
        <f>'1. TALLERES SEMINARIOS'!D143</f>
        <v>13925</v>
      </c>
      <c r="K8" s="260"/>
      <c r="L8" s="237"/>
      <c r="M8" s="261"/>
      <c r="N8" s="237"/>
      <c r="O8" s="260">
        <v>1</v>
      </c>
      <c r="P8" s="237">
        <f>H8+J8+L8+N8</f>
        <v>13925</v>
      </c>
      <c r="Q8" s="260"/>
      <c r="R8" s="260" t="s">
        <v>1563</v>
      </c>
      <c r="S8" s="260" t="s">
        <v>1564</v>
      </c>
      <c r="T8" s="260" t="s">
        <v>1565</v>
      </c>
      <c r="U8" s="320" t="s">
        <v>1566</v>
      </c>
    </row>
    <row r="9" spans="1:21" ht="226.5" customHeight="1" x14ac:dyDescent="0.25">
      <c r="A9" s="618"/>
      <c r="B9" s="618"/>
      <c r="C9" s="621"/>
      <c r="D9" s="320" t="s">
        <v>1567</v>
      </c>
      <c r="E9" s="320" t="s">
        <v>1568</v>
      </c>
      <c r="F9" s="320" t="s">
        <v>1569</v>
      </c>
      <c r="G9" s="260"/>
      <c r="H9" s="289"/>
      <c r="I9" s="414"/>
      <c r="J9" s="554"/>
      <c r="K9" s="289">
        <v>3</v>
      </c>
      <c r="L9" s="405">
        <f>'1. TALLERES SEMINARIOS'!D162</f>
        <v>34150</v>
      </c>
      <c r="M9" s="414"/>
      <c r="N9" s="405"/>
      <c r="O9" s="260">
        <v>3</v>
      </c>
      <c r="P9" s="237">
        <f>H9+J9+L9+N9</f>
        <v>34150</v>
      </c>
      <c r="Q9" s="260"/>
      <c r="R9" s="260" t="s">
        <v>1570</v>
      </c>
      <c r="S9" s="260" t="s">
        <v>1571</v>
      </c>
      <c r="T9" s="260" t="s">
        <v>1572</v>
      </c>
      <c r="U9" s="320" t="s">
        <v>1566</v>
      </c>
    </row>
    <row r="10" spans="1:21" ht="141.75" customHeight="1" x14ac:dyDescent="0.25">
      <c r="A10" s="618"/>
      <c r="B10" s="618"/>
      <c r="C10" s="622"/>
      <c r="D10" s="320" t="s">
        <v>1573</v>
      </c>
      <c r="E10" s="320" t="s">
        <v>1574</v>
      </c>
      <c r="F10" s="320" t="s">
        <v>1575</v>
      </c>
      <c r="G10" s="260"/>
      <c r="H10" s="289"/>
      <c r="I10" s="414">
        <v>1</v>
      </c>
      <c r="J10" s="554">
        <v>0</v>
      </c>
      <c r="K10" s="289"/>
      <c r="L10" s="405"/>
      <c r="M10" s="414">
        <v>3</v>
      </c>
      <c r="N10" s="405">
        <v>0</v>
      </c>
      <c r="O10" s="260">
        <v>4</v>
      </c>
      <c r="P10" s="237">
        <f t="shared" ref="P10:P15" si="0">H10+J10+L10+N10</f>
        <v>0</v>
      </c>
      <c r="Q10" s="260"/>
      <c r="R10" s="260" t="s">
        <v>1576</v>
      </c>
      <c r="S10" s="260" t="s">
        <v>1577</v>
      </c>
      <c r="T10" s="260" t="s">
        <v>1578</v>
      </c>
      <c r="U10" s="320" t="s">
        <v>1579</v>
      </c>
    </row>
    <row r="11" spans="1:21" ht="132" hidden="1" customHeight="1" x14ac:dyDescent="0.25">
      <c r="A11" s="618"/>
      <c r="B11" s="525" t="s">
        <v>1473</v>
      </c>
      <c r="C11" s="320"/>
      <c r="D11" s="320"/>
      <c r="E11" s="320"/>
      <c r="F11" s="320"/>
      <c r="G11" s="260"/>
      <c r="H11" s="289"/>
      <c r="I11" s="414"/>
      <c r="J11" s="554"/>
      <c r="K11" s="289"/>
      <c r="L11" s="405"/>
      <c r="M11" s="414"/>
      <c r="N11" s="405"/>
      <c r="O11" s="260"/>
      <c r="P11" s="237">
        <f t="shared" si="0"/>
        <v>0</v>
      </c>
      <c r="Q11" s="260"/>
      <c r="R11" s="260"/>
      <c r="S11" s="260"/>
      <c r="T11" s="260"/>
      <c r="U11" s="320"/>
    </row>
    <row r="12" spans="1:21" ht="178.5" hidden="1" customHeight="1" x14ac:dyDescent="0.25">
      <c r="A12" s="618"/>
      <c r="B12" s="525" t="s">
        <v>1474</v>
      </c>
      <c r="C12" s="320"/>
      <c r="D12" s="320"/>
      <c r="E12" s="320"/>
      <c r="F12" s="320"/>
      <c r="G12" s="260"/>
      <c r="H12" s="557"/>
      <c r="I12" s="289"/>
      <c r="J12" s="557"/>
      <c r="K12" s="289"/>
      <c r="L12" s="405"/>
      <c r="M12" s="289"/>
      <c r="N12" s="405"/>
      <c r="O12" s="260"/>
      <c r="P12" s="237">
        <f t="shared" si="0"/>
        <v>0</v>
      </c>
      <c r="Q12" s="260"/>
      <c r="R12" s="260"/>
      <c r="S12" s="260"/>
      <c r="T12" s="260"/>
      <c r="U12" s="320"/>
    </row>
    <row r="13" spans="1:21" ht="207.75" customHeight="1" x14ac:dyDescent="0.25">
      <c r="A13" s="618"/>
      <c r="B13" s="619" t="s">
        <v>1475</v>
      </c>
      <c r="C13" s="259" t="s">
        <v>1580</v>
      </c>
      <c r="D13" s="320" t="s">
        <v>1581</v>
      </c>
      <c r="E13" s="320" t="s">
        <v>1582</v>
      </c>
      <c r="F13" s="320" t="s">
        <v>1583</v>
      </c>
      <c r="G13" s="260">
        <v>1</v>
      </c>
      <c r="H13" s="405">
        <f>'1. TALLERES SEMINARIOS'!D181</f>
        <v>4410</v>
      </c>
      <c r="I13" s="408"/>
      <c r="J13" s="289"/>
      <c r="K13" s="289"/>
      <c r="L13" s="405"/>
      <c r="M13" s="289"/>
      <c r="N13" s="405"/>
      <c r="O13" s="210"/>
      <c r="P13" s="237">
        <f t="shared" si="0"/>
        <v>4410</v>
      </c>
      <c r="Q13" s="260"/>
      <c r="R13" s="260" t="s">
        <v>1584</v>
      </c>
      <c r="S13" s="260" t="s">
        <v>1585</v>
      </c>
      <c r="T13" s="260" t="s">
        <v>1586</v>
      </c>
      <c r="U13" s="320" t="s">
        <v>1587</v>
      </c>
    </row>
    <row r="14" spans="1:21" ht="136.5" customHeight="1" x14ac:dyDescent="0.25">
      <c r="A14" s="618"/>
      <c r="B14" s="619"/>
      <c r="C14" s="259" t="s">
        <v>1588</v>
      </c>
      <c r="D14" s="320" t="s">
        <v>1589</v>
      </c>
      <c r="E14" s="320" t="s">
        <v>1590</v>
      </c>
      <c r="F14" s="320" t="s">
        <v>1591</v>
      </c>
      <c r="G14" s="260"/>
      <c r="H14" s="289"/>
      <c r="I14" s="437">
        <v>2</v>
      </c>
      <c r="J14" s="436">
        <f>'1. TALLERES SEMINARIOS'!D200</f>
        <v>7995</v>
      </c>
      <c r="K14" s="289"/>
      <c r="L14" s="405"/>
      <c r="M14" s="289">
        <v>2</v>
      </c>
      <c r="N14" s="405">
        <f>'1. TALLERES SEMINARIOS'!D219</f>
        <v>9125</v>
      </c>
      <c r="O14" s="437">
        <v>4</v>
      </c>
      <c r="P14" s="237">
        <f t="shared" si="0"/>
        <v>17120</v>
      </c>
      <c r="Q14" s="260"/>
      <c r="R14" s="435" t="s">
        <v>1592</v>
      </c>
      <c r="S14" s="435" t="s">
        <v>1593</v>
      </c>
      <c r="T14" s="435" t="s">
        <v>1565</v>
      </c>
      <c r="U14" s="320" t="s">
        <v>1594</v>
      </c>
    </row>
    <row r="15" spans="1:21" ht="178.5" hidden="1" customHeight="1" x14ac:dyDescent="0.25">
      <c r="A15" s="618"/>
      <c r="B15" s="526" t="s">
        <v>1476</v>
      </c>
      <c r="C15" s="259"/>
      <c r="D15" s="320"/>
      <c r="E15" s="320"/>
      <c r="F15" s="320"/>
      <c r="G15" s="260"/>
      <c r="H15" s="260"/>
      <c r="I15" s="210"/>
      <c r="J15" s="260"/>
      <c r="K15" s="260"/>
      <c r="L15" s="237"/>
      <c r="M15" s="260"/>
      <c r="N15" s="237"/>
      <c r="O15" s="210"/>
      <c r="P15" s="237">
        <f t="shared" si="0"/>
        <v>0</v>
      </c>
      <c r="Q15" s="260"/>
      <c r="R15" s="260"/>
      <c r="S15" s="260"/>
      <c r="T15" s="260"/>
      <c r="U15" s="320"/>
    </row>
    <row r="16" spans="1:21" ht="15.75" x14ac:dyDescent="0.25">
      <c r="A16" s="298"/>
      <c r="B16" s="299"/>
      <c r="C16" s="298" t="s">
        <v>1386</v>
      </c>
      <c r="D16" s="299"/>
      <c r="E16" s="299"/>
      <c r="F16" s="300"/>
      <c r="G16" s="265">
        <f t="shared" ref="G16:P16" si="1">SUM(G7:G15)</f>
        <v>3</v>
      </c>
      <c r="H16" s="265">
        <f t="shared" si="1"/>
        <v>4410</v>
      </c>
      <c r="I16" s="265">
        <f t="shared" si="1"/>
        <v>4</v>
      </c>
      <c r="J16" s="265">
        <f t="shared" si="1"/>
        <v>21920</v>
      </c>
      <c r="K16" s="265">
        <f t="shared" si="1"/>
        <v>5</v>
      </c>
      <c r="L16" s="265">
        <f t="shared" si="1"/>
        <v>34150</v>
      </c>
      <c r="M16" s="265">
        <f t="shared" si="1"/>
        <v>5</v>
      </c>
      <c r="N16" s="265">
        <f t="shared" si="1"/>
        <v>9125</v>
      </c>
      <c r="O16" s="265">
        <f t="shared" si="1"/>
        <v>16</v>
      </c>
      <c r="P16" s="265">
        <f t="shared" si="1"/>
        <v>69605</v>
      </c>
      <c r="Q16" s="266"/>
      <c r="R16" s="266"/>
      <c r="S16" s="266"/>
      <c r="T16" s="266"/>
      <c r="U16" s="266"/>
    </row>
    <row r="17" spans="1:21" ht="15.75" x14ac:dyDescent="0.25">
      <c r="A17" s="267"/>
      <c r="B17" s="268"/>
      <c r="C17" s="268"/>
      <c r="D17" s="268"/>
      <c r="E17" s="269"/>
      <c r="F17" s="268"/>
      <c r="G17" s="268"/>
      <c r="H17" s="268"/>
      <c r="I17" s="268"/>
      <c r="J17" s="268"/>
      <c r="K17" s="268"/>
      <c r="L17" s="268"/>
      <c r="M17" s="268"/>
      <c r="N17" s="268"/>
      <c r="O17" s="268"/>
      <c r="P17" s="268"/>
      <c r="Q17" s="268"/>
      <c r="R17" s="268"/>
      <c r="S17" s="268"/>
      <c r="T17" s="268"/>
      <c r="U17" s="268"/>
    </row>
    <row r="18" spans="1:21" ht="15.75" x14ac:dyDescent="0.25">
      <c r="A18" s="267"/>
      <c r="B18" s="268"/>
      <c r="C18" s="268"/>
      <c r="D18" s="268"/>
      <c r="E18" s="269"/>
      <c r="F18" s="268"/>
      <c r="G18" s="268"/>
      <c r="H18" s="268"/>
      <c r="I18" s="268"/>
      <c r="J18" s="268"/>
      <c r="K18" s="268"/>
      <c r="L18" s="268"/>
      <c r="M18" s="268"/>
      <c r="N18" s="268"/>
      <c r="O18" s="268"/>
      <c r="P18" s="268"/>
      <c r="Q18" s="268"/>
      <c r="R18" s="268"/>
      <c r="S18" s="268"/>
      <c r="T18" s="268"/>
      <c r="U18" s="268"/>
    </row>
    <row r="19" spans="1:21" ht="15.75" x14ac:dyDescent="0.25">
      <c r="A19" s="267"/>
      <c r="B19" s="268"/>
      <c r="C19" s="268"/>
      <c r="D19" s="268"/>
      <c r="E19" s="269"/>
      <c r="F19" s="268"/>
      <c r="G19" s="268"/>
      <c r="H19" s="268"/>
      <c r="I19" s="268"/>
      <c r="J19" s="268"/>
      <c r="K19" s="268"/>
      <c r="L19" s="268"/>
      <c r="M19" s="268"/>
      <c r="N19" s="268"/>
      <c r="O19" s="268"/>
      <c r="P19" s="268"/>
      <c r="Q19" s="268"/>
      <c r="R19" s="268"/>
      <c r="S19" s="268"/>
      <c r="T19" s="268"/>
      <c r="U19" s="268"/>
    </row>
    <row r="20" spans="1:21" ht="15.75" x14ac:dyDescent="0.25">
      <c r="A20" s="267"/>
      <c r="B20" s="268"/>
      <c r="C20" s="268"/>
      <c r="D20" s="268"/>
      <c r="E20" s="269"/>
      <c r="F20" s="268"/>
      <c r="G20" s="268"/>
      <c r="H20" s="268"/>
      <c r="I20" s="268"/>
      <c r="J20" s="268"/>
      <c r="K20" s="268"/>
      <c r="L20" s="268"/>
      <c r="M20" s="268"/>
      <c r="N20" s="268"/>
      <c r="O20" s="268"/>
      <c r="P20" s="268"/>
      <c r="Q20" s="268"/>
      <c r="R20" s="268"/>
      <c r="S20" s="268"/>
      <c r="T20" s="268"/>
      <c r="U20" s="268"/>
    </row>
    <row r="21" spans="1:21" ht="15.75" x14ac:dyDescent="0.25">
      <c r="A21" s="267"/>
      <c r="B21" s="268"/>
      <c r="C21" s="268"/>
      <c r="D21" s="268"/>
      <c r="E21" s="269"/>
      <c r="F21" s="268"/>
      <c r="G21" s="268"/>
      <c r="H21" s="268"/>
      <c r="I21" s="268"/>
      <c r="J21" s="268"/>
      <c r="K21" s="268"/>
      <c r="L21" s="268"/>
      <c r="M21" s="268"/>
      <c r="N21" s="268"/>
      <c r="O21" s="268"/>
      <c r="P21" s="268"/>
      <c r="Q21" s="268"/>
      <c r="R21" s="268"/>
      <c r="S21" s="268"/>
      <c r="T21" s="268"/>
      <c r="U21" s="268"/>
    </row>
    <row r="22" spans="1:21" ht="15.75" x14ac:dyDescent="0.25">
      <c r="A22" s="267"/>
      <c r="B22" s="268"/>
      <c r="C22" s="268"/>
      <c r="D22" s="268"/>
      <c r="E22" s="269"/>
      <c r="F22" s="268"/>
      <c r="G22" s="268"/>
      <c r="H22" s="268"/>
      <c r="I22" s="268"/>
      <c r="J22" s="268"/>
      <c r="K22" s="268"/>
      <c r="L22" s="268"/>
      <c r="M22" s="268"/>
      <c r="N22" s="268"/>
      <c r="O22" s="268"/>
      <c r="P22" s="268"/>
      <c r="Q22" s="268"/>
      <c r="R22" s="268"/>
      <c r="S22" s="268"/>
      <c r="T22" s="268"/>
      <c r="U22" s="268"/>
    </row>
    <row r="23" spans="1:21" ht="15.75" x14ac:dyDescent="0.25">
      <c r="A23" s="267"/>
      <c r="B23" s="268"/>
      <c r="C23" s="268"/>
      <c r="D23" s="268"/>
      <c r="E23" s="269"/>
      <c r="F23" s="268"/>
      <c r="G23" s="268"/>
      <c r="H23" s="268"/>
      <c r="I23" s="268"/>
      <c r="J23" s="268"/>
      <c r="K23" s="268"/>
      <c r="L23" s="268"/>
      <c r="M23" s="268"/>
      <c r="N23" s="268"/>
      <c r="O23" s="268"/>
      <c r="P23" s="268"/>
      <c r="Q23" s="268"/>
      <c r="R23" s="268"/>
      <c r="S23" s="268"/>
      <c r="T23" s="268"/>
      <c r="U23" s="268"/>
    </row>
    <row r="24" spans="1:21" ht="15.75" x14ac:dyDescent="0.25">
      <c r="A24" s="267"/>
      <c r="B24" s="268"/>
      <c r="C24" s="268"/>
      <c r="D24" s="268"/>
      <c r="E24" s="269"/>
      <c r="F24" s="268"/>
      <c r="G24" s="268"/>
      <c r="H24" s="268"/>
      <c r="I24" s="268"/>
      <c r="J24" s="268"/>
      <c r="K24" s="268"/>
      <c r="L24" s="268"/>
      <c r="M24" s="268"/>
      <c r="N24" s="268"/>
      <c r="O24" s="268"/>
      <c r="P24" s="268"/>
      <c r="Q24" s="268"/>
      <c r="R24" s="268"/>
      <c r="S24" s="268"/>
      <c r="T24" s="268"/>
      <c r="U24" s="268"/>
    </row>
    <row r="25" spans="1:21" ht="15.75" x14ac:dyDescent="0.25">
      <c r="A25" s="267"/>
      <c r="B25" s="268"/>
      <c r="C25" s="268"/>
      <c r="D25" s="268"/>
      <c r="E25" s="269"/>
      <c r="F25" s="268"/>
      <c r="G25" s="268"/>
      <c r="H25" s="268"/>
      <c r="I25" s="268"/>
      <c r="J25" s="268"/>
      <c r="K25" s="268"/>
      <c r="L25" s="268"/>
      <c r="M25" s="268"/>
      <c r="N25" s="268"/>
      <c r="O25" s="268"/>
      <c r="P25" s="268"/>
      <c r="Q25" s="268"/>
      <c r="R25" s="268"/>
      <c r="S25" s="268"/>
      <c r="T25" s="268"/>
      <c r="U25" s="268"/>
    </row>
    <row r="26" spans="1:21" ht="15.75" x14ac:dyDescent="0.25">
      <c r="A26" s="267"/>
      <c r="B26" s="268"/>
      <c r="C26" s="268"/>
      <c r="D26" s="268"/>
      <c r="E26" s="269"/>
      <c r="F26" s="268"/>
      <c r="G26" s="268"/>
      <c r="H26" s="268"/>
      <c r="I26" s="268"/>
      <c r="J26" s="268"/>
      <c r="K26" s="268"/>
      <c r="L26" s="268"/>
      <c r="M26" s="268"/>
      <c r="N26" s="268"/>
      <c r="O26" s="268"/>
      <c r="P26" s="268"/>
      <c r="Q26" s="268"/>
      <c r="R26" s="268"/>
      <c r="S26" s="268"/>
      <c r="T26" s="268"/>
      <c r="U26" s="268"/>
    </row>
    <row r="27" spans="1:21" ht="15.75" x14ac:dyDescent="0.25">
      <c r="A27" s="267"/>
      <c r="B27" s="268"/>
      <c r="C27" s="268"/>
      <c r="D27" s="268"/>
      <c r="E27" s="269"/>
      <c r="F27" s="268"/>
      <c r="G27" s="268"/>
      <c r="H27" s="268"/>
      <c r="I27" s="268"/>
      <c r="J27" s="268"/>
      <c r="K27" s="268"/>
      <c r="L27" s="268"/>
      <c r="M27" s="268"/>
      <c r="N27" s="268"/>
      <c r="O27" s="268"/>
      <c r="P27" s="268"/>
      <c r="Q27" s="268"/>
      <c r="R27" s="268"/>
      <c r="S27" s="268"/>
      <c r="T27" s="268"/>
      <c r="U27" s="268"/>
    </row>
    <row r="28" spans="1:21" ht="15.75" x14ac:dyDescent="0.25">
      <c r="A28" s="267"/>
      <c r="B28" s="268"/>
      <c r="C28" s="268"/>
      <c r="D28" s="268"/>
      <c r="E28" s="269"/>
      <c r="F28" s="268"/>
      <c r="G28" s="268"/>
      <c r="H28" s="268"/>
      <c r="I28" s="268"/>
      <c r="J28" s="268"/>
      <c r="K28" s="268"/>
      <c r="L28" s="268"/>
      <c r="M28" s="268"/>
      <c r="N28" s="268"/>
      <c r="O28" s="268"/>
      <c r="P28" s="268"/>
      <c r="Q28" s="268"/>
      <c r="R28" s="268"/>
      <c r="S28" s="268"/>
      <c r="T28" s="268"/>
      <c r="U28" s="268"/>
    </row>
    <row r="29" spans="1:21" ht="15.75" x14ac:dyDescent="0.25">
      <c r="A29" s="267"/>
      <c r="B29" s="268"/>
      <c r="C29" s="268"/>
      <c r="D29" s="268"/>
      <c r="E29" s="269"/>
      <c r="F29" s="268"/>
      <c r="G29" s="268"/>
      <c r="H29" s="268"/>
      <c r="I29" s="268"/>
      <c r="J29" s="268"/>
      <c r="K29" s="268"/>
      <c r="L29" s="268"/>
      <c r="M29" s="268"/>
      <c r="N29" s="268"/>
      <c r="O29" s="268"/>
      <c r="P29" s="268"/>
      <c r="Q29" s="268"/>
      <c r="R29" s="268"/>
      <c r="S29" s="268"/>
      <c r="T29" s="268"/>
      <c r="U29" s="268"/>
    </row>
    <row r="30" spans="1:21" ht="15.75" x14ac:dyDescent="0.25">
      <c r="A30" s="267"/>
      <c r="B30" s="268"/>
      <c r="C30" s="268"/>
      <c r="D30" s="268"/>
      <c r="E30" s="269"/>
      <c r="F30" s="268"/>
      <c r="G30" s="268"/>
      <c r="H30" s="268"/>
      <c r="I30" s="268"/>
      <c r="J30" s="268"/>
      <c r="K30" s="268"/>
      <c r="L30" s="268"/>
      <c r="M30" s="268"/>
      <c r="N30" s="268"/>
      <c r="O30" s="268"/>
      <c r="P30" s="268"/>
      <c r="Q30" s="268"/>
      <c r="R30" s="268"/>
      <c r="S30" s="268"/>
      <c r="T30" s="268"/>
      <c r="U30" s="268"/>
    </row>
    <row r="31" spans="1:21" ht="15.75" x14ac:dyDescent="0.25">
      <c r="A31" s="267"/>
      <c r="B31" s="268"/>
      <c r="C31" s="268"/>
      <c r="D31" s="268"/>
      <c r="E31" s="269"/>
      <c r="F31" s="268"/>
      <c r="G31" s="268"/>
      <c r="H31" s="268"/>
      <c r="I31" s="268"/>
      <c r="J31" s="268"/>
      <c r="K31" s="268"/>
      <c r="L31" s="268"/>
      <c r="M31" s="268"/>
      <c r="N31" s="268"/>
      <c r="O31" s="268"/>
      <c r="P31" s="268"/>
      <c r="Q31" s="268"/>
      <c r="R31" s="268"/>
      <c r="S31" s="268"/>
      <c r="T31" s="268"/>
      <c r="U31" s="268"/>
    </row>
    <row r="32" spans="1:21" ht="15.75" x14ac:dyDescent="0.25">
      <c r="A32" s="267"/>
      <c r="B32" s="268"/>
      <c r="C32" s="268"/>
      <c r="D32" s="268"/>
      <c r="E32" s="269"/>
      <c r="F32" s="268"/>
      <c r="G32" s="268"/>
      <c r="H32" s="268"/>
      <c r="I32" s="268"/>
      <c r="J32" s="268"/>
      <c r="K32" s="268"/>
      <c r="L32" s="268"/>
      <c r="M32" s="268"/>
      <c r="N32" s="268"/>
      <c r="O32" s="268"/>
      <c r="P32" s="268"/>
      <c r="Q32" s="268"/>
      <c r="R32" s="268"/>
      <c r="S32" s="268"/>
      <c r="T32" s="268"/>
      <c r="U32" s="268"/>
    </row>
    <row r="33" spans="1:21" ht="15.75" x14ac:dyDescent="0.25">
      <c r="A33" s="267"/>
      <c r="B33" s="268"/>
      <c r="C33" s="268"/>
      <c r="D33" s="268"/>
      <c r="E33" s="269"/>
      <c r="F33" s="268"/>
      <c r="G33" s="268"/>
      <c r="H33" s="268"/>
      <c r="I33" s="268"/>
      <c r="J33" s="268"/>
      <c r="K33" s="268"/>
      <c r="L33" s="268"/>
      <c r="M33" s="268"/>
      <c r="N33" s="268"/>
      <c r="O33" s="268"/>
      <c r="P33" s="268"/>
      <c r="Q33" s="268"/>
      <c r="R33" s="268"/>
      <c r="S33" s="268"/>
      <c r="T33" s="268"/>
      <c r="U33" s="268"/>
    </row>
    <row r="34" spans="1:21" ht="15.75" x14ac:dyDescent="0.25">
      <c r="A34" s="267"/>
      <c r="B34" s="268"/>
      <c r="C34" s="268"/>
      <c r="D34" s="268"/>
      <c r="E34" s="269"/>
      <c r="F34" s="268"/>
      <c r="G34" s="268"/>
      <c r="H34" s="268"/>
      <c r="I34" s="268"/>
      <c r="J34" s="268"/>
      <c r="K34" s="268"/>
      <c r="L34" s="268"/>
      <c r="M34" s="268"/>
      <c r="N34" s="268"/>
      <c r="O34" s="268"/>
      <c r="P34" s="268"/>
      <c r="Q34" s="268"/>
      <c r="R34" s="268"/>
      <c r="S34" s="268"/>
      <c r="T34" s="268"/>
      <c r="U34" s="268"/>
    </row>
    <row r="35" spans="1:21" ht="15.75" x14ac:dyDescent="0.25">
      <c r="A35" s="267"/>
      <c r="B35" s="268"/>
      <c r="C35" s="268"/>
      <c r="D35" s="268"/>
      <c r="E35" s="269"/>
      <c r="F35" s="268"/>
      <c r="G35" s="268"/>
      <c r="H35" s="268"/>
      <c r="I35" s="268"/>
      <c r="J35" s="268"/>
      <c r="K35" s="268"/>
      <c r="L35" s="268"/>
      <c r="M35" s="268"/>
      <c r="N35" s="268"/>
      <c r="O35" s="268"/>
      <c r="P35" s="268"/>
      <c r="Q35" s="268"/>
      <c r="R35" s="268"/>
      <c r="S35" s="268"/>
      <c r="T35" s="268"/>
      <c r="U35" s="268"/>
    </row>
    <row r="36" spans="1:21" ht="15.75" x14ac:dyDescent="0.25">
      <c r="A36" s="267"/>
      <c r="B36" s="268"/>
      <c r="C36" s="268"/>
      <c r="D36" s="268"/>
      <c r="E36" s="269"/>
      <c r="F36" s="268"/>
      <c r="G36" s="268"/>
      <c r="H36" s="268"/>
      <c r="I36" s="268"/>
      <c r="J36" s="268"/>
      <c r="K36" s="268"/>
      <c r="L36" s="268"/>
      <c r="M36" s="268"/>
      <c r="N36" s="268"/>
      <c r="O36" s="268"/>
      <c r="P36" s="268"/>
      <c r="Q36" s="268"/>
      <c r="R36" s="268"/>
      <c r="S36" s="268"/>
      <c r="T36" s="268"/>
      <c r="U36" s="268"/>
    </row>
    <row r="37" spans="1:21" ht="15.75" x14ac:dyDescent="0.25">
      <c r="A37" s="267"/>
      <c r="B37" s="268"/>
      <c r="C37" s="268"/>
      <c r="D37" s="268"/>
      <c r="E37" s="269"/>
      <c r="F37" s="268"/>
      <c r="G37" s="268"/>
      <c r="H37" s="268"/>
      <c r="I37" s="268"/>
      <c r="J37" s="268"/>
      <c r="K37" s="268"/>
      <c r="L37" s="268"/>
      <c r="M37" s="268"/>
      <c r="N37" s="268"/>
      <c r="O37" s="268"/>
      <c r="P37" s="268"/>
      <c r="Q37" s="268"/>
      <c r="R37" s="268"/>
      <c r="S37" s="268"/>
      <c r="T37" s="268"/>
      <c r="U37" s="268"/>
    </row>
    <row r="38" spans="1:21" ht="15.75" x14ac:dyDescent="0.25">
      <c r="A38" s="267"/>
      <c r="B38" s="268"/>
      <c r="C38" s="268"/>
      <c r="D38" s="268"/>
      <c r="E38" s="269"/>
      <c r="F38" s="268"/>
      <c r="G38" s="268"/>
      <c r="H38" s="268"/>
      <c r="I38" s="268"/>
      <c r="J38" s="268"/>
      <c r="K38" s="268"/>
      <c r="L38" s="268"/>
      <c r="M38" s="268"/>
      <c r="N38" s="268"/>
      <c r="O38" s="268"/>
      <c r="P38" s="268"/>
      <c r="Q38" s="268"/>
      <c r="R38" s="268"/>
      <c r="S38" s="268"/>
      <c r="T38" s="268"/>
      <c r="U38" s="268"/>
    </row>
    <row r="39" spans="1:21" ht="15.75" x14ac:dyDescent="0.25">
      <c r="A39" s="267"/>
      <c r="B39" s="268"/>
      <c r="C39" s="268"/>
      <c r="D39" s="268"/>
      <c r="E39" s="269"/>
      <c r="F39" s="268"/>
      <c r="G39" s="268"/>
      <c r="H39" s="268"/>
      <c r="I39" s="268"/>
      <c r="J39" s="268"/>
      <c r="K39" s="268"/>
      <c r="L39" s="268"/>
      <c r="M39" s="268"/>
      <c r="N39" s="268"/>
      <c r="O39" s="268"/>
      <c r="P39" s="268"/>
      <c r="Q39" s="268"/>
      <c r="R39" s="268"/>
      <c r="S39" s="268"/>
      <c r="T39" s="268"/>
      <c r="U39" s="268"/>
    </row>
    <row r="40" spans="1:21" ht="15.75" x14ac:dyDescent="0.25">
      <c r="A40" s="267"/>
      <c r="B40" s="268"/>
      <c r="C40" s="268"/>
      <c r="D40" s="268"/>
      <c r="E40" s="269"/>
      <c r="F40" s="268"/>
      <c r="G40" s="268"/>
      <c r="H40" s="268"/>
      <c r="I40" s="268"/>
      <c r="J40" s="268"/>
      <c r="K40" s="268"/>
      <c r="L40" s="268"/>
      <c r="M40" s="268"/>
      <c r="N40" s="268"/>
      <c r="O40" s="268"/>
      <c r="P40" s="268"/>
      <c r="Q40" s="268"/>
      <c r="R40" s="268"/>
      <c r="S40" s="268"/>
      <c r="T40" s="268"/>
      <c r="U40" s="268"/>
    </row>
    <row r="41" spans="1:21" ht="15.75" x14ac:dyDescent="0.25">
      <c r="A41" s="267"/>
      <c r="B41" s="268"/>
      <c r="C41" s="268"/>
      <c r="D41" s="268"/>
      <c r="E41" s="269"/>
      <c r="F41" s="268"/>
      <c r="G41" s="268"/>
      <c r="H41" s="268"/>
      <c r="I41" s="268"/>
      <c r="J41" s="268"/>
      <c r="K41" s="268"/>
      <c r="L41" s="268"/>
      <c r="M41" s="268"/>
      <c r="N41" s="268"/>
      <c r="O41" s="268"/>
      <c r="P41" s="268"/>
      <c r="Q41" s="268"/>
      <c r="R41" s="268"/>
      <c r="S41" s="268"/>
      <c r="T41" s="268"/>
      <c r="U41" s="268"/>
    </row>
    <row r="42" spans="1:21" ht="15.75" x14ac:dyDescent="0.25">
      <c r="A42" s="267"/>
      <c r="B42" s="268"/>
      <c r="C42" s="268"/>
      <c r="D42" s="268"/>
      <c r="E42" s="269"/>
      <c r="F42" s="268"/>
      <c r="G42" s="268"/>
      <c r="H42" s="268"/>
      <c r="I42" s="268"/>
      <c r="J42" s="268"/>
      <c r="K42" s="268"/>
      <c r="L42" s="268"/>
      <c r="M42" s="268"/>
      <c r="N42" s="268"/>
      <c r="O42" s="268"/>
      <c r="P42" s="268"/>
      <c r="Q42" s="268"/>
      <c r="R42" s="268"/>
      <c r="S42" s="268"/>
      <c r="T42" s="268"/>
      <c r="U42" s="268"/>
    </row>
    <row r="43" spans="1:21" ht="15.75" x14ac:dyDescent="0.25">
      <c r="A43" s="267"/>
      <c r="B43" s="268"/>
      <c r="C43" s="268"/>
      <c r="D43" s="268"/>
      <c r="E43" s="269"/>
      <c r="F43" s="268"/>
      <c r="G43" s="268"/>
      <c r="H43" s="268"/>
      <c r="I43" s="268"/>
      <c r="J43" s="268"/>
      <c r="K43" s="268"/>
      <c r="L43" s="268"/>
      <c r="M43" s="268"/>
      <c r="N43" s="268"/>
      <c r="O43" s="268"/>
      <c r="P43" s="268"/>
      <c r="Q43" s="268"/>
      <c r="R43" s="268"/>
      <c r="S43" s="268"/>
      <c r="T43" s="268"/>
      <c r="U43" s="268"/>
    </row>
    <row r="44" spans="1:21" ht="15.75" x14ac:dyDescent="0.25">
      <c r="A44" s="267"/>
      <c r="B44" s="268"/>
      <c r="C44" s="268"/>
      <c r="D44" s="268"/>
      <c r="E44" s="269"/>
      <c r="F44" s="268"/>
      <c r="G44" s="268"/>
      <c r="H44" s="268"/>
      <c r="I44" s="268"/>
      <c r="J44" s="268"/>
      <c r="K44" s="268"/>
      <c r="L44" s="268"/>
      <c r="M44" s="268"/>
      <c r="N44" s="268"/>
      <c r="O44" s="268"/>
      <c r="P44" s="268"/>
      <c r="Q44" s="268"/>
      <c r="R44" s="268"/>
      <c r="S44" s="268"/>
      <c r="T44" s="268"/>
      <c r="U44" s="268"/>
    </row>
    <row r="45" spans="1:21" ht="15.75" x14ac:dyDescent="0.25">
      <c r="A45" s="267"/>
      <c r="B45" s="268"/>
      <c r="C45" s="268"/>
      <c r="D45" s="268"/>
      <c r="E45" s="269"/>
      <c r="F45" s="268"/>
      <c r="G45" s="268"/>
      <c r="H45" s="268"/>
      <c r="I45" s="268"/>
      <c r="J45" s="268"/>
      <c r="K45" s="268"/>
      <c r="L45" s="268"/>
      <c r="M45" s="268"/>
      <c r="N45" s="268"/>
      <c r="O45" s="268"/>
      <c r="P45" s="268"/>
      <c r="Q45" s="268"/>
      <c r="R45" s="268"/>
      <c r="S45" s="268"/>
      <c r="T45" s="268"/>
      <c r="U45" s="268"/>
    </row>
    <row r="46" spans="1:21" ht="15.75" x14ac:dyDescent="0.25">
      <c r="A46" s="267"/>
      <c r="B46" s="268"/>
      <c r="C46" s="268"/>
      <c r="D46" s="268"/>
      <c r="E46" s="269"/>
      <c r="F46" s="268"/>
      <c r="G46" s="268"/>
      <c r="H46" s="268"/>
      <c r="I46" s="268"/>
      <c r="J46" s="268"/>
      <c r="K46" s="268"/>
      <c r="L46" s="268"/>
      <c r="M46" s="268"/>
      <c r="N46" s="268"/>
      <c r="O46" s="268"/>
      <c r="P46" s="268"/>
      <c r="Q46" s="268"/>
      <c r="R46" s="268"/>
      <c r="S46" s="268"/>
      <c r="T46" s="268"/>
      <c r="U46" s="268"/>
    </row>
    <row r="47" spans="1:21" ht="15.75" x14ac:dyDescent="0.25">
      <c r="A47" s="267"/>
      <c r="B47" s="268"/>
      <c r="C47" s="268"/>
      <c r="D47" s="268"/>
      <c r="E47" s="269"/>
      <c r="F47" s="268"/>
      <c r="G47" s="268"/>
      <c r="H47" s="268"/>
      <c r="I47" s="268"/>
      <c r="J47" s="268"/>
      <c r="K47" s="268"/>
      <c r="L47" s="268"/>
      <c r="M47" s="268"/>
      <c r="N47" s="268"/>
      <c r="O47" s="268"/>
      <c r="P47" s="268"/>
      <c r="Q47" s="268"/>
      <c r="R47" s="268"/>
      <c r="S47" s="268"/>
      <c r="T47" s="268"/>
      <c r="U47" s="268"/>
    </row>
    <row r="48" spans="1:21" ht="15.75" x14ac:dyDescent="0.25">
      <c r="A48" s="267"/>
      <c r="B48" s="268"/>
      <c r="C48" s="268"/>
      <c r="D48" s="268"/>
      <c r="E48" s="269"/>
      <c r="F48" s="268"/>
      <c r="G48" s="268"/>
      <c r="H48" s="268"/>
      <c r="I48" s="268"/>
      <c r="J48" s="268"/>
      <c r="K48" s="268"/>
      <c r="L48" s="268"/>
      <c r="M48" s="268"/>
      <c r="N48" s="268"/>
      <c r="O48" s="268"/>
      <c r="P48" s="268"/>
      <c r="Q48" s="268"/>
      <c r="R48" s="268"/>
      <c r="S48" s="268"/>
      <c r="T48" s="268"/>
      <c r="U48" s="268"/>
    </row>
    <row r="64" spans="1:5" x14ac:dyDescent="0.25">
      <c r="A64" s="263"/>
      <c r="E64" s="263"/>
    </row>
    <row r="65" spans="1:5" x14ac:dyDescent="0.25">
      <c r="A65" s="263"/>
      <c r="E65" s="263"/>
    </row>
    <row r="66" spans="1:5" x14ac:dyDescent="0.25">
      <c r="A66" s="263"/>
      <c r="E66" s="263"/>
    </row>
    <row r="67" spans="1:5" x14ac:dyDescent="0.25">
      <c r="A67" s="263"/>
      <c r="E67" s="263"/>
    </row>
    <row r="68" spans="1:5" x14ac:dyDescent="0.25">
      <c r="A68" s="263"/>
      <c r="E68" s="263"/>
    </row>
    <row r="69" spans="1:5" x14ac:dyDescent="0.25">
      <c r="A69" s="263"/>
      <c r="E69" s="263"/>
    </row>
    <row r="70" spans="1:5" x14ac:dyDescent="0.25">
      <c r="A70" s="263"/>
      <c r="E70" s="263"/>
    </row>
    <row r="71" spans="1:5" x14ac:dyDescent="0.25">
      <c r="A71" s="263"/>
      <c r="E71" s="263"/>
    </row>
    <row r="72" spans="1:5" x14ac:dyDescent="0.25">
      <c r="A72" s="263"/>
      <c r="E72" s="263"/>
    </row>
    <row r="73" spans="1:5" x14ac:dyDescent="0.25">
      <c r="A73" s="263"/>
      <c r="E73" s="263"/>
    </row>
    <row r="74" spans="1:5" x14ac:dyDescent="0.25">
      <c r="A74" s="263"/>
      <c r="E74" s="263"/>
    </row>
    <row r="75" spans="1:5" x14ac:dyDescent="0.25">
      <c r="A75" s="263"/>
      <c r="E75" s="263"/>
    </row>
    <row r="76" spans="1:5" x14ac:dyDescent="0.25">
      <c r="A76" s="263"/>
      <c r="E76" s="263"/>
    </row>
    <row r="77" spans="1:5" x14ac:dyDescent="0.25">
      <c r="A77" s="263"/>
      <c r="E77" s="263"/>
    </row>
    <row r="78" spans="1:5" x14ac:dyDescent="0.25">
      <c r="A78" s="263"/>
      <c r="E78" s="263"/>
    </row>
    <row r="79" spans="1:5" x14ac:dyDescent="0.25">
      <c r="A79" s="263"/>
      <c r="E79" s="263"/>
    </row>
    <row r="80" spans="1:5" x14ac:dyDescent="0.25">
      <c r="A80" s="263"/>
      <c r="E80" s="263"/>
    </row>
    <row r="81" spans="1:5" x14ac:dyDescent="0.25">
      <c r="A81" s="263"/>
      <c r="E81" s="263"/>
    </row>
    <row r="82" spans="1:5" x14ac:dyDescent="0.25">
      <c r="A82" s="263"/>
      <c r="E82" s="263"/>
    </row>
    <row r="83" spans="1:5" x14ac:dyDescent="0.25">
      <c r="A83" s="263"/>
      <c r="E83" s="263"/>
    </row>
    <row r="84" spans="1:5" x14ac:dyDescent="0.25">
      <c r="A84" s="263"/>
      <c r="E84" s="263"/>
    </row>
    <row r="85" spans="1:5" x14ac:dyDescent="0.25">
      <c r="A85" s="263"/>
      <c r="E85" s="263"/>
    </row>
    <row r="86" spans="1:5" x14ac:dyDescent="0.25">
      <c r="A86" s="263"/>
      <c r="E86" s="263"/>
    </row>
    <row r="87" spans="1:5" x14ac:dyDescent="0.25">
      <c r="A87" s="263"/>
      <c r="E87" s="263"/>
    </row>
    <row r="88" spans="1:5" x14ac:dyDescent="0.25">
      <c r="A88" s="263"/>
      <c r="E88" s="263"/>
    </row>
    <row r="89" spans="1:5" x14ac:dyDescent="0.25">
      <c r="A89" s="263"/>
      <c r="E89" s="263"/>
    </row>
    <row r="90" spans="1:5" x14ac:dyDescent="0.25">
      <c r="A90" s="263"/>
      <c r="E90" s="263"/>
    </row>
    <row r="91" spans="1:5" x14ac:dyDescent="0.25">
      <c r="A91" s="263"/>
      <c r="E91" s="263"/>
    </row>
    <row r="92" spans="1:5" x14ac:dyDescent="0.25">
      <c r="A92" s="263"/>
      <c r="E92" s="263"/>
    </row>
    <row r="93" spans="1:5" x14ac:dyDescent="0.25">
      <c r="A93" s="263"/>
      <c r="E93" s="263"/>
    </row>
    <row r="94" spans="1:5" x14ac:dyDescent="0.25">
      <c r="A94" s="263"/>
      <c r="E94" s="263"/>
    </row>
    <row r="95" spans="1:5" x14ac:dyDescent="0.25">
      <c r="A95" s="263"/>
      <c r="E95" s="263"/>
    </row>
    <row r="96" spans="1:5" x14ac:dyDescent="0.25">
      <c r="A96" s="263"/>
      <c r="E96" s="263"/>
    </row>
    <row r="97" spans="1:5" x14ac:dyDescent="0.25">
      <c r="A97" s="263"/>
      <c r="E97" s="263"/>
    </row>
    <row r="98" spans="1:5" x14ac:dyDescent="0.25">
      <c r="A98" s="263"/>
      <c r="E98" s="263"/>
    </row>
    <row r="99" spans="1:5" x14ac:dyDescent="0.25">
      <c r="A99" s="263"/>
      <c r="E99" s="263"/>
    </row>
    <row r="100" spans="1:5" x14ac:dyDescent="0.25">
      <c r="A100" s="263"/>
      <c r="E100" s="263"/>
    </row>
    <row r="101" spans="1:5" x14ac:dyDescent="0.25">
      <c r="A101" s="263"/>
      <c r="E101" s="263"/>
    </row>
    <row r="102" spans="1:5" x14ac:dyDescent="0.25">
      <c r="A102" s="263"/>
      <c r="E102" s="263"/>
    </row>
    <row r="103" spans="1:5" x14ac:dyDescent="0.25">
      <c r="A103" s="263"/>
      <c r="E103" s="263"/>
    </row>
    <row r="104" spans="1:5" x14ac:dyDescent="0.25">
      <c r="A104" s="263"/>
      <c r="E104" s="263"/>
    </row>
    <row r="105" spans="1:5" x14ac:dyDescent="0.25">
      <c r="A105" s="263"/>
      <c r="E105" s="263"/>
    </row>
    <row r="106" spans="1:5" x14ac:dyDescent="0.25">
      <c r="A106" s="263"/>
      <c r="E106" s="263"/>
    </row>
    <row r="107" spans="1:5" x14ac:dyDescent="0.25">
      <c r="A107" s="263"/>
      <c r="E107" s="263"/>
    </row>
    <row r="108" spans="1:5" x14ac:dyDescent="0.25">
      <c r="A108" s="263"/>
      <c r="E108" s="263"/>
    </row>
    <row r="109" spans="1:5" x14ac:dyDescent="0.25">
      <c r="A109" s="263"/>
      <c r="E109" s="263"/>
    </row>
    <row r="110" spans="1:5" x14ac:dyDescent="0.25">
      <c r="A110" s="263"/>
      <c r="E110" s="263"/>
    </row>
    <row r="111" spans="1:5" x14ac:dyDescent="0.25">
      <c r="A111" s="263"/>
      <c r="E111" s="263"/>
    </row>
    <row r="112" spans="1:5" x14ac:dyDescent="0.25">
      <c r="A112" s="263"/>
      <c r="E112" s="263"/>
    </row>
    <row r="113" spans="1:5" x14ac:dyDescent="0.25">
      <c r="A113" s="263"/>
      <c r="E113" s="263"/>
    </row>
    <row r="114" spans="1:5" x14ac:dyDescent="0.25">
      <c r="A114" s="263"/>
      <c r="E114" s="263"/>
    </row>
    <row r="115" spans="1:5" x14ac:dyDescent="0.25">
      <c r="A115" s="263"/>
      <c r="E115" s="263"/>
    </row>
    <row r="116" spans="1:5" x14ac:dyDescent="0.25">
      <c r="A116" s="263"/>
      <c r="E116" s="263"/>
    </row>
    <row r="117" spans="1:5" x14ac:dyDescent="0.25">
      <c r="A117" s="263"/>
      <c r="E117" s="263"/>
    </row>
    <row r="118" spans="1:5" x14ac:dyDescent="0.25">
      <c r="A118" s="263"/>
      <c r="E118" s="263"/>
    </row>
    <row r="119" spans="1:5" x14ac:dyDescent="0.25">
      <c r="A119" s="263"/>
      <c r="E119" s="263"/>
    </row>
    <row r="120" spans="1:5" x14ac:dyDescent="0.25">
      <c r="A120" s="263"/>
      <c r="E120" s="263"/>
    </row>
    <row r="121" spans="1:5" x14ac:dyDescent="0.25">
      <c r="A121" s="263"/>
      <c r="E121" s="263"/>
    </row>
    <row r="122" spans="1:5" x14ac:dyDescent="0.25">
      <c r="A122" s="263"/>
      <c r="E122" s="263"/>
    </row>
    <row r="123" spans="1:5" x14ac:dyDescent="0.25">
      <c r="A123" s="263"/>
      <c r="E123" s="263"/>
    </row>
    <row r="124" spans="1:5" x14ac:dyDescent="0.25">
      <c r="A124" s="263"/>
      <c r="E124" s="263"/>
    </row>
    <row r="125" spans="1:5" x14ac:dyDescent="0.25">
      <c r="A125" s="263"/>
      <c r="E125" s="263"/>
    </row>
    <row r="126" spans="1:5" x14ac:dyDescent="0.25">
      <c r="A126" s="263"/>
      <c r="E126" s="263"/>
    </row>
    <row r="127" spans="1:5" x14ac:dyDescent="0.25">
      <c r="A127" s="263"/>
      <c r="E127" s="263"/>
    </row>
    <row r="128" spans="1:5" x14ac:dyDescent="0.25">
      <c r="A128" s="263"/>
      <c r="E128" s="263"/>
    </row>
    <row r="129" spans="1:5" x14ac:dyDescent="0.25">
      <c r="A129" s="263"/>
      <c r="E129" s="263"/>
    </row>
    <row r="130" spans="1:5" x14ac:dyDescent="0.25">
      <c r="A130" s="263"/>
      <c r="E130" s="263"/>
    </row>
    <row r="131" spans="1:5" x14ac:dyDescent="0.25">
      <c r="A131" s="263"/>
      <c r="E131" s="263"/>
    </row>
    <row r="132" spans="1:5" x14ac:dyDescent="0.25">
      <c r="A132" s="263"/>
      <c r="E132" s="263"/>
    </row>
  </sheetData>
  <mergeCells count="21">
    <mergeCell ref="A7:A15"/>
    <mergeCell ref="C4:C6"/>
    <mergeCell ref="B7:B10"/>
    <mergeCell ref="B13:B14"/>
    <mergeCell ref="C8:C10"/>
    <mergeCell ref="E4:E6"/>
    <mergeCell ref="A4:A6"/>
    <mergeCell ref="D4:D6"/>
    <mergeCell ref="F4:F6"/>
    <mergeCell ref="B4:B6"/>
    <mergeCell ref="I5:J5"/>
    <mergeCell ref="K5:L5"/>
    <mergeCell ref="M5:N5"/>
    <mergeCell ref="U4:U6"/>
    <mergeCell ref="G4:N4"/>
    <mergeCell ref="S4:S6"/>
    <mergeCell ref="T4:T6"/>
    <mergeCell ref="O4:P5"/>
    <mergeCell ref="Q4:Q6"/>
    <mergeCell ref="R4:R6"/>
    <mergeCell ref="G5:H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58"/>
  <sheetViews>
    <sheetView topLeftCell="E1" zoomScale="70" zoomScaleNormal="70" workbookViewId="0">
      <selection activeCell="F28" sqref="F28"/>
    </sheetView>
  </sheetViews>
  <sheetFormatPr baseColWidth="10" defaultColWidth="11.42578125" defaultRowHeight="12.75" x14ac:dyDescent="0.25"/>
  <cols>
    <col min="1" max="1" width="25.5703125" style="272" customWidth="1"/>
    <col min="2" max="2" width="38.5703125" style="272" customWidth="1"/>
    <col min="3" max="3" width="34" style="272" customWidth="1"/>
    <col min="4" max="4" width="31.140625" style="272" customWidth="1"/>
    <col min="5" max="5" width="27.42578125" style="271" customWidth="1"/>
    <col min="6" max="6" width="41" style="272" customWidth="1"/>
    <col min="7" max="7" width="15.28515625" style="272" customWidth="1"/>
    <col min="8" max="8" width="16" style="272" customWidth="1"/>
    <col min="9" max="9" width="15.28515625" style="272" customWidth="1"/>
    <col min="10" max="10" width="18.5703125" style="272" customWidth="1"/>
    <col min="11" max="11" width="15.28515625" style="272" customWidth="1"/>
    <col min="12" max="12" width="15.85546875" style="272" customWidth="1"/>
    <col min="13" max="13" width="15.28515625" style="272" customWidth="1"/>
    <col min="14" max="14" width="15" style="272" customWidth="1"/>
    <col min="15" max="15" width="15.28515625" style="272" customWidth="1"/>
    <col min="16" max="16" width="17" style="272" bestFit="1" customWidth="1"/>
    <col min="17" max="17" width="14.28515625" style="272" hidden="1" customWidth="1"/>
    <col min="18" max="18" width="32.5703125" style="272" customWidth="1"/>
    <col min="19" max="19" width="33" style="270" customWidth="1"/>
    <col min="20" max="20" width="22.7109375" style="270" customWidth="1"/>
    <col min="21" max="21" width="22.85546875" style="272" customWidth="1"/>
    <col min="22" max="16384" width="11.42578125" style="272"/>
  </cols>
  <sheetData>
    <row r="1" spans="1:27" ht="18.75" customHeight="1" x14ac:dyDescent="0.25">
      <c r="E1" s="295"/>
      <c r="G1" s="291" t="s">
        <v>92</v>
      </c>
      <c r="I1" s="291"/>
      <c r="J1" s="291"/>
      <c r="K1" s="291"/>
      <c r="L1" s="291"/>
      <c r="M1" s="291"/>
      <c r="N1" s="291"/>
      <c r="O1" s="291"/>
      <c r="P1" s="291"/>
      <c r="Q1" s="291"/>
      <c r="R1" s="291"/>
      <c r="S1" s="291"/>
      <c r="T1" s="291"/>
      <c r="U1" s="291"/>
      <c r="V1" s="291"/>
      <c r="W1" s="291"/>
      <c r="X1" s="291"/>
      <c r="Y1" s="291"/>
      <c r="Z1" s="291"/>
      <c r="AA1" s="291"/>
    </row>
    <row r="2" spans="1:27" ht="18.75" x14ac:dyDescent="0.25">
      <c r="A2" s="278" t="s">
        <v>1355</v>
      </c>
      <c r="E2" s="295"/>
      <c r="G2" s="291"/>
      <c r="I2" s="291"/>
      <c r="J2" s="291"/>
      <c r="K2" s="291"/>
      <c r="L2" s="291"/>
      <c r="M2" s="291"/>
      <c r="N2" s="291"/>
      <c r="O2" s="291"/>
      <c r="P2" s="291"/>
      <c r="Q2" s="291"/>
      <c r="R2" s="291"/>
      <c r="S2" s="291"/>
      <c r="T2" s="291"/>
      <c r="U2" s="291"/>
      <c r="V2" s="291"/>
      <c r="W2" s="291"/>
      <c r="X2" s="291"/>
      <c r="Y2" s="291"/>
      <c r="Z2" s="291"/>
      <c r="AA2" s="291"/>
    </row>
    <row r="3" spans="1:27" ht="18.75" x14ac:dyDescent="0.25">
      <c r="A3" s="329" t="s">
        <v>1388</v>
      </c>
      <c r="E3" s="295"/>
      <c r="G3" s="291"/>
      <c r="I3" s="291"/>
      <c r="J3" s="291"/>
      <c r="K3" s="291"/>
      <c r="L3" s="291"/>
      <c r="M3" s="291"/>
      <c r="N3" s="291"/>
      <c r="O3" s="291"/>
      <c r="P3" s="291"/>
      <c r="Q3" s="291"/>
      <c r="R3" s="291"/>
      <c r="S3" s="291"/>
      <c r="T3" s="291"/>
      <c r="U3" s="291"/>
      <c r="V3" s="291"/>
      <c r="W3" s="291"/>
      <c r="X3" s="291"/>
      <c r="Y3" s="291"/>
      <c r="Z3" s="291"/>
      <c r="AA3" s="291"/>
    </row>
    <row r="4" spans="1:27" ht="15" x14ac:dyDescent="0.25">
      <c r="A4" s="329" t="s">
        <v>1389</v>
      </c>
      <c r="B4" s="278"/>
      <c r="C4" s="278"/>
      <c r="D4" s="278"/>
      <c r="E4" s="258"/>
      <c r="F4" s="278"/>
      <c r="G4" s="278"/>
      <c r="H4" s="278"/>
      <c r="I4" s="278"/>
      <c r="J4" s="278"/>
      <c r="K4" s="278"/>
      <c r="L4" s="278"/>
      <c r="M4" s="278"/>
      <c r="N4" s="278"/>
      <c r="O4" s="278"/>
      <c r="P4" s="278"/>
      <c r="Q4" s="278"/>
      <c r="R4" s="278"/>
      <c r="S4" s="278"/>
      <c r="T4" s="278"/>
      <c r="U4" s="278"/>
    </row>
    <row r="5" spans="1:27" s="66" customFormat="1" ht="23.25" customHeight="1" x14ac:dyDescent="0.25">
      <c r="A5" s="623" t="s">
        <v>98</v>
      </c>
      <c r="B5" s="590" t="s">
        <v>113</v>
      </c>
      <c r="C5" s="584" t="s">
        <v>87</v>
      </c>
      <c r="D5" s="584" t="s">
        <v>88</v>
      </c>
      <c r="E5" s="593" t="s">
        <v>396</v>
      </c>
      <c r="F5" s="584" t="s">
        <v>89</v>
      </c>
      <c r="G5" s="623" t="s">
        <v>101</v>
      </c>
      <c r="H5" s="623"/>
      <c r="I5" s="623"/>
      <c r="J5" s="623"/>
      <c r="K5" s="623"/>
      <c r="L5" s="623"/>
      <c r="M5" s="623"/>
      <c r="N5" s="623"/>
      <c r="O5" s="629" t="s">
        <v>102</v>
      </c>
      <c r="P5" s="629"/>
      <c r="Q5" s="590" t="s">
        <v>103</v>
      </c>
      <c r="R5" s="590" t="s">
        <v>104</v>
      </c>
      <c r="S5" s="590" t="s">
        <v>111</v>
      </c>
      <c r="T5" s="590" t="s">
        <v>110</v>
      </c>
      <c r="U5" s="587" t="s">
        <v>90</v>
      </c>
    </row>
    <row r="6" spans="1:27" s="66" customFormat="1" ht="15" customHeight="1" x14ac:dyDescent="0.25">
      <c r="A6" s="623"/>
      <c r="B6" s="591"/>
      <c r="C6" s="585"/>
      <c r="D6" s="585"/>
      <c r="E6" s="594"/>
      <c r="F6" s="585"/>
      <c r="G6" s="623" t="s">
        <v>105</v>
      </c>
      <c r="H6" s="623"/>
      <c r="I6" s="623" t="s">
        <v>106</v>
      </c>
      <c r="J6" s="623"/>
      <c r="K6" s="623" t="s">
        <v>107</v>
      </c>
      <c r="L6" s="623"/>
      <c r="M6" s="623" t="s">
        <v>108</v>
      </c>
      <c r="N6" s="623"/>
      <c r="O6" s="629"/>
      <c r="P6" s="629"/>
      <c r="Q6" s="591"/>
      <c r="R6" s="591"/>
      <c r="S6" s="591"/>
      <c r="T6" s="591"/>
      <c r="U6" s="588"/>
    </row>
    <row r="7" spans="1:27" s="66" customFormat="1" ht="24" customHeight="1" x14ac:dyDescent="0.25">
      <c r="A7" s="623"/>
      <c r="B7" s="592"/>
      <c r="C7" s="586"/>
      <c r="D7" s="586"/>
      <c r="E7" s="595"/>
      <c r="F7" s="586"/>
      <c r="G7" s="338" t="s">
        <v>109</v>
      </c>
      <c r="H7" s="338" t="s">
        <v>12</v>
      </c>
      <c r="I7" s="338" t="s">
        <v>109</v>
      </c>
      <c r="J7" s="338" t="s">
        <v>12</v>
      </c>
      <c r="K7" s="338" t="s">
        <v>109</v>
      </c>
      <c r="L7" s="338" t="s">
        <v>12</v>
      </c>
      <c r="M7" s="338" t="s">
        <v>109</v>
      </c>
      <c r="N7" s="338" t="s">
        <v>12</v>
      </c>
      <c r="O7" s="338" t="s">
        <v>109</v>
      </c>
      <c r="P7" s="338" t="s">
        <v>12</v>
      </c>
      <c r="Q7" s="592"/>
      <c r="R7" s="592"/>
      <c r="S7" s="592"/>
      <c r="T7" s="592"/>
      <c r="U7" s="589"/>
    </row>
    <row r="8" spans="1:27" ht="15.75" customHeight="1" x14ac:dyDescent="0.25">
      <c r="A8" s="312"/>
      <c r="B8" s="313"/>
      <c r="C8" s="313"/>
      <c r="D8" s="313"/>
      <c r="E8" s="313"/>
      <c r="F8" s="313"/>
      <c r="G8" s="313"/>
      <c r="H8" s="313"/>
      <c r="I8" s="312" t="s">
        <v>112</v>
      </c>
      <c r="J8" s="313"/>
      <c r="K8" s="313"/>
      <c r="L8" s="313"/>
      <c r="M8" s="313"/>
      <c r="N8" s="313"/>
      <c r="O8" s="313"/>
      <c r="P8" s="313"/>
      <c r="Q8" s="313"/>
      <c r="R8" s="313"/>
      <c r="S8" s="313"/>
      <c r="T8" s="313"/>
      <c r="U8" s="314"/>
    </row>
    <row r="9" spans="1:27" ht="72.75" customHeight="1" x14ac:dyDescent="0.25">
      <c r="A9" s="624" t="s">
        <v>1479</v>
      </c>
      <c r="B9" s="619" t="s">
        <v>1477</v>
      </c>
      <c r="C9" s="320" t="s">
        <v>1788</v>
      </c>
      <c r="D9" s="260" t="s">
        <v>1789</v>
      </c>
      <c r="E9" s="320" t="s">
        <v>1792</v>
      </c>
      <c r="F9" s="320" t="s">
        <v>1619</v>
      </c>
      <c r="G9" s="261">
        <v>0.3</v>
      </c>
      <c r="H9" s="555">
        <f>'5. ACTIVIDADES ESPECIALES'!D95*G9</f>
        <v>2400</v>
      </c>
      <c r="I9" s="556">
        <v>0.7</v>
      </c>
      <c r="J9" s="555">
        <f>'5. ACTIVIDADES ESPECIALES'!D95*I9</f>
        <v>5600</v>
      </c>
      <c r="K9" s="395"/>
      <c r="L9" s="393"/>
      <c r="M9" s="395"/>
      <c r="N9" s="393"/>
      <c r="O9" s="393">
        <v>100</v>
      </c>
      <c r="P9" s="394">
        <f>+J9+H9</f>
        <v>8000</v>
      </c>
      <c r="Q9" s="393"/>
      <c r="R9" s="393" t="s">
        <v>1620</v>
      </c>
      <c r="S9" s="260" t="s">
        <v>1621</v>
      </c>
      <c r="T9" s="260" t="s">
        <v>1622</v>
      </c>
      <c r="U9" s="260" t="s">
        <v>1623</v>
      </c>
    </row>
    <row r="10" spans="1:27" ht="60.75" customHeight="1" x14ac:dyDescent="0.25">
      <c r="A10" s="625"/>
      <c r="B10" s="619"/>
      <c r="C10" s="320" t="s">
        <v>1790</v>
      </c>
      <c r="D10" s="260" t="s">
        <v>1791</v>
      </c>
      <c r="E10" s="320" t="s">
        <v>1803</v>
      </c>
      <c r="F10" s="320" t="s">
        <v>1625</v>
      </c>
      <c r="G10" s="261"/>
      <c r="H10" s="414"/>
      <c r="I10" s="556"/>
      <c r="J10" s="536"/>
      <c r="K10" s="556">
        <v>0.5</v>
      </c>
      <c r="L10" s="536">
        <f>'5. ACTIVIDADES ESPECIALES'!D82/2</f>
        <v>5600</v>
      </c>
      <c r="M10" s="556">
        <v>0.5</v>
      </c>
      <c r="N10" s="536">
        <f>'5. ACTIVIDADES ESPECIALES'!D82/2</f>
        <v>5600</v>
      </c>
      <c r="O10" s="393">
        <v>100</v>
      </c>
      <c r="P10" s="394">
        <f>+L10+N10</f>
        <v>11200</v>
      </c>
      <c r="Q10" s="393"/>
      <c r="R10" s="393" t="s">
        <v>1626</v>
      </c>
      <c r="S10" s="260"/>
      <c r="T10" s="260"/>
      <c r="U10" s="260" t="s">
        <v>1627</v>
      </c>
    </row>
    <row r="11" spans="1:27" ht="135" x14ac:dyDescent="0.25">
      <c r="A11" s="625"/>
      <c r="B11" s="619"/>
      <c r="C11" s="320" t="s">
        <v>1634</v>
      </c>
      <c r="D11" s="260" t="s">
        <v>1628</v>
      </c>
      <c r="E11" s="320" t="s">
        <v>1712</v>
      </c>
      <c r="F11" s="320" t="s">
        <v>1629</v>
      </c>
      <c r="G11" s="261"/>
      <c r="H11" s="414"/>
      <c r="I11" s="556">
        <v>1</v>
      </c>
      <c r="J11" s="536">
        <f>'5. ACTIVIDADES ESPECIALES'!D39</f>
        <v>2200</v>
      </c>
      <c r="K11" s="556"/>
      <c r="L11" s="536"/>
      <c r="M11" s="556"/>
      <c r="N11" s="536"/>
      <c r="O11" s="393">
        <v>1</v>
      </c>
      <c r="P11" s="394">
        <f>+J11</f>
        <v>2200</v>
      </c>
      <c r="Q11" s="393"/>
      <c r="R11" s="393" t="s">
        <v>1630</v>
      </c>
      <c r="S11" s="260" t="s">
        <v>1631</v>
      </c>
      <c r="T11" s="260" t="s">
        <v>1632</v>
      </c>
      <c r="U11" s="260" t="s">
        <v>1633</v>
      </c>
    </row>
    <row r="12" spans="1:27" ht="94.5" x14ac:dyDescent="0.25">
      <c r="A12" s="625"/>
      <c r="B12" s="619"/>
      <c r="C12" s="320" t="s">
        <v>1638</v>
      </c>
      <c r="D12" s="260" t="s">
        <v>1639</v>
      </c>
      <c r="E12" s="320" t="s">
        <v>1645</v>
      </c>
      <c r="F12" s="320" t="s">
        <v>1640</v>
      </c>
      <c r="G12" s="261">
        <v>0.25</v>
      </c>
      <c r="H12" s="414"/>
      <c r="I12" s="556">
        <v>0.25</v>
      </c>
      <c r="J12" s="536"/>
      <c r="K12" s="556">
        <v>0.25</v>
      </c>
      <c r="L12" s="536"/>
      <c r="M12" s="556">
        <v>0.25</v>
      </c>
      <c r="N12" s="536"/>
      <c r="O12" s="393">
        <v>1</v>
      </c>
      <c r="P12" s="394"/>
      <c r="Q12" s="393"/>
      <c r="R12" s="393" t="s">
        <v>1641</v>
      </c>
      <c r="S12" s="260" t="s">
        <v>1642</v>
      </c>
      <c r="T12" s="260" t="s">
        <v>1643</v>
      </c>
      <c r="U12" s="260" t="s">
        <v>1644</v>
      </c>
    </row>
    <row r="13" spans="1:27" ht="112.5" customHeight="1" x14ac:dyDescent="0.25">
      <c r="A13" s="625"/>
      <c r="B13" s="619"/>
      <c r="C13" s="320" t="s">
        <v>1646</v>
      </c>
      <c r="D13" s="260" t="s">
        <v>1647</v>
      </c>
      <c r="E13" s="320" t="s">
        <v>1665</v>
      </c>
      <c r="F13" s="320" t="s">
        <v>1648</v>
      </c>
      <c r="G13" s="261">
        <v>0.25</v>
      </c>
      <c r="H13" s="405">
        <v>0</v>
      </c>
      <c r="I13" s="556">
        <v>0.25</v>
      </c>
      <c r="J13" s="536">
        <v>0</v>
      </c>
      <c r="K13" s="556">
        <v>0.25</v>
      </c>
      <c r="L13" s="536">
        <v>0</v>
      </c>
      <c r="M13" s="556">
        <v>0.25</v>
      </c>
      <c r="N13" s="536">
        <v>0</v>
      </c>
      <c r="O13" s="393">
        <v>1</v>
      </c>
      <c r="P13" s="394">
        <v>0</v>
      </c>
      <c r="Q13" s="393"/>
      <c r="R13" s="393" t="s">
        <v>1649</v>
      </c>
      <c r="S13" s="260" t="s">
        <v>1650</v>
      </c>
      <c r="T13" s="260" t="s">
        <v>1651</v>
      </c>
      <c r="U13" s="260" t="s">
        <v>1652</v>
      </c>
    </row>
    <row r="14" spans="1:27" ht="83.25" customHeight="1" x14ac:dyDescent="0.25">
      <c r="A14" s="625"/>
      <c r="B14" s="619"/>
      <c r="C14" s="320" t="s">
        <v>1653</v>
      </c>
      <c r="D14" s="260" t="s">
        <v>1654</v>
      </c>
      <c r="E14" s="320" t="s">
        <v>1655</v>
      </c>
      <c r="F14" s="320" t="s">
        <v>1656</v>
      </c>
      <c r="G14" s="261"/>
      <c r="H14" s="414"/>
      <c r="I14" s="556">
        <v>1</v>
      </c>
      <c r="J14" s="536">
        <v>0</v>
      </c>
      <c r="K14" s="556"/>
      <c r="L14" s="536"/>
      <c r="M14" s="556"/>
      <c r="N14" s="536"/>
      <c r="O14" s="393"/>
      <c r="P14" s="394"/>
      <c r="Q14" s="393"/>
      <c r="R14" s="393" t="s">
        <v>1657</v>
      </c>
      <c r="S14" s="260" t="s">
        <v>1666</v>
      </c>
      <c r="T14" s="260" t="s">
        <v>1658</v>
      </c>
      <c r="U14" s="260" t="s">
        <v>1659</v>
      </c>
    </row>
    <row r="15" spans="1:27" ht="105" x14ac:dyDescent="0.25">
      <c r="A15" s="625"/>
      <c r="B15" s="619"/>
      <c r="C15" s="320" t="s">
        <v>1667</v>
      </c>
      <c r="D15" s="260" t="s">
        <v>1668</v>
      </c>
      <c r="E15" s="320" t="s">
        <v>1669</v>
      </c>
      <c r="F15" s="320" t="s">
        <v>1660</v>
      </c>
      <c r="G15" s="261">
        <v>1</v>
      </c>
      <c r="H15" s="553">
        <f>'5. ACTIVIDADES ESPECIALES'!D143</f>
        <v>70000</v>
      </c>
      <c r="I15" s="556"/>
      <c r="J15" s="536"/>
      <c r="K15" s="556"/>
      <c r="L15" s="536"/>
      <c r="M15" s="556"/>
      <c r="N15" s="555"/>
      <c r="O15" s="395">
        <v>1</v>
      </c>
      <c r="P15" s="394">
        <f>+H15</f>
        <v>70000</v>
      </c>
      <c r="Q15" s="393"/>
      <c r="R15" s="393" t="s">
        <v>1661</v>
      </c>
      <c r="S15" s="260" t="s">
        <v>1662</v>
      </c>
      <c r="T15" s="260" t="s">
        <v>1663</v>
      </c>
      <c r="U15" s="260" t="s">
        <v>1664</v>
      </c>
    </row>
    <row r="16" spans="1:27" ht="114" customHeight="1" x14ac:dyDescent="0.25">
      <c r="A16" s="617" t="s">
        <v>1478</v>
      </c>
      <c r="B16" s="617" t="s">
        <v>1480</v>
      </c>
      <c r="C16" s="320" t="s">
        <v>1670</v>
      </c>
      <c r="D16" s="260" t="s">
        <v>1671</v>
      </c>
      <c r="E16" s="320" t="s">
        <v>1686</v>
      </c>
      <c r="F16" s="320" t="s">
        <v>1672</v>
      </c>
      <c r="G16" s="260"/>
      <c r="H16" s="393"/>
      <c r="I16" s="393"/>
      <c r="J16" s="393"/>
      <c r="K16" s="393"/>
      <c r="L16" s="393"/>
      <c r="M16" s="393"/>
      <c r="N16" s="393"/>
      <c r="O16" s="393">
        <f>+G16+I16+K16+M16</f>
        <v>0</v>
      </c>
      <c r="P16" s="393">
        <f>+H16+J16+L16+N16</f>
        <v>0</v>
      </c>
      <c r="Q16" s="393"/>
      <c r="R16" s="393" t="s">
        <v>1673</v>
      </c>
      <c r="S16" s="260" t="s">
        <v>1674</v>
      </c>
      <c r="T16" s="260" t="s">
        <v>1675</v>
      </c>
      <c r="U16" s="260" t="s">
        <v>1676</v>
      </c>
    </row>
    <row r="17" spans="1:21" ht="105" x14ac:dyDescent="0.25">
      <c r="A17" s="618"/>
      <c r="B17" s="618"/>
      <c r="C17" s="320" t="s">
        <v>1687</v>
      </c>
      <c r="D17" s="260" t="s">
        <v>1688</v>
      </c>
      <c r="E17" s="320" t="s">
        <v>1689</v>
      </c>
      <c r="F17" s="320" t="s">
        <v>1677</v>
      </c>
      <c r="G17" s="260"/>
      <c r="H17" s="393"/>
      <c r="I17" s="393">
        <v>0.25</v>
      </c>
      <c r="J17" s="393">
        <v>0</v>
      </c>
      <c r="K17" s="393"/>
      <c r="L17" s="393"/>
      <c r="M17" s="393"/>
      <c r="N17" s="393"/>
      <c r="O17" s="393"/>
      <c r="P17" s="394"/>
      <c r="Q17" s="393"/>
      <c r="R17" s="393" t="s">
        <v>1678</v>
      </c>
      <c r="S17" s="260" t="s">
        <v>1679</v>
      </c>
      <c r="T17" s="260" t="s">
        <v>1680</v>
      </c>
      <c r="U17" s="260" t="s">
        <v>1681</v>
      </c>
    </row>
    <row r="18" spans="1:21" ht="156.75" customHeight="1" x14ac:dyDescent="0.25">
      <c r="A18" s="618"/>
      <c r="B18" s="628"/>
      <c r="C18" s="320" t="s">
        <v>1690</v>
      </c>
      <c r="D18" s="260" t="s">
        <v>1691</v>
      </c>
      <c r="E18" s="320" t="s">
        <v>1692</v>
      </c>
      <c r="F18" s="320" t="s">
        <v>1682</v>
      </c>
      <c r="G18" s="260"/>
      <c r="H18" s="393"/>
      <c r="I18" s="393">
        <v>1</v>
      </c>
      <c r="J18" s="393">
        <v>0</v>
      </c>
      <c r="K18" s="393"/>
      <c r="L18" s="393"/>
      <c r="M18" s="393"/>
      <c r="N18" s="393"/>
      <c r="O18" s="393"/>
      <c r="P18" s="394"/>
      <c r="Q18" s="393"/>
      <c r="R18" s="393" t="s">
        <v>1683</v>
      </c>
      <c r="S18" s="260" t="s">
        <v>1684</v>
      </c>
      <c r="T18" s="260" t="s">
        <v>1680</v>
      </c>
      <c r="U18" s="260" t="s">
        <v>1685</v>
      </c>
    </row>
    <row r="19" spans="1:21" ht="106.5" customHeight="1" x14ac:dyDescent="0.25">
      <c r="A19" s="618"/>
      <c r="B19" s="617" t="s">
        <v>1481</v>
      </c>
      <c r="C19" s="320" t="s">
        <v>1711</v>
      </c>
      <c r="D19" s="260" t="s">
        <v>1697</v>
      </c>
      <c r="E19" s="320" t="s">
        <v>1713</v>
      </c>
      <c r="F19" s="320" t="s">
        <v>1698</v>
      </c>
      <c r="G19" s="260"/>
      <c r="H19" s="393"/>
      <c r="I19" s="393"/>
      <c r="J19" s="393"/>
      <c r="K19" s="543">
        <v>1</v>
      </c>
      <c r="L19" s="544">
        <v>100000</v>
      </c>
      <c r="M19" s="393"/>
      <c r="N19" s="393"/>
      <c r="O19" s="393">
        <v>1</v>
      </c>
      <c r="P19" s="394"/>
      <c r="Q19" s="393"/>
      <c r="R19" s="393" t="s">
        <v>1693</v>
      </c>
      <c r="S19" s="260" t="s">
        <v>1694</v>
      </c>
      <c r="T19" s="260" t="s">
        <v>1695</v>
      </c>
      <c r="U19" s="260" t="s">
        <v>1696</v>
      </c>
    </row>
    <row r="20" spans="1:21" ht="106.5" customHeight="1" x14ac:dyDescent="0.25">
      <c r="A20" s="618"/>
      <c r="B20" s="618"/>
      <c r="C20" s="320" t="s">
        <v>1699</v>
      </c>
      <c r="D20" s="260" t="s">
        <v>1700</v>
      </c>
      <c r="E20" s="320" t="s">
        <v>1714</v>
      </c>
      <c r="F20" s="320" t="s">
        <v>1701</v>
      </c>
      <c r="G20" s="545">
        <v>0.5</v>
      </c>
      <c r="H20" s="544">
        <v>68556.666666666672</v>
      </c>
      <c r="I20" s="543">
        <v>0.5</v>
      </c>
      <c r="J20" s="544">
        <v>68556.666666666672</v>
      </c>
      <c r="K20" s="393">
        <v>0</v>
      </c>
      <c r="L20" s="394">
        <v>0</v>
      </c>
      <c r="M20" s="393">
        <v>0</v>
      </c>
      <c r="N20" s="393">
        <v>0</v>
      </c>
      <c r="O20" s="393">
        <v>1</v>
      </c>
      <c r="P20" s="394"/>
      <c r="Q20" s="393"/>
      <c r="R20" s="393" t="s">
        <v>1702</v>
      </c>
      <c r="S20" s="260" t="s">
        <v>1703</v>
      </c>
      <c r="T20" s="260" t="s">
        <v>1704</v>
      </c>
      <c r="U20" s="260" t="s">
        <v>1705</v>
      </c>
    </row>
    <row r="21" spans="1:21" ht="106.5" customHeight="1" x14ac:dyDescent="0.25">
      <c r="A21" s="618"/>
      <c r="B21" s="618"/>
      <c r="C21" s="320" t="s">
        <v>1710</v>
      </c>
      <c r="D21" s="260" t="s">
        <v>2503</v>
      </c>
      <c r="E21" s="320" t="s">
        <v>1715</v>
      </c>
      <c r="F21" s="320" t="s">
        <v>2504</v>
      </c>
      <c r="G21" s="260">
        <v>0.25</v>
      </c>
      <c r="H21" s="393">
        <v>0</v>
      </c>
      <c r="I21" s="393">
        <v>0.25</v>
      </c>
      <c r="J21" s="393">
        <v>0</v>
      </c>
      <c r="K21" s="393">
        <v>0.25</v>
      </c>
      <c r="L21" s="394">
        <v>0</v>
      </c>
      <c r="M21" s="393">
        <v>0.25</v>
      </c>
      <c r="N21" s="393">
        <v>0</v>
      </c>
      <c r="O21" s="393">
        <v>1</v>
      </c>
      <c r="P21" s="394">
        <f t="shared" ref="P21" si="0">+N21+L21+J21+H21</f>
        <v>0</v>
      </c>
      <c r="Q21" s="393"/>
      <c r="R21" s="393" t="s">
        <v>1706</v>
      </c>
      <c r="S21" s="260" t="s">
        <v>1707</v>
      </c>
      <c r="T21" s="260" t="s">
        <v>1708</v>
      </c>
      <c r="U21" s="260" t="s">
        <v>1709</v>
      </c>
    </row>
    <row r="22" spans="1:21" ht="106.5" customHeight="1" x14ac:dyDescent="0.25">
      <c r="A22" s="618"/>
      <c r="B22" s="618"/>
      <c r="C22" s="320" t="s">
        <v>1699</v>
      </c>
      <c r="D22" s="260" t="s">
        <v>1700</v>
      </c>
      <c r="E22" s="320" t="s">
        <v>2505</v>
      </c>
      <c r="F22" s="320" t="s">
        <v>1701</v>
      </c>
      <c r="G22" s="545">
        <v>0.5</v>
      </c>
      <c r="H22" s="543">
        <v>68556.666666666672</v>
      </c>
      <c r="I22" s="543">
        <v>0.5</v>
      </c>
      <c r="J22" s="543">
        <v>68556.666666666672</v>
      </c>
      <c r="K22" s="393">
        <v>0</v>
      </c>
      <c r="L22" s="394">
        <v>0</v>
      </c>
      <c r="M22" s="393">
        <v>0</v>
      </c>
      <c r="N22" s="393">
        <v>0</v>
      </c>
      <c r="O22" s="393">
        <v>1</v>
      </c>
      <c r="P22" s="394"/>
      <c r="Q22" s="393"/>
      <c r="R22" s="393" t="s">
        <v>1702</v>
      </c>
      <c r="S22" s="260" t="s">
        <v>1703</v>
      </c>
      <c r="T22" s="260" t="s">
        <v>1704</v>
      </c>
      <c r="U22" s="260" t="s">
        <v>1705</v>
      </c>
    </row>
    <row r="23" spans="1:21" ht="126" x14ac:dyDescent="0.25">
      <c r="A23" s="618"/>
      <c r="B23" s="439" t="s">
        <v>1482</v>
      </c>
      <c r="C23" s="320" t="s">
        <v>1716</v>
      </c>
      <c r="D23" s="260" t="s">
        <v>1717</v>
      </c>
      <c r="E23" s="320" t="s">
        <v>1736</v>
      </c>
      <c r="F23" s="320" t="s">
        <v>1718</v>
      </c>
      <c r="G23" s="545">
        <v>0.25</v>
      </c>
      <c r="H23" s="543">
        <v>30000</v>
      </c>
      <c r="I23" s="543">
        <v>0.25</v>
      </c>
      <c r="J23" s="543">
        <v>30000</v>
      </c>
      <c r="K23" s="543">
        <v>0.25</v>
      </c>
      <c r="L23" s="543">
        <v>30000</v>
      </c>
      <c r="M23" s="543">
        <v>0.25</v>
      </c>
      <c r="N23" s="543">
        <v>30000</v>
      </c>
      <c r="O23" s="394">
        <f>+M23+K23+I23+G23</f>
        <v>1</v>
      </c>
      <c r="P23" s="394"/>
      <c r="Q23" s="393"/>
      <c r="R23" s="393" t="s">
        <v>1719</v>
      </c>
      <c r="S23" s="260" t="s">
        <v>1720</v>
      </c>
      <c r="T23" s="260" t="s">
        <v>1721</v>
      </c>
      <c r="U23" s="260" t="s">
        <v>1722</v>
      </c>
    </row>
    <row r="24" spans="1:21" ht="78.75" x14ac:dyDescent="0.25">
      <c r="A24" s="618"/>
      <c r="B24" s="617" t="s">
        <v>1483</v>
      </c>
      <c r="C24" s="320" t="s">
        <v>1723</v>
      </c>
      <c r="D24" s="260" t="s">
        <v>1724</v>
      </c>
      <c r="E24" s="320" t="s">
        <v>1737</v>
      </c>
      <c r="F24" s="320" t="s">
        <v>1725</v>
      </c>
      <c r="G24" s="260"/>
      <c r="H24" s="393"/>
      <c r="I24" s="543">
        <v>1</v>
      </c>
      <c r="J24" s="544">
        <v>8000</v>
      </c>
      <c r="K24" s="543">
        <v>2</v>
      </c>
      <c r="L24" s="544">
        <v>16000</v>
      </c>
      <c r="M24" s="393"/>
      <c r="N24" s="393"/>
      <c r="O24" s="393">
        <v>3</v>
      </c>
      <c r="P24" s="394"/>
      <c r="Q24" s="393"/>
      <c r="R24" s="393"/>
      <c r="S24" s="260"/>
      <c r="T24" s="260"/>
      <c r="U24" s="260"/>
    </row>
    <row r="25" spans="1:21" ht="75" x14ac:dyDescent="0.25">
      <c r="A25" s="618"/>
      <c r="B25" s="618"/>
      <c r="C25" s="320" t="s">
        <v>1740</v>
      </c>
      <c r="D25" s="260" t="s">
        <v>1726</v>
      </c>
      <c r="E25" s="320" t="s">
        <v>1738</v>
      </c>
      <c r="F25" s="320" t="s">
        <v>1727</v>
      </c>
      <c r="G25" s="260"/>
      <c r="H25" s="393"/>
      <c r="I25" s="393"/>
      <c r="J25" s="393"/>
      <c r="K25" s="393">
        <v>1</v>
      </c>
      <c r="L25" s="555">
        <f>'5. ACTIVIDADES ESPECIALES'!D53</f>
        <v>14500</v>
      </c>
      <c r="M25" s="393"/>
      <c r="N25" s="393"/>
      <c r="O25" s="393">
        <v>1</v>
      </c>
      <c r="P25" s="394">
        <f t="shared" ref="P25" si="1">+N25+L25+J25+H25</f>
        <v>14500</v>
      </c>
      <c r="Q25" s="393"/>
      <c r="R25" s="393" t="s">
        <v>1728</v>
      </c>
      <c r="S25" s="260" t="s">
        <v>1729</v>
      </c>
      <c r="T25" s="260" t="s">
        <v>1730</v>
      </c>
      <c r="U25" s="260" t="s">
        <v>1731</v>
      </c>
    </row>
    <row r="26" spans="1:21" ht="90" x14ac:dyDescent="0.25">
      <c r="A26" s="618"/>
      <c r="B26" s="628"/>
      <c r="C26" s="320" t="s">
        <v>1740</v>
      </c>
      <c r="D26" s="260" t="s">
        <v>1732</v>
      </c>
      <c r="E26" s="320" t="s">
        <v>1739</v>
      </c>
      <c r="F26" s="320" t="s">
        <v>1733</v>
      </c>
      <c r="G26" s="260">
        <v>0.5</v>
      </c>
      <c r="H26" s="393">
        <v>0</v>
      </c>
      <c r="I26" s="393">
        <v>0.5</v>
      </c>
      <c r="J26" s="393">
        <v>0</v>
      </c>
      <c r="K26" s="393"/>
      <c r="L26" s="393"/>
      <c r="M26" s="393"/>
      <c r="N26" s="393"/>
      <c r="O26" s="393">
        <v>1</v>
      </c>
      <c r="P26" s="394">
        <v>0</v>
      </c>
      <c r="Q26" s="393"/>
      <c r="R26" s="393" t="s">
        <v>1734</v>
      </c>
      <c r="S26" s="260" t="s">
        <v>1735</v>
      </c>
      <c r="T26" s="260" t="s">
        <v>1730</v>
      </c>
      <c r="U26" s="260" t="s">
        <v>1731</v>
      </c>
    </row>
    <row r="27" spans="1:21" ht="75" x14ac:dyDescent="0.25">
      <c r="A27" s="618"/>
      <c r="B27" s="617" t="s">
        <v>1484</v>
      </c>
      <c r="C27" s="320" t="s">
        <v>1747</v>
      </c>
      <c r="D27" s="260" t="s">
        <v>1748</v>
      </c>
      <c r="E27" s="320" t="s">
        <v>1772</v>
      </c>
      <c r="F27" s="320" t="s">
        <v>1749</v>
      </c>
      <c r="G27" s="260">
        <v>0</v>
      </c>
      <c r="H27" s="393">
        <v>0</v>
      </c>
      <c r="I27" s="393">
        <v>0</v>
      </c>
      <c r="J27" s="393">
        <v>0</v>
      </c>
      <c r="K27" s="543">
        <v>0.5</v>
      </c>
      <c r="L27" s="543">
        <v>9240</v>
      </c>
      <c r="M27" s="543">
        <v>0.5</v>
      </c>
      <c r="N27" s="543">
        <v>9240</v>
      </c>
      <c r="O27" s="393">
        <v>1</v>
      </c>
      <c r="P27" s="394"/>
      <c r="Q27" s="393"/>
      <c r="R27" s="393" t="s">
        <v>1750</v>
      </c>
      <c r="S27" s="260" t="s">
        <v>1751</v>
      </c>
      <c r="T27" s="260" t="s">
        <v>1704</v>
      </c>
      <c r="U27" s="260" t="s">
        <v>1752</v>
      </c>
    </row>
    <row r="28" spans="1:21" ht="78.75" x14ac:dyDescent="0.25">
      <c r="A28" s="618"/>
      <c r="B28" s="628"/>
      <c r="C28" s="320" t="s">
        <v>1753</v>
      </c>
      <c r="D28" s="260" t="s">
        <v>1754</v>
      </c>
      <c r="E28" s="320" t="s">
        <v>1773</v>
      </c>
      <c r="F28" s="320" t="s">
        <v>1755</v>
      </c>
      <c r="G28" s="260">
        <v>0</v>
      </c>
      <c r="H28" s="393">
        <v>0</v>
      </c>
      <c r="I28" s="393">
        <v>0.5</v>
      </c>
      <c r="J28" s="393">
        <v>0</v>
      </c>
      <c r="K28" s="393">
        <v>0</v>
      </c>
      <c r="L28" s="393">
        <v>0</v>
      </c>
      <c r="M28" s="393">
        <v>0.5</v>
      </c>
      <c r="N28" s="393">
        <v>0</v>
      </c>
      <c r="O28" s="393">
        <v>1</v>
      </c>
      <c r="P28" s="394">
        <v>0</v>
      </c>
      <c r="Q28" s="393"/>
      <c r="R28" s="393" t="s">
        <v>1756</v>
      </c>
      <c r="S28" s="260" t="s">
        <v>1757</v>
      </c>
      <c r="T28" s="260" t="s">
        <v>1758</v>
      </c>
      <c r="U28" s="260" t="s">
        <v>1759</v>
      </c>
    </row>
    <row r="29" spans="1:21" ht="47.25" hidden="1" x14ac:dyDescent="0.25">
      <c r="A29" s="617" t="s">
        <v>1479</v>
      </c>
      <c r="B29" s="428" t="s">
        <v>1485</v>
      </c>
      <c r="C29" s="320"/>
      <c r="D29" s="260"/>
      <c r="E29" s="320"/>
      <c r="F29" s="320"/>
      <c r="G29" s="261"/>
      <c r="H29" s="393"/>
      <c r="I29" s="395"/>
      <c r="J29" s="393"/>
      <c r="K29" s="395"/>
      <c r="L29" s="393"/>
      <c r="M29" s="395"/>
      <c r="N29" s="393"/>
      <c r="O29" s="393"/>
      <c r="P29" s="394"/>
      <c r="Q29" s="393"/>
      <c r="R29" s="393"/>
      <c r="S29" s="260"/>
      <c r="T29" s="260"/>
      <c r="U29" s="260"/>
    </row>
    <row r="30" spans="1:21" ht="15.75" hidden="1" x14ac:dyDescent="0.25">
      <c r="A30" s="618"/>
      <c r="B30" s="440" t="s">
        <v>1486</v>
      </c>
      <c r="C30" s="320"/>
      <c r="D30" s="260"/>
      <c r="E30" s="320"/>
      <c r="F30" s="320"/>
      <c r="G30" s="261"/>
      <c r="H30" s="393"/>
      <c r="I30" s="395"/>
      <c r="J30" s="393"/>
      <c r="K30" s="395"/>
      <c r="L30" s="393"/>
      <c r="M30" s="395"/>
      <c r="N30" s="393"/>
      <c r="O30" s="393"/>
      <c r="P30" s="394"/>
      <c r="Q30" s="393"/>
      <c r="R30" s="393"/>
      <c r="S30" s="260"/>
      <c r="T30" s="260"/>
      <c r="U30" s="260"/>
    </row>
    <row r="31" spans="1:21" ht="31.5" hidden="1" x14ac:dyDescent="0.25">
      <c r="A31" s="618"/>
      <c r="B31" s="438" t="s">
        <v>1487</v>
      </c>
      <c r="C31" s="320"/>
      <c r="D31" s="260"/>
      <c r="E31" s="320"/>
      <c r="F31" s="320"/>
      <c r="G31" s="261"/>
      <c r="H31" s="393"/>
      <c r="I31" s="395"/>
      <c r="J31" s="393"/>
      <c r="K31" s="395"/>
      <c r="L31" s="393"/>
      <c r="M31" s="395"/>
      <c r="N31" s="393"/>
      <c r="O31" s="393"/>
      <c r="P31" s="394"/>
      <c r="Q31" s="393"/>
      <c r="R31" s="393"/>
      <c r="S31" s="260"/>
      <c r="T31" s="260"/>
      <c r="U31" s="260"/>
    </row>
    <row r="32" spans="1:21" ht="15.75" hidden="1" customHeight="1" x14ac:dyDescent="0.25">
      <c r="A32" s="618"/>
      <c r="B32" s="438" t="s">
        <v>1488</v>
      </c>
      <c r="C32" s="320"/>
      <c r="D32" s="260"/>
      <c r="E32" s="320"/>
      <c r="F32" s="320"/>
      <c r="G32" s="261"/>
      <c r="H32" s="393"/>
      <c r="I32" s="395"/>
      <c r="J32" s="393"/>
      <c r="K32" s="395"/>
      <c r="L32" s="393"/>
      <c r="M32" s="395"/>
      <c r="N32" s="393"/>
      <c r="O32" s="393"/>
      <c r="P32" s="394"/>
      <c r="Q32" s="393"/>
      <c r="R32" s="393"/>
      <c r="S32" s="260"/>
      <c r="T32" s="260"/>
      <c r="U32" s="260"/>
    </row>
    <row r="33" spans="1:21" ht="15.75" hidden="1" x14ac:dyDescent="0.25">
      <c r="A33" s="618"/>
      <c r="B33" s="438" t="s">
        <v>1489</v>
      </c>
      <c r="C33" s="320"/>
      <c r="D33" s="260"/>
      <c r="E33" s="320"/>
      <c r="F33" s="320"/>
      <c r="G33" s="261"/>
      <c r="H33" s="393"/>
      <c r="I33" s="395"/>
      <c r="J33" s="393"/>
      <c r="K33" s="395"/>
      <c r="L33" s="393"/>
      <c r="M33" s="395"/>
      <c r="N33" s="393"/>
      <c r="O33" s="393"/>
      <c r="P33" s="394"/>
      <c r="Q33" s="393"/>
      <c r="R33" s="393"/>
      <c r="S33" s="260"/>
      <c r="T33" s="260"/>
      <c r="U33" s="260"/>
    </row>
    <row r="34" spans="1:21" ht="47.25" x14ac:dyDescent="0.25">
      <c r="A34" s="618"/>
      <c r="B34" s="626" t="s">
        <v>1490</v>
      </c>
      <c r="C34" s="320" t="s">
        <v>1760</v>
      </c>
      <c r="D34" s="260" t="s">
        <v>1761</v>
      </c>
      <c r="E34" s="320" t="s">
        <v>1774</v>
      </c>
      <c r="F34" s="320" t="s">
        <v>1762</v>
      </c>
      <c r="G34" s="261"/>
      <c r="H34" s="393"/>
      <c r="I34" s="395">
        <v>1</v>
      </c>
      <c r="J34" s="393">
        <v>0</v>
      </c>
      <c r="K34" s="395"/>
      <c r="L34" s="393"/>
      <c r="M34" s="395"/>
      <c r="N34" s="393"/>
      <c r="O34" s="393"/>
      <c r="P34" s="394"/>
      <c r="Q34" s="393"/>
      <c r="R34" s="393" t="s">
        <v>1763</v>
      </c>
      <c r="S34" s="260" t="s">
        <v>1777</v>
      </c>
      <c r="T34" s="260" t="s">
        <v>1764</v>
      </c>
      <c r="U34" s="260" t="s">
        <v>1659</v>
      </c>
    </row>
    <row r="35" spans="1:21" ht="47.25" x14ac:dyDescent="0.25">
      <c r="A35" s="618"/>
      <c r="B35" s="627"/>
      <c r="C35" s="320" t="s">
        <v>1765</v>
      </c>
      <c r="D35" s="260" t="s">
        <v>1766</v>
      </c>
      <c r="E35" s="320" t="s">
        <v>1775</v>
      </c>
      <c r="F35" s="320" t="s">
        <v>1767</v>
      </c>
      <c r="G35" s="261"/>
      <c r="H35" s="393"/>
      <c r="I35" s="395">
        <v>1</v>
      </c>
      <c r="J35" s="393">
        <v>0</v>
      </c>
      <c r="K35" s="395"/>
      <c r="L35" s="393"/>
      <c r="M35" s="395"/>
      <c r="N35" s="393"/>
      <c r="O35" s="393"/>
      <c r="P35" s="394"/>
      <c r="Q35" s="393"/>
      <c r="R35" s="393" t="s">
        <v>1763</v>
      </c>
      <c r="S35" s="260" t="s">
        <v>1777</v>
      </c>
      <c r="T35" s="260" t="s">
        <v>1768</v>
      </c>
      <c r="U35" s="260" t="s">
        <v>1659</v>
      </c>
    </row>
    <row r="36" spans="1:21" ht="63" x14ac:dyDescent="0.25">
      <c r="A36" s="618"/>
      <c r="B36" s="627"/>
      <c r="C36" s="320" t="s">
        <v>1769</v>
      </c>
      <c r="D36" s="260" t="s">
        <v>1770</v>
      </c>
      <c r="E36" s="320" t="s">
        <v>1776</v>
      </c>
      <c r="F36" s="320" t="s">
        <v>1771</v>
      </c>
      <c r="G36" s="261"/>
      <c r="H36" s="393"/>
      <c r="I36" s="395">
        <v>1</v>
      </c>
      <c r="J36" s="393">
        <v>0</v>
      </c>
      <c r="K36" s="395"/>
      <c r="L36" s="393"/>
      <c r="M36" s="395"/>
      <c r="N36" s="393"/>
      <c r="O36" s="393"/>
      <c r="P36" s="394"/>
      <c r="Q36" s="393"/>
      <c r="R36" s="393" t="s">
        <v>1763</v>
      </c>
      <c r="S36" s="260" t="s">
        <v>1777</v>
      </c>
      <c r="T36" s="260" t="s">
        <v>1778</v>
      </c>
      <c r="U36" s="260" t="s">
        <v>1659</v>
      </c>
    </row>
    <row r="37" spans="1:21" ht="18" hidden="1" x14ac:dyDescent="0.25">
      <c r="A37" s="618"/>
      <c r="B37" s="441" t="s">
        <v>1491</v>
      </c>
      <c r="C37" s="320"/>
      <c r="D37" s="260"/>
      <c r="E37" s="320"/>
      <c r="F37" s="320"/>
      <c r="G37" s="261"/>
      <c r="H37" s="393"/>
      <c r="I37" s="395"/>
      <c r="J37" s="393"/>
      <c r="K37" s="395"/>
      <c r="L37" s="393"/>
      <c r="M37" s="395"/>
      <c r="N37" s="393"/>
      <c r="O37" s="393"/>
      <c r="P37" s="394"/>
      <c r="Q37" s="393"/>
      <c r="R37" s="393"/>
      <c r="S37" s="260"/>
      <c r="T37" s="260"/>
      <c r="U37" s="260"/>
    </row>
    <row r="38" spans="1:21" ht="18" hidden="1" x14ac:dyDescent="0.25">
      <c r="A38" s="618"/>
      <c r="B38" s="441" t="s">
        <v>1492</v>
      </c>
      <c r="C38" s="320"/>
      <c r="D38" s="260"/>
      <c r="E38" s="320"/>
      <c r="F38" s="320"/>
      <c r="G38" s="261"/>
      <c r="H38" s="393"/>
      <c r="I38" s="395"/>
      <c r="J38" s="393"/>
      <c r="K38" s="395"/>
      <c r="L38" s="393"/>
      <c r="M38" s="395"/>
      <c r="N38" s="393"/>
      <c r="O38" s="393"/>
      <c r="P38" s="394"/>
      <c r="Q38" s="393"/>
      <c r="R38" s="393"/>
      <c r="S38" s="260"/>
      <c r="T38" s="260"/>
      <c r="U38" s="260"/>
    </row>
    <row r="39" spans="1:21" s="270" customFormat="1" ht="15.75" x14ac:dyDescent="0.25">
      <c r="A39" s="298"/>
      <c r="B39" s="299"/>
      <c r="C39" s="298" t="s">
        <v>99</v>
      </c>
      <c r="D39" s="299"/>
      <c r="E39" s="299"/>
      <c r="F39" s="300"/>
      <c r="G39" s="273">
        <f t="shared" ref="G39:P39" si="2">SUM(G9:G38)</f>
        <v>3.8</v>
      </c>
      <c r="H39" s="273">
        <f t="shared" si="2"/>
        <v>239513.33333333337</v>
      </c>
      <c r="I39" s="273">
        <f t="shared" si="2"/>
        <v>10.95</v>
      </c>
      <c r="J39" s="273">
        <f t="shared" si="2"/>
        <v>182913.33333333334</v>
      </c>
      <c r="K39" s="273">
        <f t="shared" si="2"/>
        <v>6</v>
      </c>
      <c r="L39" s="273">
        <f t="shared" si="2"/>
        <v>175340</v>
      </c>
      <c r="M39" s="273">
        <f t="shared" si="2"/>
        <v>2.5</v>
      </c>
      <c r="N39" s="273">
        <f t="shared" si="2"/>
        <v>44840</v>
      </c>
      <c r="O39" s="273">
        <f t="shared" si="2"/>
        <v>216</v>
      </c>
      <c r="P39" s="273">
        <f t="shared" si="2"/>
        <v>105900</v>
      </c>
      <c r="Q39" s="274"/>
      <c r="R39" s="274"/>
      <c r="S39" s="274"/>
      <c r="T39" s="274"/>
      <c r="U39" s="274"/>
    </row>
    <row r="40" spans="1:21" ht="15.75" x14ac:dyDescent="0.25">
      <c r="A40" s="270"/>
      <c r="B40" s="270"/>
      <c r="C40" s="270"/>
      <c r="D40" s="270"/>
      <c r="E40" s="269"/>
      <c r="F40" s="270"/>
      <c r="G40" s="270"/>
      <c r="S40" s="275"/>
      <c r="T40" s="275"/>
      <c r="U40" s="276"/>
    </row>
    <row r="41" spans="1:21" ht="15.75" x14ac:dyDescent="0.25">
      <c r="E41" s="269"/>
      <c r="S41" s="275"/>
      <c r="T41" s="275"/>
    </row>
    <row r="42" spans="1:21" ht="15.75" x14ac:dyDescent="0.25">
      <c r="E42" s="269"/>
      <c r="S42" s="275"/>
      <c r="T42" s="275"/>
    </row>
    <row r="43" spans="1:21" ht="15.75" x14ac:dyDescent="0.25">
      <c r="E43" s="269"/>
      <c r="S43" s="275"/>
      <c r="T43" s="275"/>
    </row>
    <row r="44" spans="1:21" ht="15.75" x14ac:dyDescent="0.25">
      <c r="E44" s="269"/>
      <c r="S44" s="275"/>
      <c r="T44" s="275"/>
    </row>
    <row r="45" spans="1:21" ht="15.75" x14ac:dyDescent="0.25">
      <c r="E45" s="269"/>
      <c r="S45" s="275"/>
      <c r="T45" s="275"/>
    </row>
    <row r="46" spans="1:21" ht="15.75" x14ac:dyDescent="0.25">
      <c r="E46" s="269"/>
      <c r="S46" s="275"/>
      <c r="T46" s="275"/>
    </row>
    <row r="47" spans="1:21" ht="15.75" x14ac:dyDescent="0.25">
      <c r="E47" s="269"/>
      <c r="S47" s="275"/>
      <c r="T47" s="275"/>
    </row>
    <row r="48" spans="1:21" ht="15.75" x14ac:dyDescent="0.25">
      <c r="E48" s="269"/>
      <c r="S48" s="275"/>
      <c r="T48" s="275"/>
    </row>
    <row r="49" spans="5:20" ht="15.75" x14ac:dyDescent="0.25">
      <c r="E49" s="269"/>
      <c r="S49" s="275"/>
      <c r="T49" s="275"/>
    </row>
    <row r="50" spans="5:20" ht="15.75" x14ac:dyDescent="0.25">
      <c r="E50" s="269"/>
      <c r="S50" s="275"/>
      <c r="T50" s="275"/>
    </row>
    <row r="51" spans="5:20" ht="15.75" x14ac:dyDescent="0.25">
      <c r="E51" s="269"/>
      <c r="S51" s="277"/>
      <c r="T51" s="277"/>
    </row>
    <row r="52" spans="5:20" ht="15.75" x14ac:dyDescent="0.25">
      <c r="E52" s="269"/>
      <c r="S52" s="275"/>
      <c r="T52" s="275"/>
    </row>
    <row r="53" spans="5:20" ht="15.75" x14ac:dyDescent="0.25">
      <c r="E53" s="269"/>
      <c r="S53" s="275"/>
      <c r="T53" s="275"/>
    </row>
    <row r="54" spans="5:20" ht="15.75" x14ac:dyDescent="0.25">
      <c r="E54" s="269"/>
      <c r="S54" s="275"/>
      <c r="T54" s="275"/>
    </row>
    <row r="55" spans="5:20" ht="15.75" x14ac:dyDescent="0.25">
      <c r="E55" s="269"/>
      <c r="S55" s="275"/>
      <c r="T55" s="275"/>
    </row>
    <row r="56" spans="5:20" ht="15.75" x14ac:dyDescent="0.25">
      <c r="E56" s="269"/>
      <c r="S56" s="275"/>
      <c r="T56" s="275"/>
    </row>
    <row r="57" spans="5:20" ht="15.75" x14ac:dyDescent="0.25">
      <c r="E57" s="269"/>
      <c r="S57" s="275"/>
      <c r="T57" s="275"/>
    </row>
    <row r="58" spans="5:20" ht="15.75" x14ac:dyDescent="0.25">
      <c r="E58" s="269"/>
      <c r="S58" s="275"/>
      <c r="T58" s="275"/>
    </row>
    <row r="59" spans="5:20" ht="15.75" x14ac:dyDescent="0.25">
      <c r="E59" s="269"/>
      <c r="S59" s="275"/>
      <c r="T59" s="275"/>
    </row>
    <row r="60" spans="5:20" ht="15.75" x14ac:dyDescent="0.25">
      <c r="E60" s="269"/>
      <c r="S60" s="275"/>
      <c r="T60" s="275"/>
    </row>
    <row r="61" spans="5:20" ht="15.75" x14ac:dyDescent="0.25">
      <c r="E61" s="269"/>
      <c r="S61" s="275"/>
      <c r="T61" s="275"/>
    </row>
    <row r="62" spans="5:20" ht="15.75" x14ac:dyDescent="0.25">
      <c r="E62" s="269"/>
      <c r="S62" s="275"/>
      <c r="T62" s="275"/>
    </row>
    <row r="63" spans="5:20" ht="15.75" x14ac:dyDescent="0.25">
      <c r="E63" s="269"/>
      <c r="S63" s="277"/>
      <c r="T63" s="277"/>
    </row>
    <row r="64" spans="5:20" ht="15.75" x14ac:dyDescent="0.25">
      <c r="E64" s="269"/>
      <c r="S64" s="275"/>
      <c r="T64" s="275"/>
    </row>
    <row r="65" spans="5:20" ht="15.75" x14ac:dyDescent="0.25">
      <c r="E65" s="269"/>
      <c r="S65" s="275"/>
      <c r="T65" s="275"/>
    </row>
    <row r="66" spans="5:20" ht="15.75" x14ac:dyDescent="0.25">
      <c r="E66" s="269"/>
      <c r="S66" s="275"/>
      <c r="T66" s="275"/>
    </row>
    <row r="67" spans="5:20" ht="15.75" x14ac:dyDescent="0.25">
      <c r="E67" s="269"/>
      <c r="S67" s="275"/>
      <c r="T67" s="275"/>
    </row>
    <row r="68" spans="5:20" ht="15.75" x14ac:dyDescent="0.25">
      <c r="E68" s="269"/>
      <c r="S68" s="275"/>
      <c r="T68" s="275"/>
    </row>
    <row r="69" spans="5:20" ht="15.75" x14ac:dyDescent="0.25">
      <c r="E69" s="269"/>
      <c r="S69" s="275"/>
      <c r="T69" s="275"/>
    </row>
    <row r="70" spans="5:20" ht="15.75" x14ac:dyDescent="0.25">
      <c r="E70" s="269"/>
      <c r="S70" s="275"/>
      <c r="T70" s="275"/>
    </row>
    <row r="71" spans="5:20" ht="15.75" x14ac:dyDescent="0.25">
      <c r="E71" s="269"/>
      <c r="S71" s="275"/>
      <c r="T71" s="275"/>
    </row>
    <row r="72" spans="5:20" ht="15.75" x14ac:dyDescent="0.25">
      <c r="E72" s="269"/>
      <c r="S72" s="277"/>
      <c r="T72" s="277"/>
    </row>
    <row r="73" spans="5:20" ht="15.75" x14ac:dyDescent="0.25">
      <c r="E73" s="269"/>
      <c r="S73" s="275"/>
      <c r="T73" s="275"/>
    </row>
    <row r="74" spans="5:20" ht="15.75" x14ac:dyDescent="0.25">
      <c r="E74" s="269"/>
      <c r="S74" s="275"/>
      <c r="T74" s="275"/>
    </row>
    <row r="75" spans="5:20" x14ac:dyDescent="0.25">
      <c r="S75" s="275"/>
      <c r="T75" s="275"/>
    </row>
    <row r="76" spans="5:20" x14ac:dyDescent="0.25">
      <c r="S76" s="275"/>
      <c r="T76" s="275"/>
    </row>
    <row r="77" spans="5:20" x14ac:dyDescent="0.25">
      <c r="S77" s="275"/>
      <c r="T77" s="275"/>
    </row>
    <row r="78" spans="5:20" x14ac:dyDescent="0.25">
      <c r="S78" s="275"/>
      <c r="T78" s="275"/>
    </row>
    <row r="79" spans="5:20" x14ac:dyDescent="0.25">
      <c r="S79" s="275"/>
      <c r="T79" s="275"/>
    </row>
    <row r="80" spans="5:20" ht="15.75" x14ac:dyDescent="0.25">
      <c r="S80" s="277"/>
      <c r="T80" s="277"/>
    </row>
    <row r="81" spans="5:20" x14ac:dyDescent="0.25">
      <c r="S81" s="275"/>
      <c r="T81" s="275"/>
    </row>
    <row r="82" spans="5:20" x14ac:dyDescent="0.25">
      <c r="S82" s="275"/>
      <c r="T82" s="275"/>
    </row>
    <row r="83" spans="5:20" x14ac:dyDescent="0.25">
      <c r="S83" s="275"/>
      <c r="T83" s="275"/>
    </row>
    <row r="84" spans="5:20" x14ac:dyDescent="0.25">
      <c r="S84" s="275"/>
      <c r="T84" s="275"/>
    </row>
    <row r="85" spans="5:20" x14ac:dyDescent="0.25">
      <c r="S85" s="275"/>
      <c r="T85" s="275"/>
    </row>
    <row r="86" spans="5:20" x14ac:dyDescent="0.25">
      <c r="S86" s="275"/>
      <c r="T86" s="275"/>
    </row>
    <row r="90" spans="5:20" x14ac:dyDescent="0.25">
      <c r="E90" s="263"/>
      <c r="S90" s="272"/>
      <c r="T90" s="272"/>
    </row>
    <row r="91" spans="5:20" x14ac:dyDescent="0.25">
      <c r="E91" s="263"/>
      <c r="S91" s="272"/>
      <c r="T91" s="272"/>
    </row>
    <row r="92" spans="5:20" x14ac:dyDescent="0.25">
      <c r="E92" s="263"/>
      <c r="S92" s="272"/>
      <c r="T92" s="272"/>
    </row>
    <row r="93" spans="5:20" x14ac:dyDescent="0.25">
      <c r="E93" s="263"/>
      <c r="S93" s="272"/>
      <c r="T93" s="272"/>
    </row>
    <row r="94" spans="5:20" x14ac:dyDescent="0.25">
      <c r="E94" s="263"/>
      <c r="S94" s="272"/>
      <c r="T94" s="272"/>
    </row>
    <row r="95" spans="5:20" x14ac:dyDescent="0.25">
      <c r="E95" s="263"/>
      <c r="S95" s="272"/>
      <c r="T95" s="272"/>
    </row>
    <row r="96" spans="5:20" x14ac:dyDescent="0.25">
      <c r="E96" s="263"/>
      <c r="S96" s="272"/>
      <c r="T96" s="272"/>
    </row>
    <row r="97" spans="5:20" x14ac:dyDescent="0.25">
      <c r="E97" s="263"/>
      <c r="S97" s="272"/>
      <c r="T97" s="272"/>
    </row>
    <row r="98" spans="5:20" x14ac:dyDescent="0.25">
      <c r="E98" s="263"/>
      <c r="S98" s="272"/>
      <c r="T98" s="272"/>
    </row>
    <row r="99" spans="5:20" x14ac:dyDescent="0.25">
      <c r="E99" s="263"/>
      <c r="S99" s="272"/>
      <c r="T99" s="272"/>
    </row>
    <row r="100" spans="5:20" x14ac:dyDescent="0.25">
      <c r="E100" s="263"/>
      <c r="S100" s="272"/>
      <c r="T100" s="272"/>
    </row>
    <row r="101" spans="5:20" x14ac:dyDescent="0.25">
      <c r="E101" s="263"/>
      <c r="S101" s="272"/>
      <c r="T101" s="272"/>
    </row>
    <row r="102" spans="5:20" x14ac:dyDescent="0.25">
      <c r="E102" s="263"/>
      <c r="S102" s="272"/>
      <c r="T102" s="272"/>
    </row>
    <row r="103" spans="5:20" x14ac:dyDescent="0.25">
      <c r="E103" s="263"/>
      <c r="S103" s="272"/>
      <c r="T103" s="272"/>
    </row>
    <row r="104" spans="5:20" x14ac:dyDescent="0.25">
      <c r="E104" s="263"/>
      <c r="S104" s="272"/>
      <c r="T104" s="272"/>
    </row>
    <row r="105" spans="5:20" x14ac:dyDescent="0.25">
      <c r="E105" s="263"/>
      <c r="S105" s="272"/>
      <c r="T105" s="272"/>
    </row>
    <row r="106" spans="5:20" x14ac:dyDescent="0.25">
      <c r="E106" s="263"/>
      <c r="S106" s="272"/>
      <c r="T106" s="272"/>
    </row>
    <row r="107" spans="5:20" x14ac:dyDescent="0.25">
      <c r="E107" s="263"/>
      <c r="S107" s="272"/>
      <c r="T107" s="272"/>
    </row>
    <row r="108" spans="5:20" x14ac:dyDescent="0.25">
      <c r="E108" s="263"/>
      <c r="S108" s="272"/>
      <c r="T108" s="272"/>
    </row>
    <row r="109" spans="5:20" x14ac:dyDescent="0.25">
      <c r="E109" s="263"/>
      <c r="S109" s="272"/>
      <c r="T109" s="272"/>
    </row>
    <row r="110" spans="5:20" x14ac:dyDescent="0.25">
      <c r="E110" s="263"/>
      <c r="S110" s="272"/>
      <c r="T110" s="272"/>
    </row>
    <row r="111" spans="5:20" x14ac:dyDescent="0.25">
      <c r="E111" s="263"/>
      <c r="S111" s="272"/>
      <c r="T111" s="272"/>
    </row>
    <row r="112" spans="5:20" x14ac:dyDescent="0.25">
      <c r="E112" s="263"/>
      <c r="S112" s="272"/>
      <c r="T112" s="272"/>
    </row>
    <row r="113" spans="5:20" x14ac:dyDescent="0.25">
      <c r="E113" s="263"/>
      <c r="S113" s="272"/>
      <c r="T113" s="272"/>
    </row>
    <row r="114" spans="5:20" x14ac:dyDescent="0.25">
      <c r="E114" s="263"/>
      <c r="S114" s="272"/>
      <c r="T114" s="272"/>
    </row>
    <row r="115" spans="5:20" x14ac:dyDescent="0.25">
      <c r="E115" s="263"/>
      <c r="S115" s="272"/>
      <c r="T115" s="272"/>
    </row>
    <row r="116" spans="5:20" x14ac:dyDescent="0.25">
      <c r="E116" s="263"/>
      <c r="S116" s="272"/>
      <c r="T116" s="272"/>
    </row>
    <row r="117" spans="5:20" x14ac:dyDescent="0.25">
      <c r="E117" s="263"/>
      <c r="S117" s="272"/>
      <c r="T117" s="272"/>
    </row>
    <row r="118" spans="5:20" x14ac:dyDescent="0.25">
      <c r="E118" s="263"/>
      <c r="S118" s="272"/>
      <c r="T118" s="272"/>
    </row>
    <row r="119" spans="5:20" x14ac:dyDescent="0.25">
      <c r="E119" s="263"/>
    </row>
    <row r="120" spans="5:20" x14ac:dyDescent="0.25">
      <c r="E120" s="263"/>
    </row>
    <row r="121" spans="5:20" x14ac:dyDescent="0.25">
      <c r="E121" s="263"/>
    </row>
    <row r="122" spans="5:20" x14ac:dyDescent="0.25">
      <c r="E122" s="263"/>
    </row>
    <row r="123" spans="5:20" x14ac:dyDescent="0.25">
      <c r="E123" s="263"/>
    </row>
    <row r="124" spans="5:20" x14ac:dyDescent="0.25">
      <c r="E124" s="263"/>
    </row>
    <row r="125" spans="5:20" x14ac:dyDescent="0.25">
      <c r="E125" s="263"/>
    </row>
    <row r="126" spans="5:20" x14ac:dyDescent="0.25">
      <c r="E126" s="263"/>
    </row>
    <row r="127" spans="5:20" x14ac:dyDescent="0.25">
      <c r="E127" s="263"/>
    </row>
    <row r="128" spans="5:20" x14ac:dyDescent="0.25">
      <c r="E128" s="263"/>
    </row>
    <row r="129" spans="5:5" x14ac:dyDescent="0.25">
      <c r="E129" s="263"/>
    </row>
    <row r="130" spans="5:5" x14ac:dyDescent="0.25">
      <c r="E130" s="263"/>
    </row>
    <row r="131" spans="5:5" x14ac:dyDescent="0.25">
      <c r="E131" s="263"/>
    </row>
    <row r="132" spans="5:5" x14ac:dyDescent="0.25">
      <c r="E132" s="263"/>
    </row>
    <row r="133" spans="5:5" x14ac:dyDescent="0.25">
      <c r="E133" s="263"/>
    </row>
    <row r="134" spans="5:5" x14ac:dyDescent="0.25">
      <c r="E134" s="263"/>
    </row>
    <row r="135" spans="5:5" x14ac:dyDescent="0.25">
      <c r="E135" s="263"/>
    </row>
    <row r="136" spans="5:5" x14ac:dyDescent="0.25">
      <c r="E136" s="263"/>
    </row>
    <row r="137" spans="5:5" x14ac:dyDescent="0.25">
      <c r="E137" s="263"/>
    </row>
    <row r="138" spans="5:5" x14ac:dyDescent="0.25">
      <c r="E138" s="263"/>
    </row>
    <row r="139" spans="5:5" x14ac:dyDescent="0.25">
      <c r="E139" s="263"/>
    </row>
    <row r="140" spans="5:5" x14ac:dyDescent="0.25">
      <c r="E140" s="263"/>
    </row>
    <row r="141" spans="5:5" x14ac:dyDescent="0.25">
      <c r="E141" s="263"/>
    </row>
    <row r="142" spans="5:5" x14ac:dyDescent="0.25">
      <c r="E142" s="263"/>
    </row>
    <row r="143" spans="5:5" x14ac:dyDescent="0.25">
      <c r="E143" s="263"/>
    </row>
    <row r="144" spans="5:5" x14ac:dyDescent="0.25">
      <c r="E144" s="263"/>
    </row>
    <row r="145" spans="5:5" x14ac:dyDescent="0.25">
      <c r="E145" s="263"/>
    </row>
    <row r="146" spans="5:5" x14ac:dyDescent="0.25">
      <c r="E146" s="263"/>
    </row>
    <row r="147" spans="5:5" x14ac:dyDescent="0.25">
      <c r="E147" s="263"/>
    </row>
    <row r="148" spans="5:5" x14ac:dyDescent="0.25">
      <c r="E148" s="263"/>
    </row>
    <row r="149" spans="5:5" x14ac:dyDescent="0.25">
      <c r="E149" s="263"/>
    </row>
    <row r="150" spans="5:5" x14ac:dyDescent="0.25">
      <c r="E150" s="263"/>
    </row>
    <row r="151" spans="5:5" x14ac:dyDescent="0.25">
      <c r="E151" s="263"/>
    </row>
    <row r="152" spans="5:5" x14ac:dyDescent="0.25">
      <c r="E152" s="263"/>
    </row>
    <row r="153" spans="5:5" x14ac:dyDescent="0.25">
      <c r="E153" s="263"/>
    </row>
    <row r="154" spans="5:5" x14ac:dyDescent="0.25">
      <c r="E154" s="263"/>
    </row>
    <row r="155" spans="5:5" x14ac:dyDescent="0.25">
      <c r="E155" s="263"/>
    </row>
    <row r="156" spans="5:5" x14ac:dyDescent="0.25">
      <c r="E156" s="263"/>
    </row>
    <row r="157" spans="5:5" x14ac:dyDescent="0.25">
      <c r="E157" s="263"/>
    </row>
    <row r="158" spans="5:5" x14ac:dyDescent="0.25">
      <c r="E158" s="263"/>
    </row>
  </sheetData>
  <mergeCells count="26">
    <mergeCell ref="U5:U7"/>
    <mergeCell ref="O5:P6"/>
    <mergeCell ref="T5:T7"/>
    <mergeCell ref="S5:S7"/>
    <mergeCell ref="C5:C7"/>
    <mergeCell ref="D5:D7"/>
    <mergeCell ref="G6:H6"/>
    <mergeCell ref="I6:J6"/>
    <mergeCell ref="K6:L6"/>
    <mergeCell ref="Q5:Q7"/>
    <mergeCell ref="R5:R7"/>
    <mergeCell ref="F5:F7"/>
    <mergeCell ref="E5:E7"/>
    <mergeCell ref="G5:N5"/>
    <mergeCell ref="M6:N6"/>
    <mergeCell ref="A5:A7"/>
    <mergeCell ref="A29:A38"/>
    <mergeCell ref="A16:A28"/>
    <mergeCell ref="B9:B15"/>
    <mergeCell ref="A9:A15"/>
    <mergeCell ref="B34:B36"/>
    <mergeCell ref="B16:B18"/>
    <mergeCell ref="B19:B22"/>
    <mergeCell ref="B24:B26"/>
    <mergeCell ref="B27:B28"/>
    <mergeCell ref="B5:B7"/>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25" right="0.25" top="0.75" bottom="0.75" header="0.3" footer="0.3"/>
  <pageSetup firstPageNumber="15" orientation="landscape" useFirstPageNumber="1" r:id="rId1"/>
  <headerFooter>
    <oddFooter>&amp;R&amp;P</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topLeftCell="E4" zoomScale="70" zoomScaleNormal="70" workbookViewId="0">
      <selection activeCell="P18" sqref="P18"/>
    </sheetView>
  </sheetViews>
  <sheetFormatPr baseColWidth="10" defaultRowHeight="15" x14ac:dyDescent="0.25"/>
  <cols>
    <col min="1" max="1" width="40" customWidth="1"/>
    <col min="2" max="2" width="29.5703125" customWidth="1"/>
    <col min="3" max="3" width="44.42578125" customWidth="1"/>
    <col min="4" max="4" width="40.42578125" customWidth="1"/>
    <col min="5" max="5" width="27.42578125" customWidth="1"/>
    <col min="6" max="6" width="43.42578125" customWidth="1"/>
    <col min="7" max="7" width="15.28515625" customWidth="1"/>
    <col min="8" max="8" width="13.42578125" style="241" bestFit="1" customWidth="1"/>
    <col min="9" max="9" width="15.28515625" customWidth="1"/>
    <col min="10" max="10" width="18.85546875" style="241" customWidth="1"/>
    <col min="12" max="12" width="13.7109375" style="241" bestFit="1" customWidth="1"/>
    <col min="14" max="14" width="13.7109375" style="241" bestFit="1" customWidth="1"/>
    <col min="15" max="15" width="15.28515625" customWidth="1"/>
    <col min="16" max="16" width="18.28515625" style="241" customWidth="1"/>
    <col min="17" max="17" width="14.140625" hidden="1" customWidth="1"/>
    <col min="18" max="18" width="35.140625" customWidth="1"/>
    <col min="19" max="19" width="27.85546875" customWidth="1"/>
    <col min="20" max="20" width="20.5703125" bestFit="1" customWidth="1"/>
    <col min="21" max="21" width="21.28515625" bestFit="1" customWidth="1"/>
  </cols>
  <sheetData>
    <row r="1" spans="1:21" ht="18.75" x14ac:dyDescent="0.25">
      <c r="B1" s="291"/>
      <c r="C1" s="291"/>
      <c r="D1" s="291"/>
      <c r="E1" s="291"/>
      <c r="F1" s="291"/>
      <c r="G1" s="291" t="s">
        <v>483</v>
      </c>
      <c r="I1" s="291"/>
      <c r="J1" s="291"/>
      <c r="K1" s="291"/>
      <c r="L1" s="291"/>
      <c r="M1" s="291"/>
      <c r="N1" s="291"/>
      <c r="O1" s="291"/>
      <c r="P1" s="291"/>
      <c r="Q1" s="291"/>
      <c r="R1" s="291"/>
      <c r="S1" s="291"/>
      <c r="T1" s="291"/>
      <c r="U1" s="291"/>
    </row>
    <row r="2" spans="1:21" ht="18.75" x14ac:dyDescent="0.25">
      <c r="A2" s="330" t="s">
        <v>1354</v>
      </c>
      <c r="B2" s="291"/>
      <c r="C2" s="291"/>
      <c r="D2" s="291"/>
      <c r="E2" s="291"/>
      <c r="F2" s="291"/>
      <c r="G2" s="291"/>
      <c r="I2" s="291"/>
      <c r="J2" s="291"/>
      <c r="K2" s="291"/>
      <c r="L2" s="291"/>
      <c r="M2" s="291"/>
      <c r="N2" s="291"/>
      <c r="O2" s="291"/>
      <c r="P2" s="291"/>
      <c r="Q2" s="291"/>
      <c r="R2" s="291"/>
      <c r="S2" s="291"/>
      <c r="T2" s="291"/>
      <c r="U2" s="291"/>
    </row>
    <row r="3" spans="1:21" x14ac:dyDescent="0.25">
      <c r="A3" s="457" t="s">
        <v>1356</v>
      </c>
      <c r="B3" s="457"/>
      <c r="C3" s="457"/>
      <c r="D3" s="457"/>
      <c r="E3" s="457"/>
      <c r="F3" s="457"/>
      <c r="G3" s="457"/>
      <c r="H3" s="457"/>
      <c r="I3" s="457"/>
      <c r="J3" s="457"/>
      <c r="K3" s="457"/>
      <c r="L3" s="457"/>
      <c r="M3" s="457"/>
      <c r="N3" s="457"/>
      <c r="O3" s="457"/>
      <c r="P3" s="457"/>
      <c r="Q3" s="457"/>
      <c r="R3" s="457"/>
      <c r="S3" s="457"/>
      <c r="T3" s="457"/>
      <c r="U3" s="457"/>
    </row>
    <row r="4" spans="1:21" ht="15" customHeight="1" x14ac:dyDescent="0.25">
      <c r="A4" s="623" t="s">
        <v>98</v>
      </c>
      <c r="B4" s="590" t="s">
        <v>113</v>
      </c>
      <c r="C4" s="584" t="s">
        <v>87</v>
      </c>
      <c r="D4" s="584" t="s">
        <v>88</v>
      </c>
      <c r="E4" s="593" t="s">
        <v>396</v>
      </c>
      <c r="F4" s="584" t="s">
        <v>89</v>
      </c>
      <c r="G4" s="623" t="s">
        <v>101</v>
      </c>
      <c r="H4" s="623"/>
      <c r="I4" s="623"/>
      <c r="J4" s="623"/>
      <c r="K4" s="623"/>
      <c r="L4" s="623"/>
      <c r="M4" s="623"/>
      <c r="N4" s="623"/>
      <c r="O4" s="629" t="s">
        <v>102</v>
      </c>
      <c r="P4" s="629"/>
      <c r="Q4" s="590" t="s">
        <v>103</v>
      </c>
      <c r="R4" s="590" t="s">
        <v>104</v>
      </c>
      <c r="S4" s="590" t="s">
        <v>111</v>
      </c>
      <c r="T4" s="590" t="s">
        <v>110</v>
      </c>
      <c r="U4" s="587" t="s">
        <v>90</v>
      </c>
    </row>
    <row r="5" spans="1:21" x14ac:dyDescent="0.25">
      <c r="A5" s="623"/>
      <c r="B5" s="591"/>
      <c r="C5" s="585"/>
      <c r="D5" s="585"/>
      <c r="E5" s="594"/>
      <c r="F5" s="585"/>
      <c r="G5" s="623" t="s">
        <v>105</v>
      </c>
      <c r="H5" s="623"/>
      <c r="I5" s="623" t="s">
        <v>106</v>
      </c>
      <c r="J5" s="623"/>
      <c r="K5" s="623" t="s">
        <v>107</v>
      </c>
      <c r="L5" s="623"/>
      <c r="M5" s="623" t="s">
        <v>108</v>
      </c>
      <c r="N5" s="623"/>
      <c r="O5" s="629"/>
      <c r="P5" s="629"/>
      <c r="Q5" s="591"/>
      <c r="R5" s="591"/>
      <c r="S5" s="591"/>
      <c r="T5" s="591"/>
      <c r="U5" s="588"/>
    </row>
    <row r="6" spans="1:21" ht="25.5" x14ac:dyDescent="0.25">
      <c r="A6" s="623"/>
      <c r="B6" s="592"/>
      <c r="C6" s="586"/>
      <c r="D6" s="586"/>
      <c r="E6" s="595"/>
      <c r="F6" s="586"/>
      <c r="G6" s="252" t="s">
        <v>109</v>
      </c>
      <c r="H6" s="239" t="s">
        <v>12</v>
      </c>
      <c r="I6" s="252" t="s">
        <v>109</v>
      </c>
      <c r="J6" s="239" t="s">
        <v>12</v>
      </c>
      <c r="K6" s="252" t="s">
        <v>109</v>
      </c>
      <c r="L6" s="239" t="s">
        <v>12</v>
      </c>
      <c r="M6" s="252" t="s">
        <v>109</v>
      </c>
      <c r="N6" s="239" t="s">
        <v>12</v>
      </c>
      <c r="O6" s="252" t="s">
        <v>109</v>
      </c>
      <c r="P6" s="239" t="s">
        <v>12</v>
      </c>
      <c r="Q6" s="592"/>
      <c r="R6" s="592"/>
      <c r="S6" s="592"/>
      <c r="T6" s="592"/>
      <c r="U6" s="589"/>
    </row>
    <row r="7" spans="1:21" ht="173.25" customHeight="1" x14ac:dyDescent="0.25">
      <c r="A7" s="630" t="s">
        <v>1390</v>
      </c>
      <c r="B7" s="617" t="s">
        <v>2476</v>
      </c>
      <c r="C7" s="339" t="s">
        <v>1507</v>
      </c>
      <c r="D7" s="339" t="s">
        <v>1508</v>
      </c>
      <c r="E7" s="411" t="s">
        <v>1495</v>
      </c>
      <c r="F7" s="260" t="s">
        <v>1509</v>
      </c>
      <c r="G7" s="261">
        <v>1</v>
      </c>
      <c r="H7" s="405">
        <f>'1. TALLERES SEMINARIOS'!D48</f>
        <v>1500</v>
      </c>
      <c r="I7" s="261"/>
      <c r="J7" s="237"/>
      <c r="K7" s="261"/>
      <c r="L7" s="237"/>
      <c r="M7" s="261"/>
      <c r="N7" s="237"/>
      <c r="O7" s="260">
        <v>1</v>
      </c>
      <c r="P7" s="237">
        <f>+H7</f>
        <v>1500</v>
      </c>
      <c r="Q7" s="260"/>
      <c r="R7" s="260" t="s">
        <v>1510</v>
      </c>
      <c r="S7" s="260" t="s">
        <v>1511</v>
      </c>
      <c r="T7" s="260" t="s">
        <v>1512</v>
      </c>
      <c r="U7" s="260" t="s">
        <v>1513</v>
      </c>
    </row>
    <row r="8" spans="1:21" ht="125.25" customHeight="1" x14ac:dyDescent="0.25">
      <c r="A8" s="631"/>
      <c r="B8" s="618"/>
      <c r="C8" s="511" t="s">
        <v>2477</v>
      </c>
      <c r="D8" s="339" t="s">
        <v>1848</v>
      </c>
      <c r="E8" s="431" t="s">
        <v>1854</v>
      </c>
      <c r="F8" s="260" t="s">
        <v>1849</v>
      </c>
      <c r="G8" s="261"/>
      <c r="H8" s="237"/>
      <c r="I8" s="261"/>
      <c r="J8" s="237"/>
      <c r="K8" s="261">
        <v>0.5</v>
      </c>
      <c r="L8" s="237">
        <v>0</v>
      </c>
      <c r="M8" s="261">
        <v>0.5</v>
      </c>
      <c r="N8" s="237">
        <v>0</v>
      </c>
      <c r="O8" s="260">
        <v>1</v>
      </c>
      <c r="P8" s="237">
        <v>0</v>
      </c>
      <c r="Q8" s="260"/>
      <c r="R8" s="260" t="s">
        <v>1850</v>
      </c>
      <c r="S8" s="260" t="s">
        <v>1851</v>
      </c>
      <c r="T8" s="260" t="s">
        <v>1852</v>
      </c>
      <c r="U8" s="260" t="s">
        <v>1853</v>
      </c>
    </row>
    <row r="9" spans="1:21" ht="58.5" customHeight="1" x14ac:dyDescent="0.25">
      <c r="A9" s="631"/>
      <c r="B9" s="618"/>
      <c r="C9" s="511" t="s">
        <v>2478</v>
      </c>
      <c r="D9" s="339" t="s">
        <v>1989</v>
      </c>
      <c r="E9" s="431" t="s">
        <v>2000</v>
      </c>
      <c r="F9" s="260" t="s">
        <v>1990</v>
      </c>
      <c r="G9" s="546">
        <v>1</v>
      </c>
      <c r="H9" s="547">
        <v>100</v>
      </c>
      <c r="I9" s="546">
        <v>1</v>
      </c>
      <c r="J9" s="547">
        <v>100</v>
      </c>
      <c r="K9" s="261"/>
      <c r="L9" s="237"/>
      <c r="M9" s="261"/>
      <c r="N9" s="237"/>
      <c r="O9" s="260"/>
      <c r="P9" s="237"/>
      <c r="Q9" s="260"/>
      <c r="R9" s="260" t="s">
        <v>2479</v>
      </c>
      <c r="S9" s="260" t="s">
        <v>1991</v>
      </c>
      <c r="T9" s="260" t="s">
        <v>2480</v>
      </c>
      <c r="U9" s="260" t="s">
        <v>2480</v>
      </c>
    </row>
    <row r="10" spans="1:21" ht="63" x14ac:dyDescent="0.25">
      <c r="A10" s="631"/>
      <c r="B10" s="618"/>
      <c r="C10" s="339" t="s">
        <v>1992</v>
      </c>
      <c r="D10" s="339" t="s">
        <v>1993</v>
      </c>
      <c r="E10" s="431" t="s">
        <v>1984</v>
      </c>
      <c r="F10" s="260" t="s">
        <v>1994</v>
      </c>
      <c r="G10" s="261"/>
      <c r="H10" s="237"/>
      <c r="I10" s="261"/>
      <c r="J10" s="237"/>
      <c r="K10" s="546">
        <v>1</v>
      </c>
      <c r="L10" s="547">
        <v>50</v>
      </c>
      <c r="M10" s="261"/>
      <c r="N10" s="237"/>
      <c r="O10" s="260"/>
      <c r="P10" s="237"/>
      <c r="Q10" s="260"/>
      <c r="R10" s="260" t="s">
        <v>1995</v>
      </c>
      <c r="S10" s="260" t="s">
        <v>1996</v>
      </c>
      <c r="T10" s="260" t="s">
        <v>2480</v>
      </c>
      <c r="U10" s="260" t="s">
        <v>2480</v>
      </c>
    </row>
    <row r="11" spans="1:21" ht="78.75" x14ac:dyDescent="0.25">
      <c r="A11" s="631"/>
      <c r="B11" s="618"/>
      <c r="C11" s="339" t="s">
        <v>1997</v>
      </c>
      <c r="D11" s="511" t="s">
        <v>2481</v>
      </c>
      <c r="E11" s="431" t="s">
        <v>1985</v>
      </c>
      <c r="F11" s="260" t="s">
        <v>1998</v>
      </c>
      <c r="G11" s="261"/>
      <c r="H11" s="405"/>
      <c r="I11" s="414"/>
      <c r="J11" s="405"/>
      <c r="K11" s="414"/>
      <c r="L11" s="405"/>
      <c r="M11" s="414">
        <v>1</v>
      </c>
      <c r="N11" s="405">
        <f>'5. ACTIVIDADES ESPECIALES'!D279</f>
        <v>3200</v>
      </c>
      <c r="O11" s="260"/>
      <c r="P11" s="237">
        <f>H11+J11+L11+N11</f>
        <v>3200</v>
      </c>
      <c r="Q11" s="260"/>
      <c r="R11" s="260" t="s">
        <v>2482</v>
      </c>
      <c r="S11" s="260" t="s">
        <v>1999</v>
      </c>
      <c r="T11" s="260" t="s">
        <v>2480</v>
      </c>
      <c r="U11" s="260" t="s">
        <v>2480</v>
      </c>
    </row>
    <row r="12" spans="1:21" s="412" customFormat="1" ht="69" customHeight="1" x14ac:dyDescent="0.25">
      <c r="A12" s="631"/>
      <c r="B12" s="618"/>
      <c r="C12" s="443" t="s">
        <v>2040</v>
      </c>
      <c r="D12" s="443" t="s">
        <v>2041</v>
      </c>
      <c r="E12" s="445" t="s">
        <v>2047</v>
      </c>
      <c r="F12" s="260" t="s">
        <v>2042</v>
      </c>
      <c r="G12" s="261">
        <v>1</v>
      </c>
      <c r="H12" s="405">
        <f>'1. TALLERES SEMINARIOS'!D238</f>
        <v>3780</v>
      </c>
      <c r="I12" s="414"/>
      <c r="J12" s="405"/>
      <c r="K12" s="414"/>
      <c r="L12" s="405"/>
      <c r="M12" s="414"/>
      <c r="N12" s="405"/>
      <c r="O12" s="260">
        <v>100</v>
      </c>
      <c r="P12" s="237">
        <f>+H12</f>
        <v>3780</v>
      </c>
      <c r="Q12" s="260"/>
      <c r="R12" s="289"/>
      <c r="S12" s="260" t="s">
        <v>2043</v>
      </c>
      <c r="T12" s="260" t="s">
        <v>2044</v>
      </c>
      <c r="U12" s="260" t="s">
        <v>2045</v>
      </c>
    </row>
    <row r="13" spans="1:21" s="412" customFormat="1" ht="78" customHeight="1" x14ac:dyDescent="0.25">
      <c r="A13" s="631"/>
      <c r="B13" s="618"/>
      <c r="C13" s="617" t="s">
        <v>2483</v>
      </c>
      <c r="D13" s="617" t="s">
        <v>2046</v>
      </c>
      <c r="E13" s="445" t="s">
        <v>2048</v>
      </c>
      <c r="F13" s="260" t="s">
        <v>2050</v>
      </c>
      <c r="G13" s="261"/>
      <c r="H13" s="405"/>
      <c r="I13" s="414"/>
      <c r="J13" s="405"/>
      <c r="K13" s="414">
        <v>1</v>
      </c>
      <c r="L13" s="405">
        <f>'1. TALLERES SEMINARIOS'!D257</f>
        <v>3780</v>
      </c>
      <c r="M13" s="414"/>
      <c r="N13" s="405"/>
      <c r="O13" s="260">
        <v>100</v>
      </c>
      <c r="P13" s="237">
        <f>+L13</f>
        <v>3780</v>
      </c>
      <c r="Q13" s="260"/>
      <c r="R13" s="289"/>
      <c r="S13" s="260" t="s">
        <v>2043</v>
      </c>
      <c r="T13" s="260" t="s">
        <v>2044</v>
      </c>
      <c r="U13" s="260" t="s">
        <v>2045</v>
      </c>
    </row>
    <row r="14" spans="1:21" s="412" customFormat="1" ht="44.25" customHeight="1" x14ac:dyDescent="0.25">
      <c r="A14" s="631"/>
      <c r="B14" s="618"/>
      <c r="C14" s="618"/>
      <c r="D14" s="618"/>
      <c r="E14" s="445" t="s">
        <v>2049</v>
      </c>
      <c r="F14" s="260" t="s">
        <v>2051</v>
      </c>
      <c r="G14" s="261"/>
      <c r="H14" s="405"/>
      <c r="I14" s="414"/>
      <c r="J14" s="405"/>
      <c r="K14" s="414">
        <v>1</v>
      </c>
      <c r="L14" s="405">
        <f>'1. TALLERES SEMINARIOS'!D276</f>
        <v>3780</v>
      </c>
      <c r="M14" s="414"/>
      <c r="N14" s="405"/>
      <c r="O14" s="260">
        <v>100</v>
      </c>
      <c r="P14" s="237">
        <f>+L14</f>
        <v>3780</v>
      </c>
      <c r="Q14" s="260"/>
      <c r="R14" s="289"/>
      <c r="S14" s="260" t="s">
        <v>2043</v>
      </c>
      <c r="T14" s="260" t="s">
        <v>2044</v>
      </c>
      <c r="U14" s="260" t="s">
        <v>2045</v>
      </c>
    </row>
    <row r="15" spans="1:21" s="412" customFormat="1" ht="169.5" customHeight="1" x14ac:dyDescent="0.25">
      <c r="A15" s="631"/>
      <c r="B15" s="618"/>
      <c r="C15" s="511" t="s">
        <v>2484</v>
      </c>
      <c r="D15" s="511" t="s">
        <v>2485</v>
      </c>
      <c r="E15" s="445" t="s">
        <v>2084</v>
      </c>
      <c r="F15" s="260" t="s">
        <v>2486</v>
      </c>
      <c r="G15" s="261">
        <v>0.25</v>
      </c>
      <c r="H15" s="237">
        <v>0</v>
      </c>
      <c r="I15" s="261">
        <v>0.25</v>
      </c>
      <c r="J15" s="237">
        <v>0</v>
      </c>
      <c r="K15" s="261">
        <v>0.25</v>
      </c>
      <c r="L15" s="237">
        <v>0</v>
      </c>
      <c r="M15" s="261">
        <v>0.25</v>
      </c>
      <c r="N15" s="237">
        <v>0</v>
      </c>
      <c r="O15" s="260">
        <v>1</v>
      </c>
      <c r="P15" s="237"/>
      <c r="Q15" s="260"/>
      <c r="R15" s="260" t="s">
        <v>2082</v>
      </c>
      <c r="S15" s="260" t="s">
        <v>2083</v>
      </c>
      <c r="T15" s="260" t="s">
        <v>2487</v>
      </c>
      <c r="U15" s="260" t="s">
        <v>2488</v>
      </c>
    </row>
    <row r="16" spans="1:21" s="412" customFormat="1" ht="107.25" customHeight="1" x14ac:dyDescent="0.25">
      <c r="A16" s="631"/>
      <c r="B16" s="618"/>
      <c r="C16" s="443" t="s">
        <v>2111</v>
      </c>
      <c r="D16" s="443" t="s">
        <v>2112</v>
      </c>
      <c r="E16" s="445" t="s">
        <v>2117</v>
      </c>
      <c r="F16" s="260" t="s">
        <v>2113</v>
      </c>
      <c r="G16" s="261"/>
      <c r="H16" s="237"/>
      <c r="I16" s="261">
        <v>0.25</v>
      </c>
      <c r="J16" s="405">
        <f>('1. TALLERES SEMINARIOS'!D295+'1. TALLERES SEMINARIOS'!D314)/2</f>
        <v>3780</v>
      </c>
      <c r="K16" s="414"/>
      <c r="L16" s="405"/>
      <c r="M16" s="414">
        <v>0.25</v>
      </c>
      <c r="N16" s="405">
        <f>('1. TALLERES SEMINARIOS'!D295+'1. TALLERES SEMINARIOS'!D314)/2</f>
        <v>3780</v>
      </c>
      <c r="O16" s="260">
        <v>0.5</v>
      </c>
      <c r="P16" s="237">
        <f>+J16+N16</f>
        <v>7560</v>
      </c>
      <c r="Q16" s="260"/>
      <c r="R16" s="260" t="s">
        <v>2489</v>
      </c>
      <c r="S16" s="260" t="s">
        <v>2114</v>
      </c>
      <c r="T16" s="260" t="s">
        <v>2115</v>
      </c>
      <c r="U16" s="260" t="s">
        <v>2116</v>
      </c>
    </row>
    <row r="17" spans="1:21" s="412" customFormat="1" ht="63" x14ac:dyDescent="0.25">
      <c r="A17" s="631"/>
      <c r="B17" s="618"/>
      <c r="C17" s="511" t="s">
        <v>2490</v>
      </c>
      <c r="D17" s="511" t="s">
        <v>2491</v>
      </c>
      <c r="E17" s="445" t="s">
        <v>2155</v>
      </c>
      <c r="F17" s="260" t="s">
        <v>2492</v>
      </c>
      <c r="G17" s="261"/>
      <c r="H17" s="237"/>
      <c r="I17" s="261">
        <v>0.5</v>
      </c>
      <c r="J17" s="237"/>
      <c r="K17" s="261"/>
      <c r="L17" s="237"/>
      <c r="M17" s="261">
        <v>0.5</v>
      </c>
      <c r="N17" s="237"/>
      <c r="O17" s="260">
        <v>1</v>
      </c>
      <c r="P17" s="237"/>
      <c r="Q17" s="260"/>
      <c r="R17" s="260" t="s">
        <v>2154</v>
      </c>
      <c r="S17" s="260" t="s">
        <v>2493</v>
      </c>
      <c r="T17" s="260" t="s">
        <v>2494</v>
      </c>
      <c r="U17" s="260" t="s">
        <v>2495</v>
      </c>
    </row>
    <row r="18" spans="1:21" ht="15.75" x14ac:dyDescent="0.25">
      <c r="A18" s="298"/>
      <c r="B18" s="299"/>
      <c r="C18" s="298" t="s">
        <v>1391</v>
      </c>
      <c r="D18" s="299"/>
      <c r="E18" s="299"/>
      <c r="F18" s="300"/>
      <c r="G18" s="273">
        <f t="shared" ref="G18:O18" si="0">SUM(G7:G11)</f>
        <v>2</v>
      </c>
      <c r="H18" s="282">
        <f t="shared" si="0"/>
        <v>1600</v>
      </c>
      <c r="I18" s="273">
        <f t="shared" si="0"/>
        <v>1</v>
      </c>
      <c r="J18" s="282">
        <f t="shared" si="0"/>
        <v>100</v>
      </c>
      <c r="K18" s="273">
        <f t="shared" si="0"/>
        <v>1.5</v>
      </c>
      <c r="L18" s="282">
        <f t="shared" si="0"/>
        <v>50</v>
      </c>
      <c r="M18" s="273">
        <f t="shared" si="0"/>
        <v>1.5</v>
      </c>
      <c r="N18" s="282">
        <f t="shared" si="0"/>
        <v>3200</v>
      </c>
      <c r="O18" s="282">
        <f t="shared" si="0"/>
        <v>2</v>
      </c>
      <c r="P18" s="282">
        <f>SUM(P7:P17)</f>
        <v>23600</v>
      </c>
      <c r="Q18" s="274"/>
      <c r="R18" s="274"/>
      <c r="S18" s="274"/>
      <c r="T18" s="274"/>
      <c r="U18" s="274"/>
    </row>
    <row r="23" spans="1:21" x14ac:dyDescent="0.25">
      <c r="H23"/>
      <c r="J23"/>
      <c r="L23"/>
      <c r="N23"/>
      <c r="P23"/>
    </row>
    <row r="24" spans="1:21" x14ac:dyDescent="0.25">
      <c r="H24"/>
      <c r="J24"/>
      <c r="L24"/>
      <c r="N24"/>
      <c r="P24"/>
    </row>
    <row r="25" spans="1:21" x14ac:dyDescent="0.25">
      <c r="H25"/>
      <c r="J25"/>
      <c r="L25"/>
      <c r="N25"/>
      <c r="P25"/>
    </row>
    <row r="26" spans="1:21" x14ac:dyDescent="0.25">
      <c r="H26"/>
      <c r="J26"/>
      <c r="L26"/>
      <c r="N26"/>
      <c r="P26"/>
    </row>
    <row r="27" spans="1:21" x14ac:dyDescent="0.25">
      <c r="H27"/>
      <c r="J27"/>
      <c r="L27"/>
      <c r="N27"/>
      <c r="P27"/>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ht="15.6" customHeight="1" x14ac:dyDescent="0.25">
      <c r="H53"/>
      <c r="J53"/>
      <c r="L53"/>
      <c r="N53"/>
      <c r="P53"/>
    </row>
  </sheetData>
  <mergeCells count="21">
    <mergeCell ref="A7:A17"/>
    <mergeCell ref="B7:B17"/>
    <mergeCell ref="C13:C14"/>
    <mergeCell ref="D13:D14"/>
    <mergeCell ref="A4:A6"/>
    <mergeCell ref="B4:B6"/>
    <mergeCell ref="C4:C6"/>
    <mergeCell ref="D4:D6"/>
    <mergeCell ref="R4:R6"/>
    <mergeCell ref="S4:S6"/>
    <mergeCell ref="T4:T6"/>
    <mergeCell ref="U4:U6"/>
    <mergeCell ref="E4:E6"/>
    <mergeCell ref="F4:F6"/>
    <mergeCell ref="Q4:Q6"/>
    <mergeCell ref="K5:L5"/>
    <mergeCell ref="M5:N5"/>
    <mergeCell ref="I5:J5"/>
    <mergeCell ref="G5:H5"/>
    <mergeCell ref="G4:N4"/>
    <mergeCell ref="O4:P5"/>
  </mergeCells>
  <dataValidations disablePrompts="1"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1"/>
  <sheetViews>
    <sheetView topLeftCell="E13" zoomScale="60" zoomScaleNormal="60" workbookViewId="0">
      <selection activeCell="L17" sqref="L17"/>
    </sheetView>
  </sheetViews>
  <sheetFormatPr baseColWidth="10" defaultRowHeight="15" x14ac:dyDescent="0.25"/>
  <cols>
    <col min="1" max="1" width="45.85546875" customWidth="1"/>
    <col min="2" max="2" width="41.42578125" customWidth="1"/>
    <col min="3" max="3" width="39.140625" customWidth="1"/>
    <col min="4" max="4" width="36.7109375" bestFit="1" customWidth="1"/>
    <col min="5" max="5" width="27.42578125" customWidth="1"/>
    <col min="6" max="6" width="29.85546875" bestFit="1" customWidth="1"/>
    <col min="7" max="7" width="15.28515625" customWidth="1"/>
    <col min="8" max="8" width="13.7109375" style="241" bestFit="1" customWidth="1"/>
    <col min="9" max="9" width="15.28515625" customWidth="1"/>
    <col min="10" max="10" width="18.85546875" style="241" customWidth="1"/>
    <col min="12" max="12" width="14.42578125" style="241" customWidth="1"/>
    <col min="14" max="14" width="13.42578125" style="241" bestFit="1" customWidth="1"/>
    <col min="15" max="15" width="15.28515625" customWidth="1"/>
    <col min="16" max="16" width="18.28515625" style="241" customWidth="1"/>
    <col min="17" max="17" width="14.140625" hidden="1" customWidth="1"/>
    <col min="18" max="18" width="45.5703125" customWidth="1"/>
    <col min="19" max="19" width="26.42578125" customWidth="1"/>
    <col min="20" max="20" width="24.42578125" customWidth="1"/>
    <col min="21" max="21" width="23.42578125" customWidth="1"/>
  </cols>
  <sheetData>
    <row r="1" spans="1:27" ht="18.75" x14ac:dyDescent="0.25">
      <c r="G1" s="291" t="s">
        <v>1392</v>
      </c>
      <c r="I1" s="291"/>
      <c r="J1" s="291"/>
      <c r="K1" s="291"/>
      <c r="L1" s="291"/>
      <c r="M1" s="291"/>
      <c r="N1" s="291"/>
      <c r="O1" s="291"/>
      <c r="P1" s="291"/>
      <c r="Q1" s="291"/>
      <c r="R1" s="291"/>
      <c r="S1" s="291"/>
      <c r="T1" s="291"/>
      <c r="U1" s="291"/>
      <c r="V1" s="291"/>
      <c r="W1" s="291"/>
      <c r="X1" s="291"/>
      <c r="Y1" s="291"/>
      <c r="Z1" s="291"/>
      <c r="AA1" s="291"/>
    </row>
    <row r="2" spans="1:27" ht="18.75" x14ac:dyDescent="0.25">
      <c r="A2" s="327" t="s">
        <v>1354</v>
      </c>
      <c r="G2" s="291"/>
      <c r="I2" s="291"/>
      <c r="J2" s="291"/>
      <c r="K2" s="291"/>
      <c r="L2" s="291"/>
      <c r="M2" s="291"/>
      <c r="N2" s="291"/>
      <c r="O2" s="291"/>
      <c r="P2" s="291"/>
      <c r="Q2" s="291"/>
      <c r="R2" s="291"/>
      <c r="S2" s="291"/>
      <c r="T2" s="291"/>
      <c r="U2" s="291"/>
      <c r="V2" s="291"/>
      <c r="W2" s="291"/>
      <c r="X2" s="291"/>
      <c r="Y2" s="291"/>
      <c r="Z2" s="291"/>
      <c r="AA2" s="291"/>
    </row>
    <row r="3" spans="1:27" ht="18.75" x14ac:dyDescent="0.25">
      <c r="A3" s="328" t="s">
        <v>1400</v>
      </c>
      <c r="G3" s="291"/>
      <c r="I3" s="291"/>
      <c r="J3" s="291"/>
      <c r="K3" s="291"/>
      <c r="L3" s="291"/>
      <c r="M3" s="291"/>
      <c r="N3" s="291"/>
      <c r="O3" s="291"/>
      <c r="P3" s="291"/>
      <c r="Q3" s="291"/>
      <c r="R3" s="291"/>
      <c r="S3" s="291"/>
      <c r="T3" s="291"/>
      <c r="U3" s="291"/>
      <c r="V3" s="291"/>
      <c r="W3" s="291"/>
      <c r="X3" s="291"/>
      <c r="Y3" s="291"/>
      <c r="Z3" s="291"/>
      <c r="AA3" s="291"/>
    </row>
    <row r="4" spans="1:27" ht="18.75" x14ac:dyDescent="0.25">
      <c r="A4" s="328" t="s">
        <v>1399</v>
      </c>
      <c r="G4" s="291"/>
      <c r="I4" s="291"/>
      <c r="J4" s="291"/>
      <c r="K4" s="291"/>
      <c r="L4" s="291"/>
      <c r="M4" s="291"/>
      <c r="N4" s="291"/>
      <c r="O4" s="291"/>
      <c r="P4" s="291"/>
      <c r="Q4" s="291"/>
      <c r="R4" s="291"/>
      <c r="S4" s="291"/>
      <c r="T4" s="291"/>
      <c r="U4" s="291"/>
      <c r="V4" s="291"/>
      <c r="W4" s="291"/>
      <c r="X4" s="291"/>
      <c r="Y4" s="291"/>
      <c r="Z4" s="291"/>
      <c r="AA4" s="291"/>
    </row>
    <row r="5" spans="1:27" x14ac:dyDescent="0.25">
      <c r="A5" s="294" t="s">
        <v>1402</v>
      </c>
      <c r="B5" s="279"/>
      <c r="C5" s="279"/>
      <c r="D5" s="279"/>
      <c r="E5" s="279"/>
      <c r="F5" s="279"/>
      <c r="G5" s="279"/>
      <c r="H5" s="279"/>
      <c r="I5" s="279"/>
      <c r="J5" s="279"/>
      <c r="K5" s="279"/>
      <c r="L5" s="279"/>
      <c r="M5" s="279"/>
      <c r="N5" s="279"/>
      <c r="O5" s="279"/>
      <c r="P5" s="279"/>
      <c r="Q5" s="279"/>
      <c r="R5" s="279"/>
      <c r="S5" s="279"/>
      <c r="T5" s="279"/>
      <c r="U5" s="279"/>
    </row>
    <row r="6" spans="1:27" ht="15" customHeight="1" x14ac:dyDescent="0.25">
      <c r="A6" s="623" t="s">
        <v>98</v>
      </c>
      <c r="B6" s="590" t="s">
        <v>113</v>
      </c>
      <c r="C6" s="584" t="s">
        <v>87</v>
      </c>
      <c r="D6" s="584" t="s">
        <v>88</v>
      </c>
      <c r="E6" s="593" t="s">
        <v>396</v>
      </c>
      <c r="F6" s="584" t="s">
        <v>89</v>
      </c>
      <c r="G6" s="623" t="s">
        <v>101</v>
      </c>
      <c r="H6" s="623"/>
      <c r="I6" s="623"/>
      <c r="J6" s="623"/>
      <c r="K6" s="623"/>
      <c r="L6" s="623"/>
      <c r="M6" s="623"/>
      <c r="N6" s="623"/>
      <c r="O6" s="629" t="s">
        <v>102</v>
      </c>
      <c r="P6" s="629"/>
      <c r="Q6" s="590" t="s">
        <v>103</v>
      </c>
      <c r="R6" s="590" t="s">
        <v>104</v>
      </c>
      <c r="S6" s="590" t="s">
        <v>111</v>
      </c>
      <c r="T6" s="590" t="s">
        <v>110</v>
      </c>
      <c r="U6" s="587" t="s">
        <v>90</v>
      </c>
    </row>
    <row r="7" spans="1:27" x14ac:dyDescent="0.25">
      <c r="A7" s="623"/>
      <c r="B7" s="591"/>
      <c r="C7" s="585"/>
      <c r="D7" s="585"/>
      <c r="E7" s="594"/>
      <c r="F7" s="585"/>
      <c r="G7" s="623" t="s">
        <v>105</v>
      </c>
      <c r="H7" s="623"/>
      <c r="I7" s="623" t="s">
        <v>106</v>
      </c>
      <c r="J7" s="623"/>
      <c r="K7" s="623" t="s">
        <v>107</v>
      </c>
      <c r="L7" s="623"/>
      <c r="M7" s="623" t="s">
        <v>108</v>
      </c>
      <c r="N7" s="623"/>
      <c r="O7" s="629"/>
      <c r="P7" s="629"/>
      <c r="Q7" s="591"/>
      <c r="R7" s="591"/>
      <c r="S7" s="591"/>
      <c r="T7" s="591"/>
      <c r="U7" s="588"/>
    </row>
    <row r="8" spans="1:27" ht="25.5" x14ac:dyDescent="0.25">
      <c r="A8" s="623"/>
      <c r="B8" s="592"/>
      <c r="C8" s="586"/>
      <c r="D8" s="586"/>
      <c r="E8" s="595"/>
      <c r="F8" s="586"/>
      <c r="G8" s="252" t="s">
        <v>109</v>
      </c>
      <c r="H8" s="239" t="s">
        <v>12</v>
      </c>
      <c r="I8" s="252" t="s">
        <v>109</v>
      </c>
      <c r="J8" s="239" t="s">
        <v>12</v>
      </c>
      <c r="K8" s="252" t="s">
        <v>109</v>
      </c>
      <c r="L8" s="239" t="s">
        <v>12</v>
      </c>
      <c r="M8" s="252" t="s">
        <v>109</v>
      </c>
      <c r="N8" s="239" t="s">
        <v>12</v>
      </c>
      <c r="O8" s="252" t="s">
        <v>109</v>
      </c>
      <c r="P8" s="239" t="s">
        <v>12</v>
      </c>
      <c r="Q8" s="592"/>
      <c r="R8" s="592"/>
      <c r="S8" s="592"/>
      <c r="T8" s="592"/>
      <c r="U8" s="589"/>
    </row>
    <row r="9" spans="1:27" ht="100.5" customHeight="1" x14ac:dyDescent="0.25">
      <c r="A9" s="617" t="s">
        <v>1393</v>
      </c>
      <c r="B9" s="617" t="s">
        <v>1394</v>
      </c>
      <c r="C9" s="426" t="s">
        <v>1600</v>
      </c>
      <c r="D9" s="260" t="s">
        <v>1601</v>
      </c>
      <c r="E9" s="260" t="s">
        <v>1602</v>
      </c>
      <c r="F9" s="425" t="s">
        <v>1595</v>
      </c>
      <c r="G9" s="264"/>
      <c r="H9" s="280"/>
      <c r="I9" s="264"/>
      <c r="J9" s="280"/>
      <c r="K9" s="264"/>
      <c r="L9" s="280"/>
      <c r="M9" s="264">
        <v>20</v>
      </c>
      <c r="N9" s="280">
        <f>'5. ACTIVIDADES ESPECIALES'!D10</f>
        <v>14000</v>
      </c>
      <c r="O9" s="264">
        <v>20</v>
      </c>
      <c r="P9" s="280">
        <f>+H9+J9+L9+N9</f>
        <v>14000</v>
      </c>
      <c r="Q9" s="264"/>
      <c r="R9" s="425" t="s">
        <v>1596</v>
      </c>
      <c r="S9" s="264" t="s">
        <v>1597</v>
      </c>
      <c r="T9" s="264" t="s">
        <v>1598</v>
      </c>
      <c r="U9" s="73" t="s">
        <v>1599</v>
      </c>
    </row>
    <row r="10" spans="1:27" ht="108" customHeight="1" x14ac:dyDescent="0.25">
      <c r="A10" s="618"/>
      <c r="B10" s="618"/>
      <c r="C10" s="632" t="s">
        <v>1793</v>
      </c>
      <c r="D10" s="260" t="s">
        <v>1794</v>
      </c>
      <c r="E10" s="260" t="s">
        <v>1804</v>
      </c>
      <c r="F10" s="264" t="s">
        <v>1795</v>
      </c>
      <c r="G10" s="264"/>
      <c r="H10" s="280"/>
      <c r="I10" s="264">
        <v>1</v>
      </c>
      <c r="J10" s="280">
        <f>'5. ACTIVIDADES ESPECIALES'!D111</f>
        <v>16000</v>
      </c>
      <c r="K10" s="264"/>
      <c r="L10" s="280"/>
      <c r="M10" s="264"/>
      <c r="N10" s="280"/>
      <c r="O10" s="264">
        <v>1</v>
      </c>
      <c r="P10" s="280">
        <f t="shared" ref="P10:P17" si="0">+H10+J10+L10+N10</f>
        <v>16000</v>
      </c>
      <c r="Q10" s="264"/>
      <c r="R10" s="264" t="s">
        <v>1796</v>
      </c>
      <c r="S10" s="264" t="s">
        <v>1797</v>
      </c>
      <c r="T10" s="264" t="s">
        <v>1798</v>
      </c>
      <c r="U10" s="73" t="s">
        <v>1799</v>
      </c>
    </row>
    <row r="11" spans="1:27" ht="78" customHeight="1" x14ac:dyDescent="0.25">
      <c r="A11" s="618"/>
      <c r="B11" s="618"/>
      <c r="C11" s="633"/>
      <c r="D11" s="260" t="s">
        <v>1794</v>
      </c>
      <c r="E11" s="260" t="s">
        <v>1805</v>
      </c>
      <c r="F11" s="264" t="s">
        <v>1800</v>
      </c>
      <c r="G11" s="264"/>
      <c r="H11" s="280"/>
      <c r="I11" s="264"/>
      <c r="J11" s="280"/>
      <c r="K11" s="264">
        <v>1</v>
      </c>
      <c r="L11" s="280">
        <f>'5. ACTIVIDADES ESPECIALES'!D127</f>
        <v>18000</v>
      </c>
      <c r="M11" s="264"/>
      <c r="N11" s="280"/>
      <c r="O11" s="264">
        <v>1</v>
      </c>
      <c r="P11" s="280">
        <f t="shared" si="0"/>
        <v>18000</v>
      </c>
      <c r="Q11" s="264"/>
      <c r="R11" s="264" t="s">
        <v>1796</v>
      </c>
      <c r="S11" s="264" t="s">
        <v>1797</v>
      </c>
      <c r="T11" s="264" t="s">
        <v>1798</v>
      </c>
      <c r="U11" s="73" t="s">
        <v>1799</v>
      </c>
    </row>
    <row r="12" spans="1:27" ht="153" customHeight="1" x14ac:dyDescent="0.25">
      <c r="A12" s="618"/>
      <c r="B12" s="618"/>
      <c r="C12" s="260" t="s">
        <v>2156</v>
      </c>
      <c r="D12" s="260" t="s">
        <v>2157</v>
      </c>
      <c r="E12" s="260" t="s">
        <v>2163</v>
      </c>
      <c r="F12" s="264" t="s">
        <v>2158</v>
      </c>
      <c r="G12" s="264">
        <v>0.5</v>
      </c>
      <c r="H12" s="280">
        <f>'5. ACTIVIDADES ESPECIALES'!D295/2</f>
        <v>3100</v>
      </c>
      <c r="I12" s="264"/>
      <c r="J12" s="280"/>
      <c r="K12" s="264"/>
      <c r="L12" s="280"/>
      <c r="M12" s="264">
        <v>0.5</v>
      </c>
      <c r="N12" s="280">
        <f>'5. ACTIVIDADES ESPECIALES'!D295/2</f>
        <v>3100</v>
      </c>
      <c r="O12" s="264">
        <v>1</v>
      </c>
      <c r="P12" s="280">
        <f t="shared" si="0"/>
        <v>6200</v>
      </c>
      <c r="Q12" s="264"/>
      <c r="R12" s="264" t="s">
        <v>2159</v>
      </c>
      <c r="S12" s="264" t="s">
        <v>2160</v>
      </c>
      <c r="T12" s="264" t="s">
        <v>2161</v>
      </c>
      <c r="U12" s="73" t="s">
        <v>2162</v>
      </c>
    </row>
    <row r="13" spans="1:27" ht="85.5" customHeight="1" x14ac:dyDescent="0.25">
      <c r="A13" s="618"/>
      <c r="B13" s="618"/>
      <c r="C13" s="260" t="s">
        <v>2244</v>
      </c>
      <c r="D13" s="260" t="s">
        <v>2245</v>
      </c>
      <c r="E13" s="260" t="s">
        <v>2251</v>
      </c>
      <c r="F13" s="264" t="s">
        <v>2246</v>
      </c>
      <c r="G13" s="545">
        <v>0.25</v>
      </c>
      <c r="H13" s="547" t="s">
        <v>132</v>
      </c>
      <c r="I13" s="545">
        <v>0.25</v>
      </c>
      <c r="J13" s="547" t="s">
        <v>132</v>
      </c>
      <c r="K13" s="545">
        <v>0.25</v>
      </c>
      <c r="L13" s="547" t="s">
        <v>132</v>
      </c>
      <c r="M13" s="545">
        <v>0.25</v>
      </c>
      <c r="N13" s="547" t="s">
        <v>132</v>
      </c>
      <c r="O13" s="264">
        <v>1</v>
      </c>
      <c r="P13" s="280"/>
      <c r="Q13" s="264"/>
      <c r="R13" s="264" t="s">
        <v>2247</v>
      </c>
      <c r="S13" s="264" t="s">
        <v>2248</v>
      </c>
      <c r="T13" s="264" t="s">
        <v>2249</v>
      </c>
      <c r="U13" s="73" t="s">
        <v>2250</v>
      </c>
    </row>
    <row r="14" spans="1:27" ht="116.25" customHeight="1" x14ac:dyDescent="0.25">
      <c r="A14" s="618"/>
      <c r="B14" s="628"/>
      <c r="C14" s="260" t="s">
        <v>2379</v>
      </c>
      <c r="D14" s="260" t="s">
        <v>2380</v>
      </c>
      <c r="E14" s="260" t="s">
        <v>2381</v>
      </c>
      <c r="F14" s="264" t="s">
        <v>2382</v>
      </c>
      <c r="G14" s="264">
        <v>1</v>
      </c>
      <c r="H14" s="280">
        <v>0</v>
      </c>
      <c r="I14" s="264">
        <v>1</v>
      </c>
      <c r="J14" s="280">
        <v>0</v>
      </c>
      <c r="K14" s="264">
        <v>1</v>
      </c>
      <c r="L14" s="280">
        <v>0</v>
      </c>
      <c r="M14" s="264">
        <v>0</v>
      </c>
      <c r="N14" s="280">
        <v>0</v>
      </c>
      <c r="O14" s="264">
        <v>3</v>
      </c>
      <c r="P14" s="280">
        <f t="shared" si="0"/>
        <v>0</v>
      </c>
      <c r="Q14" s="264"/>
      <c r="R14" s="264" t="s">
        <v>2383</v>
      </c>
      <c r="S14" s="264" t="s">
        <v>2384</v>
      </c>
      <c r="T14" s="264" t="s">
        <v>2385</v>
      </c>
      <c r="U14" s="73" t="s">
        <v>2386</v>
      </c>
    </row>
    <row r="15" spans="1:27" ht="105" hidden="1" customHeight="1" x14ac:dyDescent="0.25">
      <c r="A15" s="618"/>
      <c r="B15" s="525" t="s">
        <v>1396</v>
      </c>
      <c r="C15" s="260"/>
      <c r="D15" s="260"/>
      <c r="E15" s="260"/>
      <c r="F15" s="264"/>
      <c r="G15" s="264"/>
      <c r="H15" s="280"/>
      <c r="I15" s="264"/>
      <c r="J15" s="280"/>
      <c r="K15" s="264"/>
      <c r="L15" s="280"/>
      <c r="M15" s="264"/>
      <c r="N15" s="280"/>
      <c r="O15" s="264"/>
      <c r="P15" s="280">
        <f t="shared" si="0"/>
        <v>0</v>
      </c>
      <c r="Q15" s="264"/>
      <c r="R15" s="264"/>
      <c r="S15" s="264"/>
      <c r="T15" s="264"/>
      <c r="U15" s="73"/>
    </row>
    <row r="16" spans="1:27" ht="85.5" customHeight="1" x14ac:dyDescent="0.25">
      <c r="A16" s="618"/>
      <c r="B16" s="617" t="s">
        <v>1397</v>
      </c>
      <c r="C16" s="260" t="s">
        <v>2468</v>
      </c>
      <c r="D16" s="260" t="s">
        <v>2469</v>
      </c>
      <c r="E16" s="260" t="s">
        <v>2471</v>
      </c>
      <c r="F16" s="264" t="s">
        <v>2463</v>
      </c>
      <c r="G16" s="261">
        <v>1</v>
      </c>
      <c r="H16" s="397"/>
      <c r="I16" s="261"/>
      <c r="J16" s="397"/>
      <c r="K16" s="261"/>
      <c r="L16" s="237"/>
      <c r="M16" s="260"/>
      <c r="N16" s="237"/>
      <c r="O16" s="261">
        <v>1</v>
      </c>
      <c r="P16" s="280">
        <f t="shared" si="0"/>
        <v>0</v>
      </c>
      <c r="Q16" s="260"/>
      <c r="R16" s="260" t="s">
        <v>2470</v>
      </c>
      <c r="S16" s="260" t="s">
        <v>2462</v>
      </c>
      <c r="T16" s="260" t="s">
        <v>2464</v>
      </c>
      <c r="U16" s="260" t="s">
        <v>2465</v>
      </c>
    </row>
    <row r="17" spans="1:21" ht="93" customHeight="1" x14ac:dyDescent="0.25">
      <c r="A17" s="618"/>
      <c r="B17" s="618"/>
      <c r="C17" s="260" t="s">
        <v>2473</v>
      </c>
      <c r="D17" s="260" t="s">
        <v>2474</v>
      </c>
      <c r="E17" s="260" t="s">
        <v>2472</v>
      </c>
      <c r="F17" s="264" t="s">
        <v>2466</v>
      </c>
      <c r="G17" s="261"/>
      <c r="H17" s="397"/>
      <c r="I17" s="261"/>
      <c r="J17" s="397"/>
      <c r="K17" s="261">
        <v>1</v>
      </c>
      <c r="L17" s="237">
        <f>'1. TALLERES SEMINARIOS'!D352</f>
        <v>2725</v>
      </c>
      <c r="M17" s="260"/>
      <c r="N17" s="237"/>
      <c r="O17" s="261">
        <v>1</v>
      </c>
      <c r="P17" s="280">
        <f t="shared" si="0"/>
        <v>2725</v>
      </c>
      <c r="Q17" s="260"/>
      <c r="R17" s="260" t="s">
        <v>2475</v>
      </c>
      <c r="S17" s="260" t="s">
        <v>2462</v>
      </c>
      <c r="T17" s="260" t="s">
        <v>2467</v>
      </c>
      <c r="U17" s="260" t="s">
        <v>2465</v>
      </c>
    </row>
    <row r="18" spans="1:21" ht="233.25" hidden="1" customHeight="1" x14ac:dyDescent="0.25">
      <c r="A18" s="618"/>
      <c r="B18" s="526" t="s">
        <v>1398</v>
      </c>
      <c r="C18" s="260"/>
      <c r="D18" s="260"/>
      <c r="E18" s="260"/>
      <c r="F18" s="264"/>
      <c r="G18" s="261"/>
      <c r="H18" s="397"/>
      <c r="I18" s="261"/>
      <c r="J18" s="397"/>
      <c r="K18" s="261"/>
      <c r="L18" s="237"/>
      <c r="M18" s="260"/>
      <c r="N18" s="237"/>
      <c r="O18" s="261"/>
      <c r="P18" s="397"/>
      <c r="Q18" s="260"/>
      <c r="R18" s="260"/>
      <c r="S18" s="260"/>
      <c r="T18" s="260"/>
      <c r="U18" s="260"/>
    </row>
    <row r="19" spans="1:21" ht="15.75" x14ac:dyDescent="0.25">
      <c r="A19" s="634" t="s">
        <v>484</v>
      </c>
      <c r="B19" s="635"/>
      <c r="C19" s="635"/>
      <c r="D19" s="635"/>
      <c r="E19" s="635"/>
      <c r="F19" s="635"/>
      <c r="G19" s="635"/>
      <c r="H19" s="635"/>
      <c r="I19" s="635"/>
      <c r="J19" s="635"/>
      <c r="K19" s="635"/>
      <c r="L19" s="635"/>
      <c r="M19" s="635"/>
      <c r="N19" s="635"/>
      <c r="O19" s="635"/>
      <c r="P19" s="635"/>
      <c r="Q19" s="635"/>
      <c r="R19" s="635"/>
      <c r="S19" s="635"/>
      <c r="T19" s="635"/>
      <c r="U19" s="636"/>
    </row>
    <row r="20" spans="1:21" ht="219.75" hidden="1" customHeight="1" x14ac:dyDescent="0.25">
      <c r="A20" s="525" t="s">
        <v>1403</v>
      </c>
      <c r="B20" s="526" t="s">
        <v>1404</v>
      </c>
      <c r="C20" s="260"/>
      <c r="D20" s="260"/>
      <c r="E20" s="260"/>
      <c r="F20" s="264"/>
      <c r="G20" s="260"/>
      <c r="H20" s="237"/>
      <c r="I20" s="260"/>
      <c r="J20" s="237"/>
      <c r="K20" s="260"/>
      <c r="L20" s="237"/>
      <c r="M20" s="260"/>
      <c r="N20" s="237"/>
      <c r="O20" s="260"/>
      <c r="P20" s="237"/>
      <c r="Q20" s="260"/>
      <c r="R20" s="260"/>
      <c r="S20" s="260"/>
      <c r="T20" s="260"/>
      <c r="U20" s="281"/>
    </row>
    <row r="21" spans="1:21" ht="188.25" customHeight="1" x14ac:dyDescent="0.25">
      <c r="A21" s="526" t="s">
        <v>1401</v>
      </c>
      <c r="B21" s="526" t="s">
        <v>1405</v>
      </c>
      <c r="C21" s="260" t="s">
        <v>1514</v>
      </c>
      <c r="D21" s="260" t="s">
        <v>1515</v>
      </c>
      <c r="E21" s="260" t="s">
        <v>1516</v>
      </c>
      <c r="F21" s="260" t="s">
        <v>1517</v>
      </c>
      <c r="G21" s="260"/>
      <c r="H21" s="237"/>
      <c r="I21" s="260">
        <v>1</v>
      </c>
      <c r="J21" s="237">
        <f>'1. TALLERES SEMINARIOS'!D67</f>
        <v>3000</v>
      </c>
      <c r="K21" s="261"/>
      <c r="L21" s="237"/>
      <c r="M21" s="260"/>
      <c r="N21" s="237"/>
      <c r="O21" s="210">
        <v>1</v>
      </c>
      <c r="P21" s="237">
        <f t="shared" ref="P21" si="1">+H21+J21+L21+N21</f>
        <v>3000</v>
      </c>
      <c r="Q21" s="260"/>
      <c r="R21" s="260" t="s">
        <v>1518</v>
      </c>
      <c r="S21" s="260" t="s">
        <v>1519</v>
      </c>
      <c r="T21" s="260" t="s">
        <v>1520</v>
      </c>
      <c r="U21" s="340" t="s">
        <v>1521</v>
      </c>
    </row>
    <row r="22" spans="1:21" ht="15.75" x14ac:dyDescent="0.25">
      <c r="A22" s="298"/>
      <c r="B22" s="299"/>
      <c r="C22" s="299"/>
      <c r="D22" s="298" t="s">
        <v>1395</v>
      </c>
      <c r="E22" s="299"/>
      <c r="F22" s="300"/>
      <c r="G22" s="283">
        <f t="shared" ref="G22:P22" si="2">SUM(G9:G21)</f>
        <v>2.75</v>
      </c>
      <c r="H22" s="283">
        <f t="shared" si="2"/>
        <v>3100</v>
      </c>
      <c r="I22" s="283">
        <f t="shared" si="2"/>
        <v>3.25</v>
      </c>
      <c r="J22" s="283">
        <f t="shared" si="2"/>
        <v>19000</v>
      </c>
      <c r="K22" s="283">
        <f t="shared" si="2"/>
        <v>3.25</v>
      </c>
      <c r="L22" s="283">
        <f t="shared" si="2"/>
        <v>20725</v>
      </c>
      <c r="M22" s="283">
        <f t="shared" si="2"/>
        <v>20.75</v>
      </c>
      <c r="N22" s="283">
        <f t="shared" si="2"/>
        <v>17100</v>
      </c>
      <c r="O22" s="283">
        <f t="shared" si="2"/>
        <v>30</v>
      </c>
      <c r="P22" s="283">
        <f t="shared" si="2"/>
        <v>59925</v>
      </c>
      <c r="Q22" s="274"/>
      <c r="R22" s="274"/>
      <c r="S22" s="274"/>
      <c r="T22" s="274"/>
      <c r="U22" s="274"/>
    </row>
    <row r="24" spans="1:21" x14ac:dyDescent="0.25">
      <c r="H24"/>
      <c r="J24"/>
      <c r="L24"/>
      <c r="N24"/>
      <c r="P24"/>
    </row>
    <row r="25" spans="1:21" x14ac:dyDescent="0.25">
      <c r="H25"/>
      <c r="J25"/>
      <c r="L25"/>
      <c r="N25"/>
      <c r="P25"/>
    </row>
    <row r="26" spans="1:21" x14ac:dyDescent="0.25">
      <c r="H26"/>
      <c r="J26"/>
      <c r="L26"/>
      <c r="N26"/>
      <c r="P26"/>
    </row>
    <row r="27" spans="1:21" x14ac:dyDescent="0.25">
      <c r="H27"/>
      <c r="J27"/>
      <c r="L27"/>
      <c r="N27"/>
      <c r="P27"/>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sheetData>
  <mergeCells count="22">
    <mergeCell ref="A19:U19"/>
    <mergeCell ref="A9:A18"/>
    <mergeCell ref="U6:U8"/>
    <mergeCell ref="G7:H7"/>
    <mergeCell ref="I7:J7"/>
    <mergeCell ref="Q6:Q8"/>
    <mergeCell ref="O6:P7"/>
    <mergeCell ref="R6:R8"/>
    <mergeCell ref="S6:S8"/>
    <mergeCell ref="T6:T8"/>
    <mergeCell ref="K7:L7"/>
    <mergeCell ref="M7:N7"/>
    <mergeCell ref="F6:F8"/>
    <mergeCell ref="G6:N6"/>
    <mergeCell ref="B9:B14"/>
    <mergeCell ref="B16:B17"/>
    <mergeCell ref="C10:C11"/>
    <mergeCell ref="E6:E8"/>
    <mergeCell ref="A6:A8"/>
    <mergeCell ref="B6:B8"/>
    <mergeCell ref="C6:C8"/>
    <mergeCell ref="D6:D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INDICADORES DE RESULTADOS" prompt="Medidas o variables para verificar el cumplimiento de cada paso._x000a_" sqref="D6:D8"/>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9"/>
  <sheetViews>
    <sheetView topLeftCell="E10" zoomScale="70" zoomScaleNormal="70" workbookViewId="0">
      <selection activeCell="N13" sqref="N13"/>
    </sheetView>
  </sheetViews>
  <sheetFormatPr baseColWidth="10" defaultRowHeight="15" x14ac:dyDescent="0.25"/>
  <cols>
    <col min="1" max="1" width="21.7109375" customWidth="1"/>
    <col min="2" max="2" width="42.85546875" customWidth="1"/>
    <col min="3" max="3" width="37.42578125" bestFit="1" customWidth="1"/>
    <col min="4" max="4" width="31.140625" bestFit="1" customWidth="1"/>
    <col min="5" max="6" width="27.42578125" customWidth="1"/>
    <col min="7" max="7" width="15.28515625" customWidth="1"/>
    <col min="8" max="8" width="12.140625" style="241" bestFit="1" customWidth="1"/>
    <col min="9" max="9" width="15.28515625" customWidth="1"/>
    <col min="10" max="10" width="12.5703125" style="241" bestFit="1" customWidth="1"/>
    <col min="11" max="11" width="15.28515625" customWidth="1"/>
    <col min="12" max="12" width="12.5703125" style="241" bestFit="1" customWidth="1"/>
    <col min="13" max="13" width="15.28515625" customWidth="1"/>
    <col min="14" max="14" width="12.5703125" style="241" bestFit="1" customWidth="1"/>
    <col min="15" max="15" width="15.28515625" customWidth="1"/>
    <col min="16" max="16" width="15.7109375" style="241" customWidth="1"/>
    <col min="17" max="17" width="14.28515625" hidden="1" customWidth="1"/>
    <col min="18" max="18" width="29.140625" customWidth="1"/>
    <col min="19" max="19" width="23.140625" bestFit="1" customWidth="1"/>
    <col min="20" max="20" width="20.5703125" bestFit="1" customWidth="1"/>
    <col min="21" max="21" width="16.5703125" bestFit="1" customWidth="1"/>
  </cols>
  <sheetData>
    <row r="1" spans="1:21" s="292" customFormat="1" ht="18" customHeight="1" x14ac:dyDescent="0.2">
      <c r="B1" s="291"/>
      <c r="C1" s="291"/>
      <c r="D1" s="291"/>
      <c r="E1" s="291"/>
      <c r="F1" s="291"/>
      <c r="G1" s="291" t="s">
        <v>117</v>
      </c>
      <c r="I1" s="291"/>
      <c r="J1" s="291"/>
      <c r="K1" s="291"/>
      <c r="L1" s="291"/>
      <c r="M1" s="291"/>
      <c r="N1" s="291"/>
      <c r="O1" s="291"/>
      <c r="P1" s="291"/>
      <c r="Q1" s="291"/>
      <c r="R1" s="291"/>
      <c r="S1" s="291"/>
      <c r="T1" s="291"/>
      <c r="U1" s="291"/>
    </row>
    <row r="2" spans="1:21" s="292" customFormat="1" ht="18" customHeight="1" x14ac:dyDescent="0.25">
      <c r="A2" s="331" t="s">
        <v>1357</v>
      </c>
      <c r="B2" s="291"/>
      <c r="C2" s="291"/>
      <c r="D2" s="291"/>
      <c r="E2" s="291"/>
      <c r="F2" s="291"/>
      <c r="G2" s="291"/>
      <c r="I2" s="291"/>
      <c r="J2" s="291"/>
      <c r="K2" s="291"/>
      <c r="L2" s="291"/>
      <c r="M2" s="291"/>
      <c r="N2" s="291"/>
      <c r="O2" s="291"/>
      <c r="P2" s="291"/>
      <c r="Q2" s="291"/>
      <c r="R2" s="291"/>
      <c r="S2" s="291"/>
      <c r="T2" s="291"/>
      <c r="U2" s="291"/>
    </row>
    <row r="3" spans="1:21" s="292" customFormat="1" ht="18.75" x14ac:dyDescent="0.2">
      <c r="A3" s="398" t="s">
        <v>1406</v>
      </c>
      <c r="B3" s="291"/>
      <c r="C3" s="291"/>
      <c r="D3" s="291"/>
      <c r="E3" s="291"/>
      <c r="F3" s="291"/>
      <c r="G3" s="291"/>
      <c r="I3" s="291"/>
      <c r="J3" s="291"/>
      <c r="K3" s="291"/>
      <c r="L3" s="291"/>
      <c r="M3" s="291"/>
      <c r="N3" s="291"/>
      <c r="O3" s="291"/>
      <c r="P3" s="291"/>
      <c r="Q3" s="291"/>
      <c r="R3" s="291"/>
      <c r="S3" s="291"/>
      <c r="T3" s="291"/>
      <c r="U3" s="291"/>
    </row>
    <row r="4" spans="1:21" s="66" customFormat="1" ht="15.75" customHeight="1" x14ac:dyDescent="0.25">
      <c r="A4" s="645" t="s">
        <v>98</v>
      </c>
      <c r="B4" s="645" t="s">
        <v>113</v>
      </c>
      <c r="C4" s="584" t="s">
        <v>87</v>
      </c>
      <c r="D4" s="584" t="s">
        <v>88</v>
      </c>
      <c r="E4" s="593" t="s">
        <v>396</v>
      </c>
      <c r="F4" s="584" t="s">
        <v>89</v>
      </c>
      <c r="G4" s="637" t="s">
        <v>101</v>
      </c>
      <c r="H4" s="643"/>
      <c r="I4" s="643"/>
      <c r="J4" s="643"/>
      <c r="K4" s="643"/>
      <c r="L4" s="643"/>
      <c r="M4" s="643"/>
      <c r="N4" s="638"/>
      <c r="O4" s="639" t="s">
        <v>102</v>
      </c>
      <c r="P4" s="640"/>
      <c r="Q4" s="590" t="s">
        <v>103</v>
      </c>
      <c r="R4" s="590" t="s">
        <v>104</v>
      </c>
      <c r="S4" s="590" t="s">
        <v>111</v>
      </c>
      <c r="T4" s="590" t="s">
        <v>110</v>
      </c>
      <c r="U4" s="587" t="s">
        <v>90</v>
      </c>
    </row>
    <row r="5" spans="1:21" s="66" customFormat="1" ht="15.75" x14ac:dyDescent="0.25">
      <c r="A5" s="646"/>
      <c r="B5" s="646"/>
      <c r="C5" s="585"/>
      <c r="D5" s="585"/>
      <c r="E5" s="594"/>
      <c r="F5" s="585"/>
      <c r="G5" s="637" t="s">
        <v>105</v>
      </c>
      <c r="H5" s="638"/>
      <c r="I5" s="637" t="s">
        <v>106</v>
      </c>
      <c r="J5" s="638"/>
      <c r="K5" s="637" t="s">
        <v>107</v>
      </c>
      <c r="L5" s="638"/>
      <c r="M5" s="637" t="s">
        <v>108</v>
      </c>
      <c r="N5" s="638"/>
      <c r="O5" s="641"/>
      <c r="P5" s="642"/>
      <c r="Q5" s="591"/>
      <c r="R5" s="591"/>
      <c r="S5" s="591"/>
      <c r="T5" s="591"/>
      <c r="U5" s="588"/>
    </row>
    <row r="6" spans="1:21" s="67" customFormat="1" ht="31.5" x14ac:dyDescent="0.25">
      <c r="A6" s="647"/>
      <c r="B6" s="647"/>
      <c r="C6" s="586"/>
      <c r="D6" s="586"/>
      <c r="E6" s="595"/>
      <c r="F6" s="586"/>
      <c r="G6" s="401" t="s">
        <v>109</v>
      </c>
      <c r="H6" s="402" t="s">
        <v>12</v>
      </c>
      <c r="I6" s="401" t="s">
        <v>109</v>
      </c>
      <c r="J6" s="402" t="s">
        <v>12</v>
      </c>
      <c r="K6" s="401" t="s">
        <v>109</v>
      </c>
      <c r="L6" s="402" t="s">
        <v>12</v>
      </c>
      <c r="M6" s="401" t="s">
        <v>109</v>
      </c>
      <c r="N6" s="402" t="s">
        <v>12</v>
      </c>
      <c r="O6" s="401" t="s">
        <v>109</v>
      </c>
      <c r="P6" s="402" t="s">
        <v>12</v>
      </c>
      <c r="Q6" s="592"/>
      <c r="R6" s="592"/>
      <c r="S6" s="592"/>
      <c r="T6" s="592"/>
      <c r="U6" s="589"/>
    </row>
    <row r="7" spans="1:21" ht="153" customHeight="1" x14ac:dyDescent="0.25">
      <c r="A7" s="644" t="s">
        <v>1407</v>
      </c>
      <c r="B7" s="651" t="s">
        <v>114</v>
      </c>
      <c r="C7" s="340" t="s">
        <v>2001</v>
      </c>
      <c r="D7" s="340" t="s">
        <v>2002</v>
      </c>
      <c r="E7" s="340" t="s">
        <v>2003</v>
      </c>
      <c r="F7" s="73" t="s">
        <v>2004</v>
      </c>
      <c r="G7" s="534"/>
      <c r="H7" s="535"/>
      <c r="I7" s="534">
        <v>2</v>
      </c>
      <c r="J7" s="535">
        <f>'5. ACTIVIDADES ESPECIALES'!D247/3</f>
        <v>1000</v>
      </c>
      <c r="K7" s="534">
        <v>2</v>
      </c>
      <c r="L7" s="535">
        <f>'5. ACTIVIDADES ESPECIALES'!D247/3</f>
        <v>1000</v>
      </c>
      <c r="M7" s="534">
        <v>2</v>
      </c>
      <c r="N7" s="535">
        <f>'5. ACTIVIDADES ESPECIALES'!D247/3</f>
        <v>1000</v>
      </c>
      <c r="O7" s="400"/>
      <c r="P7" s="392">
        <f>+H7+J7+L7+N7</f>
        <v>3000</v>
      </c>
      <c r="Q7" s="393"/>
      <c r="R7" s="393" t="s">
        <v>2005</v>
      </c>
      <c r="S7" s="260" t="s">
        <v>2006</v>
      </c>
      <c r="T7" s="260" t="s">
        <v>2007</v>
      </c>
      <c r="U7" s="260" t="s">
        <v>1963</v>
      </c>
    </row>
    <row r="8" spans="1:21" s="412" customFormat="1" ht="153" customHeight="1" x14ac:dyDescent="0.25">
      <c r="A8" s="644"/>
      <c r="B8" s="652"/>
      <c r="C8" s="340" t="s">
        <v>2118</v>
      </c>
      <c r="D8" s="340" t="s">
        <v>2119</v>
      </c>
      <c r="E8" s="340" t="s">
        <v>2144</v>
      </c>
      <c r="F8" s="73" t="s">
        <v>2120</v>
      </c>
      <c r="G8" s="548" t="s">
        <v>2121</v>
      </c>
      <c r="H8" s="549">
        <v>1000</v>
      </c>
      <c r="I8" s="548" t="s">
        <v>2122</v>
      </c>
      <c r="J8" s="549">
        <v>2000</v>
      </c>
      <c r="K8" s="548" t="s">
        <v>2122</v>
      </c>
      <c r="L8" s="549">
        <v>2000</v>
      </c>
      <c r="M8" s="548" t="s">
        <v>2122</v>
      </c>
      <c r="N8" s="549">
        <v>2000</v>
      </c>
      <c r="O8" s="400" t="s">
        <v>2123</v>
      </c>
      <c r="P8" s="392"/>
      <c r="Q8" s="393"/>
      <c r="R8" s="393" t="s">
        <v>2124</v>
      </c>
      <c r="S8" s="260" t="s">
        <v>2125</v>
      </c>
      <c r="T8" s="260" t="s">
        <v>2126</v>
      </c>
      <c r="U8" s="260" t="s">
        <v>2127</v>
      </c>
    </row>
    <row r="9" spans="1:21" s="412" customFormat="1" ht="153" customHeight="1" x14ac:dyDescent="0.25">
      <c r="A9" s="644"/>
      <c r="B9" s="652"/>
      <c r="C9" s="340" t="s">
        <v>2128</v>
      </c>
      <c r="D9" s="340" t="s">
        <v>2129</v>
      </c>
      <c r="E9" s="340" t="s">
        <v>2145</v>
      </c>
      <c r="F9" s="73" t="s">
        <v>2130</v>
      </c>
      <c r="G9" s="534"/>
      <c r="H9" s="535"/>
      <c r="I9" s="534"/>
      <c r="J9" s="538"/>
      <c r="K9" s="550" t="s">
        <v>2131</v>
      </c>
      <c r="L9" s="549">
        <v>3000</v>
      </c>
      <c r="M9" s="548" t="s">
        <v>2131</v>
      </c>
      <c r="N9" s="549">
        <v>3000</v>
      </c>
      <c r="O9" s="400" t="s">
        <v>2132</v>
      </c>
      <c r="P9" s="392"/>
      <c r="Q9" s="393"/>
      <c r="R9" s="393" t="s">
        <v>2133</v>
      </c>
      <c r="S9" s="260" t="s">
        <v>2134</v>
      </c>
      <c r="T9" s="260" t="s">
        <v>2126</v>
      </c>
      <c r="U9" s="260" t="s">
        <v>2127</v>
      </c>
    </row>
    <row r="10" spans="1:21" s="412" customFormat="1" ht="153" customHeight="1" x14ac:dyDescent="0.25">
      <c r="A10" s="644"/>
      <c r="B10" s="653"/>
      <c r="C10" s="340" t="s">
        <v>2135</v>
      </c>
      <c r="D10" s="340" t="s">
        <v>2136</v>
      </c>
      <c r="E10" s="340" t="s">
        <v>2146</v>
      </c>
      <c r="F10" s="73" t="s">
        <v>2137</v>
      </c>
      <c r="G10" s="534"/>
      <c r="H10" s="535"/>
      <c r="I10" s="548" t="s">
        <v>2138</v>
      </c>
      <c r="J10" s="549">
        <v>1500</v>
      </c>
      <c r="K10" s="548" t="s">
        <v>2139</v>
      </c>
      <c r="L10" s="549">
        <v>5000</v>
      </c>
      <c r="M10" s="548" t="s">
        <v>2138</v>
      </c>
      <c r="N10" s="549">
        <v>1500</v>
      </c>
      <c r="O10" s="400">
        <v>0.5</v>
      </c>
      <c r="P10" s="392"/>
      <c r="Q10" s="393"/>
      <c r="R10" s="393" t="s">
        <v>2140</v>
      </c>
      <c r="S10" s="260" t="s">
        <v>2141</v>
      </c>
      <c r="T10" s="260" t="s">
        <v>2142</v>
      </c>
      <c r="U10" s="260" t="s">
        <v>2143</v>
      </c>
    </row>
    <row r="11" spans="1:21" ht="124.5" customHeight="1" x14ac:dyDescent="0.25">
      <c r="A11" s="644"/>
      <c r="B11" s="651" t="s">
        <v>115</v>
      </c>
      <c r="C11" s="340" t="s">
        <v>2008</v>
      </c>
      <c r="D11" s="340" t="s">
        <v>2009</v>
      </c>
      <c r="E11" s="340" t="s">
        <v>2010</v>
      </c>
      <c r="F11" s="73" t="s">
        <v>2011</v>
      </c>
      <c r="G11" s="396"/>
      <c r="H11" s="399"/>
      <c r="I11" s="396">
        <v>1</v>
      </c>
      <c r="J11" s="399">
        <v>0</v>
      </c>
      <c r="K11" s="396"/>
      <c r="L11" s="399"/>
      <c r="M11" s="396"/>
      <c r="N11" s="399"/>
      <c r="O11" s="400"/>
      <c r="P11" s="392">
        <f t="shared" ref="P11:P16" si="0">+H11+J11+L11+N11</f>
        <v>0</v>
      </c>
      <c r="Q11" s="393"/>
      <c r="R11" s="393" t="s">
        <v>2012</v>
      </c>
      <c r="S11" s="260" t="s">
        <v>2013</v>
      </c>
      <c r="T11" s="260" t="s">
        <v>2014</v>
      </c>
      <c r="U11" s="260" t="s">
        <v>2015</v>
      </c>
    </row>
    <row r="12" spans="1:21" s="412" customFormat="1" ht="124.5" customHeight="1" x14ac:dyDescent="0.25">
      <c r="A12" s="644"/>
      <c r="B12" s="653"/>
      <c r="C12" s="285" t="s">
        <v>2164</v>
      </c>
      <c r="D12" s="285" t="s">
        <v>2165</v>
      </c>
      <c r="E12" s="285" t="s">
        <v>2171</v>
      </c>
      <c r="F12" s="285" t="s">
        <v>2166</v>
      </c>
      <c r="G12" s="534"/>
      <c r="H12" s="535"/>
      <c r="I12" s="534">
        <v>0.5</v>
      </c>
      <c r="J12" s="535">
        <f>('5. ACTIVIDADES ESPECIALES'!D311+'5. ACTIVIDADES ESPECIALES'!D327)/2</f>
        <v>6200</v>
      </c>
      <c r="K12" s="534">
        <v>0.5</v>
      </c>
      <c r="L12" s="535">
        <f>('5. ACTIVIDADES ESPECIALES'!D311+'5. ACTIVIDADES ESPECIALES'!D327)/2</f>
        <v>6200</v>
      </c>
      <c r="M12" s="534"/>
      <c r="N12" s="535"/>
      <c r="O12" s="400">
        <v>1</v>
      </c>
      <c r="P12" s="392">
        <f t="shared" si="0"/>
        <v>12400</v>
      </c>
      <c r="Q12" s="536"/>
      <c r="R12" s="536" t="s">
        <v>2167</v>
      </c>
      <c r="S12" s="289" t="s">
        <v>2168</v>
      </c>
      <c r="T12" s="289" t="s">
        <v>2169</v>
      </c>
      <c r="U12" s="289" t="s">
        <v>2170</v>
      </c>
    </row>
    <row r="13" spans="1:21" ht="195" x14ac:dyDescent="0.25">
      <c r="A13" s="644"/>
      <c r="B13" s="644" t="s">
        <v>1408</v>
      </c>
      <c r="C13" s="340" t="s">
        <v>1522</v>
      </c>
      <c r="D13" s="340" t="s">
        <v>1523</v>
      </c>
      <c r="E13" s="340" t="s">
        <v>1524</v>
      </c>
      <c r="F13" s="73" t="s">
        <v>1525</v>
      </c>
      <c r="G13" s="396"/>
      <c r="H13" s="399"/>
      <c r="I13" s="396"/>
      <c r="J13" s="399"/>
      <c r="K13" s="396"/>
      <c r="L13" s="399"/>
      <c r="M13" s="396">
        <v>1</v>
      </c>
      <c r="N13" s="399">
        <f>'1. TALLERES SEMINARIOS'!D86</f>
        <v>2000</v>
      </c>
      <c r="O13" s="400">
        <v>1</v>
      </c>
      <c r="P13" s="392">
        <f t="shared" si="0"/>
        <v>2000</v>
      </c>
      <c r="Q13" s="393"/>
      <c r="R13" s="393" t="s">
        <v>1526</v>
      </c>
      <c r="S13" s="260" t="s">
        <v>1527</v>
      </c>
      <c r="T13" s="260" t="s">
        <v>1528</v>
      </c>
      <c r="U13" s="260" t="s">
        <v>1529</v>
      </c>
    </row>
    <row r="14" spans="1:21" ht="94.5" x14ac:dyDescent="0.25">
      <c r="A14" s="644"/>
      <c r="B14" s="644"/>
      <c r="C14" s="648" t="s">
        <v>1855</v>
      </c>
      <c r="D14" s="648" t="s">
        <v>1856</v>
      </c>
      <c r="E14" s="340" t="s">
        <v>1866</v>
      </c>
      <c r="F14" s="73" t="s">
        <v>1857</v>
      </c>
      <c r="G14" s="396">
        <v>0</v>
      </c>
      <c r="H14" s="399">
        <v>0</v>
      </c>
      <c r="I14" s="396">
        <v>0</v>
      </c>
      <c r="J14" s="399">
        <v>0</v>
      </c>
      <c r="K14" s="396">
        <v>0</v>
      </c>
      <c r="L14" s="399">
        <v>0</v>
      </c>
      <c r="M14" s="396">
        <v>0</v>
      </c>
      <c r="N14" s="399">
        <v>0</v>
      </c>
      <c r="O14" s="400">
        <v>0</v>
      </c>
      <c r="P14" s="392">
        <f t="shared" si="0"/>
        <v>0</v>
      </c>
      <c r="Q14" s="393"/>
      <c r="R14" s="393" t="s">
        <v>1858</v>
      </c>
      <c r="S14" s="260" t="s">
        <v>1859</v>
      </c>
      <c r="T14" s="260" t="s">
        <v>1860</v>
      </c>
      <c r="U14" s="260" t="s">
        <v>1861</v>
      </c>
    </row>
    <row r="15" spans="1:21" ht="78.75" x14ac:dyDescent="0.25">
      <c r="A15" s="644"/>
      <c r="B15" s="644"/>
      <c r="C15" s="649"/>
      <c r="D15" s="649"/>
      <c r="E15" s="340" t="s">
        <v>1867</v>
      </c>
      <c r="F15" s="73" t="s">
        <v>1862</v>
      </c>
      <c r="G15" s="396">
        <v>0</v>
      </c>
      <c r="H15" s="399">
        <v>0</v>
      </c>
      <c r="I15" s="396">
        <v>0</v>
      </c>
      <c r="J15" s="399">
        <v>0</v>
      </c>
      <c r="K15" s="396">
        <v>0</v>
      </c>
      <c r="L15" s="399">
        <v>0</v>
      </c>
      <c r="M15" s="396">
        <v>0</v>
      </c>
      <c r="N15" s="399">
        <v>0</v>
      </c>
      <c r="O15" s="400">
        <v>0</v>
      </c>
      <c r="P15" s="392">
        <f t="shared" si="0"/>
        <v>0</v>
      </c>
      <c r="Q15" s="393"/>
      <c r="R15" s="393" t="s">
        <v>1863</v>
      </c>
      <c r="S15" s="260" t="s">
        <v>1859</v>
      </c>
      <c r="T15" s="260" t="s">
        <v>1860</v>
      </c>
      <c r="U15" s="260" t="s">
        <v>1861</v>
      </c>
    </row>
    <row r="16" spans="1:21" ht="94.5" x14ac:dyDescent="0.25">
      <c r="A16" s="644"/>
      <c r="B16" s="644"/>
      <c r="C16" s="650"/>
      <c r="D16" s="650"/>
      <c r="E16" s="340" t="s">
        <v>1868</v>
      </c>
      <c r="F16" s="73" t="s">
        <v>1864</v>
      </c>
      <c r="G16" s="396">
        <v>0</v>
      </c>
      <c r="H16" s="399">
        <v>0</v>
      </c>
      <c r="I16" s="396">
        <v>0</v>
      </c>
      <c r="J16" s="399">
        <v>0</v>
      </c>
      <c r="K16" s="396">
        <v>0</v>
      </c>
      <c r="L16" s="399">
        <v>0</v>
      </c>
      <c r="M16" s="396">
        <v>0</v>
      </c>
      <c r="N16" s="399">
        <v>0</v>
      </c>
      <c r="O16" s="400">
        <v>0</v>
      </c>
      <c r="P16" s="392">
        <f t="shared" si="0"/>
        <v>0</v>
      </c>
      <c r="Q16" s="393"/>
      <c r="R16" s="393" t="s">
        <v>1863</v>
      </c>
      <c r="S16" s="260" t="s">
        <v>1859</v>
      </c>
      <c r="T16" s="260" t="s">
        <v>1865</v>
      </c>
      <c r="U16" s="260" t="s">
        <v>1861</v>
      </c>
    </row>
    <row r="17" spans="1:21" s="293" customFormat="1" ht="15.75" x14ac:dyDescent="0.2">
      <c r="A17" s="307"/>
      <c r="B17" s="308"/>
      <c r="C17" s="307" t="s">
        <v>116</v>
      </c>
      <c r="D17" s="308"/>
      <c r="E17" s="308"/>
      <c r="F17" s="309"/>
      <c r="G17" s="274">
        <f t="shared" ref="G17:P17" si="1">SUM(G7:G16)</f>
        <v>0</v>
      </c>
      <c r="H17" s="240">
        <f t="shared" si="1"/>
        <v>1000</v>
      </c>
      <c r="I17" s="240">
        <f t="shared" si="1"/>
        <v>3.5</v>
      </c>
      <c r="J17" s="240">
        <f t="shared" si="1"/>
        <v>10700</v>
      </c>
      <c r="K17" s="240">
        <f t="shared" si="1"/>
        <v>2.5</v>
      </c>
      <c r="L17" s="240">
        <f t="shared" si="1"/>
        <v>17200</v>
      </c>
      <c r="M17" s="240">
        <f t="shared" si="1"/>
        <v>3</v>
      </c>
      <c r="N17" s="240">
        <f t="shared" si="1"/>
        <v>9500</v>
      </c>
      <c r="O17" s="240">
        <f t="shared" si="1"/>
        <v>2.5</v>
      </c>
      <c r="P17" s="240">
        <f t="shared" si="1"/>
        <v>17400</v>
      </c>
      <c r="Q17" s="274"/>
      <c r="R17" s="274"/>
      <c r="S17" s="274"/>
      <c r="T17" s="274"/>
      <c r="U17" s="274"/>
    </row>
    <row r="18" spans="1:21" x14ac:dyDescent="0.25">
      <c r="H18"/>
      <c r="J18"/>
      <c r="L18"/>
      <c r="N18"/>
      <c r="P18"/>
    </row>
    <row r="19" spans="1:21" x14ac:dyDescent="0.25">
      <c r="H19"/>
      <c r="J19"/>
      <c r="L19"/>
      <c r="N19"/>
      <c r="P19"/>
    </row>
    <row r="20" spans="1:21" x14ac:dyDescent="0.25">
      <c r="H20"/>
      <c r="J20"/>
      <c r="L20"/>
      <c r="N20"/>
      <c r="P20"/>
    </row>
    <row r="21" spans="1:21" x14ac:dyDescent="0.25">
      <c r="H21"/>
      <c r="J21"/>
      <c r="L21"/>
      <c r="N21"/>
      <c r="P21"/>
    </row>
    <row r="22" spans="1:21" x14ac:dyDescent="0.25">
      <c r="H22"/>
      <c r="J22"/>
      <c r="L22"/>
      <c r="N22"/>
      <c r="P22"/>
    </row>
    <row r="23" spans="1:21" x14ac:dyDescent="0.25">
      <c r="H23"/>
      <c r="J23"/>
      <c r="L23"/>
      <c r="N23"/>
      <c r="P23"/>
    </row>
    <row r="24" spans="1:21" x14ac:dyDescent="0.25">
      <c r="H24"/>
      <c r="J24"/>
      <c r="L24"/>
      <c r="N24"/>
      <c r="P24"/>
    </row>
    <row r="25" spans="1:21" x14ac:dyDescent="0.25">
      <c r="H25"/>
      <c r="J25"/>
      <c r="L25"/>
      <c r="N25"/>
      <c r="P25"/>
    </row>
    <row r="26" spans="1:21" x14ac:dyDescent="0.25">
      <c r="H26"/>
      <c r="J26"/>
      <c r="L26"/>
      <c r="N26"/>
      <c r="P26"/>
    </row>
    <row r="27" spans="1:21" x14ac:dyDescent="0.25">
      <c r="H27"/>
      <c r="J27"/>
      <c r="L27"/>
      <c r="N27"/>
      <c r="P27"/>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35" spans="8:16" x14ac:dyDescent="0.25">
      <c r="H135"/>
      <c r="J135"/>
      <c r="L135"/>
      <c r="N135"/>
      <c r="P135"/>
    </row>
    <row r="136" spans="8:16" x14ac:dyDescent="0.25">
      <c r="H136"/>
      <c r="J136"/>
      <c r="L136"/>
      <c r="N136"/>
      <c r="P136"/>
    </row>
    <row r="137" spans="8:16" x14ac:dyDescent="0.25">
      <c r="H137"/>
      <c r="J137"/>
      <c r="L137"/>
      <c r="N137"/>
      <c r="P137"/>
    </row>
    <row r="138" spans="8:16" x14ac:dyDescent="0.25">
      <c r="H138"/>
      <c r="J138"/>
      <c r="L138"/>
      <c r="N138"/>
      <c r="P138"/>
    </row>
    <row r="139" spans="8:16" x14ac:dyDescent="0.25">
      <c r="H139"/>
      <c r="J139"/>
      <c r="L139"/>
      <c r="N139"/>
      <c r="P139"/>
    </row>
    <row r="140" spans="8:16" x14ac:dyDescent="0.25">
      <c r="H140"/>
      <c r="J140"/>
      <c r="L140"/>
      <c r="N140"/>
      <c r="P140"/>
    </row>
    <row r="141" spans="8:16" x14ac:dyDescent="0.25">
      <c r="H141"/>
      <c r="J141"/>
      <c r="L141"/>
      <c r="N141"/>
      <c r="P141"/>
    </row>
    <row r="142" spans="8:16" x14ac:dyDescent="0.25">
      <c r="H142"/>
      <c r="J142"/>
      <c r="L142"/>
      <c r="N142"/>
      <c r="P142"/>
    </row>
    <row r="143" spans="8:16" x14ac:dyDescent="0.25">
      <c r="H143"/>
      <c r="J143"/>
      <c r="L143"/>
      <c r="N143"/>
      <c r="P143"/>
    </row>
    <row r="144" spans="8:16" x14ac:dyDescent="0.25">
      <c r="H144"/>
      <c r="J144"/>
      <c r="L144"/>
      <c r="N144"/>
      <c r="P144"/>
    </row>
    <row r="145" spans="8:16" x14ac:dyDescent="0.25">
      <c r="H145"/>
      <c r="J145"/>
      <c r="L145"/>
      <c r="N145"/>
      <c r="P145"/>
    </row>
    <row r="146" spans="8:16" x14ac:dyDescent="0.25">
      <c r="H146"/>
      <c r="J146"/>
      <c r="L146"/>
      <c r="N146"/>
      <c r="P146"/>
    </row>
    <row r="147" spans="8:16" x14ac:dyDescent="0.25">
      <c r="H147"/>
      <c r="J147"/>
      <c r="L147"/>
      <c r="N147"/>
      <c r="P147"/>
    </row>
    <row r="148" spans="8:16" x14ac:dyDescent="0.25">
      <c r="H148"/>
      <c r="J148"/>
      <c r="L148"/>
      <c r="N148"/>
      <c r="P148"/>
    </row>
    <row r="149" spans="8:16" x14ac:dyDescent="0.25">
      <c r="H149"/>
      <c r="J149"/>
      <c r="L149"/>
      <c r="N149"/>
      <c r="P149"/>
    </row>
    <row r="150" spans="8:16" x14ac:dyDescent="0.25">
      <c r="H150"/>
      <c r="J150"/>
      <c r="L150"/>
      <c r="N150"/>
      <c r="P150"/>
    </row>
    <row r="151" spans="8:16" x14ac:dyDescent="0.25">
      <c r="H151"/>
      <c r="J151"/>
      <c r="L151"/>
      <c r="N151"/>
      <c r="P151"/>
    </row>
    <row r="152" spans="8:16" x14ac:dyDescent="0.25">
      <c r="H152"/>
      <c r="J152"/>
      <c r="L152"/>
      <c r="N152"/>
      <c r="P152"/>
    </row>
    <row r="153" spans="8:16" x14ac:dyDescent="0.25">
      <c r="H153"/>
      <c r="J153"/>
      <c r="L153"/>
      <c r="N153"/>
      <c r="P153"/>
    </row>
    <row r="154" spans="8:16" x14ac:dyDescent="0.25">
      <c r="H154"/>
      <c r="J154"/>
      <c r="L154"/>
      <c r="N154"/>
      <c r="P154"/>
    </row>
    <row r="155" spans="8:16" x14ac:dyDescent="0.25">
      <c r="H155"/>
      <c r="J155"/>
      <c r="L155"/>
      <c r="N155"/>
      <c r="P155"/>
    </row>
    <row r="156" spans="8:16" x14ac:dyDescent="0.25">
      <c r="H156"/>
      <c r="J156"/>
      <c r="L156"/>
      <c r="N156"/>
      <c r="P156"/>
    </row>
    <row r="157" spans="8:16" x14ac:dyDescent="0.25">
      <c r="H157"/>
      <c r="J157"/>
      <c r="L157"/>
      <c r="N157"/>
      <c r="P157"/>
    </row>
    <row r="158" spans="8:16" x14ac:dyDescent="0.25">
      <c r="H158"/>
      <c r="J158"/>
      <c r="L158"/>
      <c r="N158"/>
      <c r="P158"/>
    </row>
    <row r="159" spans="8:16" x14ac:dyDescent="0.25">
      <c r="H159"/>
      <c r="J159"/>
      <c r="L159"/>
      <c r="N159"/>
      <c r="P159"/>
    </row>
    <row r="160" spans="8:16" x14ac:dyDescent="0.25">
      <c r="H160"/>
      <c r="J160"/>
      <c r="L160"/>
      <c r="N160"/>
      <c r="P160"/>
    </row>
    <row r="161" spans="8:16" x14ac:dyDescent="0.25">
      <c r="H161"/>
      <c r="J161"/>
      <c r="L161"/>
      <c r="N161"/>
      <c r="P161"/>
    </row>
    <row r="162" spans="8:16" x14ac:dyDescent="0.25">
      <c r="H162"/>
      <c r="J162"/>
      <c r="L162"/>
      <c r="N162"/>
      <c r="P162"/>
    </row>
    <row r="163" spans="8:16" x14ac:dyDescent="0.25">
      <c r="H163"/>
      <c r="J163"/>
      <c r="L163"/>
      <c r="N163"/>
      <c r="P163"/>
    </row>
    <row r="164" spans="8:16" x14ac:dyDescent="0.25">
      <c r="H164"/>
      <c r="J164"/>
      <c r="L164"/>
      <c r="N164"/>
      <c r="P164"/>
    </row>
    <row r="165" spans="8:16" x14ac:dyDescent="0.25">
      <c r="H165"/>
      <c r="J165"/>
      <c r="L165"/>
      <c r="N165"/>
      <c r="P165"/>
    </row>
    <row r="166" spans="8:16" x14ac:dyDescent="0.25">
      <c r="H166"/>
      <c r="J166"/>
      <c r="L166"/>
      <c r="N166"/>
      <c r="P166"/>
    </row>
    <row r="167" spans="8:16" x14ac:dyDescent="0.25">
      <c r="H167"/>
      <c r="J167"/>
      <c r="L167"/>
      <c r="N167"/>
      <c r="P167"/>
    </row>
    <row r="168" spans="8:16" x14ac:dyDescent="0.25">
      <c r="H168"/>
      <c r="J168"/>
      <c r="L168"/>
      <c r="N168"/>
      <c r="P168"/>
    </row>
    <row r="169" spans="8:16" x14ac:dyDescent="0.25">
      <c r="H169"/>
      <c r="J169"/>
      <c r="L169"/>
      <c r="N169"/>
      <c r="P169"/>
    </row>
    <row r="170" spans="8:16" x14ac:dyDescent="0.25">
      <c r="H170"/>
      <c r="J170"/>
      <c r="L170"/>
      <c r="N170"/>
      <c r="P170"/>
    </row>
    <row r="171" spans="8:16" x14ac:dyDescent="0.25">
      <c r="H171"/>
      <c r="J171"/>
      <c r="L171"/>
      <c r="N171"/>
      <c r="P171"/>
    </row>
    <row r="172" spans="8:16" x14ac:dyDescent="0.25">
      <c r="H172"/>
      <c r="J172"/>
      <c r="L172"/>
      <c r="N172"/>
      <c r="P172"/>
    </row>
    <row r="173" spans="8:16" x14ac:dyDescent="0.25">
      <c r="H173"/>
      <c r="J173"/>
      <c r="L173"/>
      <c r="N173"/>
      <c r="P173"/>
    </row>
    <row r="174" spans="8:16" x14ac:dyDescent="0.25">
      <c r="H174"/>
      <c r="J174"/>
      <c r="L174"/>
      <c r="N174"/>
      <c r="P174"/>
    </row>
    <row r="175" spans="8:16" x14ac:dyDescent="0.25">
      <c r="H175"/>
      <c r="J175"/>
      <c r="L175"/>
      <c r="N175"/>
      <c r="P175"/>
    </row>
    <row r="176" spans="8:16" x14ac:dyDescent="0.25">
      <c r="H176"/>
      <c r="J176"/>
      <c r="L176"/>
      <c r="N176"/>
      <c r="P176"/>
    </row>
    <row r="177" spans="8:16" x14ac:dyDescent="0.25">
      <c r="H177"/>
      <c r="J177"/>
      <c r="L177"/>
      <c r="N177"/>
      <c r="P177"/>
    </row>
    <row r="178" spans="8:16" x14ac:dyDescent="0.25">
      <c r="H178"/>
      <c r="J178"/>
      <c r="L178"/>
      <c r="N178"/>
      <c r="P178"/>
    </row>
    <row r="179" spans="8:16" x14ac:dyDescent="0.25">
      <c r="H179"/>
      <c r="J179"/>
      <c r="L179"/>
      <c r="N179"/>
      <c r="P179"/>
    </row>
    <row r="180" spans="8:16" x14ac:dyDescent="0.25">
      <c r="H180"/>
      <c r="J180"/>
      <c r="L180"/>
      <c r="N180"/>
      <c r="P180"/>
    </row>
    <row r="181" spans="8:16" x14ac:dyDescent="0.25">
      <c r="H181"/>
      <c r="J181"/>
      <c r="L181"/>
      <c r="N181"/>
      <c r="P181"/>
    </row>
    <row r="182" spans="8:16" x14ac:dyDescent="0.25">
      <c r="H182"/>
      <c r="J182"/>
      <c r="L182"/>
      <c r="N182"/>
      <c r="P182"/>
    </row>
    <row r="183" spans="8:16" x14ac:dyDescent="0.25">
      <c r="H183"/>
      <c r="J183"/>
      <c r="L183"/>
      <c r="N183"/>
      <c r="P183"/>
    </row>
    <row r="184" spans="8:16" x14ac:dyDescent="0.25">
      <c r="H184"/>
      <c r="J184"/>
      <c r="L184"/>
      <c r="N184"/>
      <c r="P184"/>
    </row>
    <row r="185" spans="8:16" x14ac:dyDescent="0.25">
      <c r="H185"/>
      <c r="J185"/>
      <c r="L185"/>
      <c r="N185"/>
      <c r="P185"/>
    </row>
    <row r="186" spans="8:16" x14ac:dyDescent="0.25">
      <c r="H186"/>
      <c r="J186"/>
      <c r="L186"/>
      <c r="N186"/>
      <c r="P186"/>
    </row>
    <row r="187" spans="8:16" x14ac:dyDescent="0.25">
      <c r="H187"/>
      <c r="J187"/>
      <c r="L187"/>
      <c r="N187"/>
      <c r="P187"/>
    </row>
    <row r="188" spans="8:16" x14ac:dyDescent="0.25">
      <c r="H188"/>
      <c r="J188"/>
      <c r="L188"/>
      <c r="N188"/>
      <c r="P188"/>
    </row>
    <row r="189" spans="8:16" x14ac:dyDescent="0.25">
      <c r="H189"/>
      <c r="J189"/>
      <c r="L189"/>
      <c r="N189"/>
      <c r="P189"/>
    </row>
    <row r="190" spans="8:16" x14ac:dyDescent="0.25">
      <c r="H190"/>
      <c r="J190"/>
      <c r="L190"/>
      <c r="N190"/>
      <c r="P190"/>
    </row>
    <row r="191" spans="8:16" x14ac:dyDescent="0.25">
      <c r="H191"/>
      <c r="J191"/>
      <c r="L191"/>
      <c r="N191"/>
      <c r="P191"/>
    </row>
    <row r="192" spans="8:16" x14ac:dyDescent="0.25">
      <c r="H192"/>
      <c r="J192"/>
      <c r="L192"/>
      <c r="N192"/>
      <c r="P192"/>
    </row>
    <row r="193" spans="8:16" x14ac:dyDescent="0.25">
      <c r="H193"/>
      <c r="J193"/>
      <c r="L193"/>
      <c r="N193"/>
      <c r="P193"/>
    </row>
    <row r="194" spans="8:16" x14ac:dyDescent="0.25">
      <c r="H194"/>
      <c r="J194"/>
      <c r="L194"/>
      <c r="N194"/>
      <c r="P194"/>
    </row>
    <row r="195" spans="8:16" x14ac:dyDescent="0.25">
      <c r="H195"/>
      <c r="J195"/>
      <c r="L195"/>
      <c r="N195"/>
      <c r="P195"/>
    </row>
    <row r="196" spans="8:16" x14ac:dyDescent="0.25">
      <c r="H196"/>
      <c r="J196"/>
      <c r="L196"/>
      <c r="N196"/>
      <c r="P196"/>
    </row>
    <row r="197" spans="8:16" x14ac:dyDescent="0.25">
      <c r="H197"/>
      <c r="J197"/>
      <c r="L197"/>
      <c r="N197"/>
      <c r="P197"/>
    </row>
    <row r="198" spans="8:16" x14ac:dyDescent="0.25">
      <c r="H198"/>
      <c r="J198"/>
      <c r="L198"/>
      <c r="N198"/>
      <c r="P198"/>
    </row>
    <row r="199" spans="8:16" x14ac:dyDescent="0.25">
      <c r="H199"/>
      <c r="J199"/>
      <c r="L199"/>
      <c r="N199"/>
      <c r="P199"/>
    </row>
    <row r="200" spans="8:16" x14ac:dyDescent="0.25">
      <c r="H200"/>
      <c r="J200"/>
      <c r="L200"/>
      <c r="N200"/>
      <c r="P200"/>
    </row>
    <row r="201" spans="8:16" x14ac:dyDescent="0.25">
      <c r="H201"/>
      <c r="J201"/>
      <c r="L201"/>
      <c r="N201"/>
      <c r="P201"/>
    </row>
    <row r="202" spans="8:16" x14ac:dyDescent="0.25">
      <c r="H202"/>
      <c r="J202"/>
      <c r="L202"/>
      <c r="N202"/>
      <c r="P202"/>
    </row>
    <row r="203" spans="8:16" x14ac:dyDescent="0.25">
      <c r="H203"/>
      <c r="J203"/>
      <c r="L203"/>
      <c r="N203"/>
      <c r="P203"/>
    </row>
    <row r="204" spans="8:16" x14ac:dyDescent="0.25">
      <c r="H204"/>
      <c r="J204"/>
      <c r="L204"/>
      <c r="N204"/>
      <c r="P204"/>
    </row>
    <row r="205" spans="8:16" x14ac:dyDescent="0.25">
      <c r="H205"/>
      <c r="J205"/>
      <c r="L205"/>
      <c r="N205"/>
      <c r="P205"/>
    </row>
    <row r="206" spans="8:16" x14ac:dyDescent="0.25">
      <c r="H206"/>
      <c r="J206"/>
      <c r="L206"/>
      <c r="N206"/>
      <c r="P206"/>
    </row>
    <row r="207" spans="8:16" x14ac:dyDescent="0.25">
      <c r="H207"/>
      <c r="J207"/>
      <c r="L207"/>
      <c r="N207"/>
      <c r="P207"/>
    </row>
    <row r="208" spans="8:16" x14ac:dyDescent="0.25">
      <c r="H208"/>
      <c r="J208"/>
      <c r="L208"/>
      <c r="N208"/>
      <c r="P208"/>
    </row>
    <row r="209" spans="8:16" x14ac:dyDescent="0.25">
      <c r="H209"/>
      <c r="J209"/>
      <c r="L209"/>
      <c r="N209"/>
      <c r="P209"/>
    </row>
    <row r="210" spans="8:16" x14ac:dyDescent="0.25">
      <c r="H210"/>
      <c r="J210"/>
      <c r="L210"/>
      <c r="N210"/>
      <c r="P210"/>
    </row>
    <row r="211" spans="8:16" x14ac:dyDescent="0.25">
      <c r="H211"/>
      <c r="J211"/>
      <c r="L211"/>
      <c r="N211"/>
      <c r="P211"/>
    </row>
    <row r="212" spans="8:16" x14ac:dyDescent="0.25">
      <c r="H212"/>
      <c r="J212"/>
      <c r="L212"/>
      <c r="N212"/>
      <c r="P212"/>
    </row>
    <row r="213" spans="8:16" x14ac:dyDescent="0.25">
      <c r="H213"/>
      <c r="J213"/>
      <c r="L213"/>
      <c r="N213"/>
      <c r="P213"/>
    </row>
    <row r="214" spans="8:16" x14ac:dyDescent="0.25">
      <c r="H214"/>
      <c r="J214"/>
      <c r="L214"/>
      <c r="N214"/>
      <c r="P214"/>
    </row>
    <row r="215" spans="8:16" x14ac:dyDescent="0.25">
      <c r="H215"/>
      <c r="J215"/>
      <c r="L215"/>
      <c r="N215"/>
      <c r="P215"/>
    </row>
    <row r="216" spans="8:16" x14ac:dyDescent="0.25">
      <c r="H216"/>
      <c r="J216"/>
      <c r="L216"/>
      <c r="N216"/>
      <c r="P216"/>
    </row>
    <row r="217" spans="8:16" x14ac:dyDescent="0.25">
      <c r="H217"/>
      <c r="J217"/>
      <c r="L217"/>
      <c r="N217"/>
      <c r="P217"/>
    </row>
    <row r="218" spans="8:16" x14ac:dyDescent="0.25">
      <c r="H218"/>
      <c r="J218"/>
      <c r="L218"/>
      <c r="N218"/>
      <c r="P218"/>
    </row>
    <row r="219" spans="8:16" x14ac:dyDescent="0.25">
      <c r="H219"/>
      <c r="J219"/>
      <c r="L219"/>
      <c r="N219"/>
      <c r="P219"/>
    </row>
    <row r="220" spans="8:16" x14ac:dyDescent="0.25">
      <c r="H220"/>
      <c r="J220"/>
      <c r="L220"/>
      <c r="N220"/>
      <c r="P220"/>
    </row>
    <row r="221" spans="8:16" x14ac:dyDescent="0.25">
      <c r="H221"/>
      <c r="J221"/>
      <c r="L221"/>
      <c r="N221"/>
      <c r="P221"/>
    </row>
    <row r="222" spans="8:16" x14ac:dyDescent="0.25">
      <c r="H222"/>
      <c r="J222"/>
      <c r="L222"/>
      <c r="N222"/>
      <c r="P222"/>
    </row>
    <row r="223" spans="8:16" x14ac:dyDescent="0.25">
      <c r="H223"/>
      <c r="J223"/>
      <c r="L223"/>
      <c r="N223"/>
      <c r="P223"/>
    </row>
    <row r="224" spans="8:16" x14ac:dyDescent="0.25">
      <c r="H224"/>
      <c r="J224"/>
      <c r="L224"/>
      <c r="N224"/>
      <c r="P224"/>
    </row>
    <row r="225" spans="8:16" x14ac:dyDescent="0.25">
      <c r="H225"/>
      <c r="J225"/>
      <c r="L225"/>
      <c r="N225"/>
      <c r="P225"/>
    </row>
    <row r="226" spans="8:16" x14ac:dyDescent="0.25">
      <c r="H226"/>
      <c r="J226"/>
      <c r="L226"/>
      <c r="N226"/>
      <c r="P226"/>
    </row>
    <row r="227" spans="8:16" x14ac:dyDescent="0.25">
      <c r="H227"/>
      <c r="J227"/>
      <c r="L227"/>
      <c r="N227"/>
      <c r="P227"/>
    </row>
    <row r="228" spans="8:16" x14ac:dyDescent="0.25">
      <c r="H228"/>
      <c r="J228"/>
      <c r="L228"/>
      <c r="N228"/>
      <c r="P228"/>
    </row>
    <row r="229" spans="8:16" x14ac:dyDescent="0.25">
      <c r="H229"/>
      <c r="J229"/>
      <c r="L229"/>
      <c r="N229"/>
      <c r="P229"/>
    </row>
    <row r="230" spans="8:16" x14ac:dyDescent="0.25">
      <c r="H230"/>
      <c r="J230"/>
      <c r="L230"/>
      <c r="N230"/>
      <c r="P230"/>
    </row>
    <row r="231" spans="8:16" x14ac:dyDescent="0.25">
      <c r="H231"/>
      <c r="J231"/>
      <c r="L231"/>
      <c r="N231"/>
      <c r="P231"/>
    </row>
    <row r="232" spans="8:16" x14ac:dyDescent="0.25">
      <c r="H232"/>
      <c r="J232"/>
      <c r="L232"/>
      <c r="N232"/>
      <c r="P232"/>
    </row>
    <row r="233" spans="8:16" x14ac:dyDescent="0.25">
      <c r="H233"/>
      <c r="J233"/>
      <c r="L233"/>
      <c r="N233"/>
      <c r="P233"/>
    </row>
    <row r="234" spans="8:16" x14ac:dyDescent="0.25">
      <c r="H234"/>
      <c r="J234"/>
      <c r="L234"/>
      <c r="N234"/>
      <c r="P234"/>
    </row>
    <row r="235" spans="8:16" x14ac:dyDescent="0.25">
      <c r="H235"/>
      <c r="J235"/>
      <c r="L235"/>
      <c r="N235"/>
      <c r="P235"/>
    </row>
    <row r="236" spans="8:16" x14ac:dyDescent="0.25">
      <c r="H236"/>
      <c r="J236"/>
      <c r="L236"/>
      <c r="N236"/>
      <c r="P236"/>
    </row>
    <row r="237" spans="8:16" x14ac:dyDescent="0.25">
      <c r="H237"/>
      <c r="J237"/>
      <c r="L237"/>
      <c r="N237"/>
      <c r="P237"/>
    </row>
    <row r="238" spans="8:16" x14ac:dyDescent="0.25">
      <c r="H238"/>
      <c r="J238"/>
      <c r="L238"/>
      <c r="N238"/>
      <c r="P238"/>
    </row>
    <row r="239" spans="8:16" x14ac:dyDescent="0.25">
      <c r="H239"/>
      <c r="J239"/>
      <c r="L239"/>
      <c r="N239"/>
      <c r="P239"/>
    </row>
  </sheetData>
  <mergeCells count="23">
    <mergeCell ref="D4:D6"/>
    <mergeCell ref="F4:F6"/>
    <mergeCell ref="G4:N4"/>
    <mergeCell ref="A7:A16"/>
    <mergeCell ref="A4:A6"/>
    <mergeCell ref="B4:B6"/>
    <mergeCell ref="C4:C6"/>
    <mergeCell ref="B13:B16"/>
    <mergeCell ref="C14:C16"/>
    <mergeCell ref="D14:D16"/>
    <mergeCell ref="B7:B10"/>
    <mergeCell ref="B11:B12"/>
    <mergeCell ref="T4:T6"/>
    <mergeCell ref="U4:U6"/>
    <mergeCell ref="G5:H5"/>
    <mergeCell ref="E4:E6"/>
    <mergeCell ref="O4:P5"/>
    <mergeCell ref="Q4:Q6"/>
    <mergeCell ref="R4:R6"/>
    <mergeCell ref="S4:S6"/>
    <mergeCell ref="I5:J5"/>
    <mergeCell ref="K5:L5"/>
    <mergeCell ref="M5:N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INDICADORES DE RESULTADOS" prompt="Medidas o variables para verificar el cumplimiento de cada paso._x000a_" sqref="D4:D6"/>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topLeftCell="D16" zoomScale="70" zoomScaleNormal="70" workbookViewId="0">
      <selection activeCell="J16" sqref="J16"/>
    </sheetView>
  </sheetViews>
  <sheetFormatPr baseColWidth="10" defaultRowHeight="15" x14ac:dyDescent="0.25"/>
  <cols>
    <col min="1" max="2" width="35.7109375" customWidth="1"/>
    <col min="3" max="3" width="34.5703125" customWidth="1"/>
    <col min="4" max="5" width="27.42578125" customWidth="1"/>
    <col min="6" max="6" width="38.140625" customWidth="1"/>
    <col min="7" max="7" width="15.28515625" customWidth="1"/>
    <col min="8" max="8" width="11.5703125" style="241"/>
    <col min="9" max="9" width="15.28515625" customWidth="1"/>
    <col min="10" max="10" width="18.85546875" style="241" customWidth="1"/>
    <col min="12" max="12" width="11.5703125" style="241"/>
    <col min="14" max="14" width="11.5703125" style="241"/>
    <col min="15" max="15" width="15.28515625" customWidth="1"/>
    <col min="16" max="16" width="18.28515625" style="241" customWidth="1"/>
    <col min="17" max="17" width="14.140625" hidden="1" customWidth="1"/>
    <col min="18" max="18" width="27.5703125" customWidth="1"/>
    <col min="19" max="19" width="23.140625" bestFit="1" customWidth="1"/>
    <col min="20" max="20" width="20.5703125" bestFit="1" customWidth="1"/>
    <col min="21" max="21" width="16.140625" bestFit="1" customWidth="1"/>
  </cols>
  <sheetData>
    <row r="1" spans="1:21" ht="18.75" x14ac:dyDescent="0.25">
      <c r="B1" s="291"/>
      <c r="C1" s="291"/>
      <c r="D1" s="291"/>
      <c r="E1" s="291"/>
      <c r="F1" s="291"/>
      <c r="G1" s="291" t="s">
        <v>486</v>
      </c>
      <c r="I1" s="291"/>
      <c r="J1" s="291"/>
      <c r="K1" s="291"/>
      <c r="L1" s="291"/>
      <c r="M1" s="291"/>
      <c r="N1" s="291"/>
      <c r="O1" s="291"/>
      <c r="P1" s="291"/>
      <c r="Q1" s="291"/>
      <c r="R1" s="291"/>
      <c r="S1" s="291"/>
      <c r="T1" s="291"/>
      <c r="U1" s="291"/>
    </row>
    <row r="2" spans="1:21" x14ac:dyDescent="0.25">
      <c r="A2" s="279" t="s">
        <v>1347</v>
      </c>
      <c r="B2" s="279"/>
      <c r="C2" s="279"/>
      <c r="D2" s="279"/>
      <c r="E2" s="279"/>
      <c r="F2" s="279"/>
      <c r="G2" s="279"/>
      <c r="H2" s="279"/>
      <c r="I2" s="279"/>
      <c r="J2" s="279"/>
      <c r="K2" s="279"/>
      <c r="L2" s="279"/>
      <c r="M2" s="279"/>
      <c r="N2" s="279"/>
      <c r="O2" s="279"/>
      <c r="P2" s="279"/>
      <c r="Q2" s="279"/>
      <c r="R2" s="279"/>
      <c r="S2" s="279"/>
      <c r="T2" s="279"/>
      <c r="U2" s="279"/>
    </row>
    <row r="3" spans="1:21" ht="15" customHeight="1" x14ac:dyDescent="0.25">
      <c r="A3" s="623" t="s">
        <v>98</v>
      </c>
      <c r="B3" s="590" t="s">
        <v>113</v>
      </c>
      <c r="C3" s="584" t="s">
        <v>87</v>
      </c>
      <c r="D3" s="584" t="s">
        <v>88</v>
      </c>
      <c r="E3" s="593" t="s">
        <v>396</v>
      </c>
      <c r="F3" s="584" t="s">
        <v>89</v>
      </c>
      <c r="G3" s="623" t="s">
        <v>101</v>
      </c>
      <c r="H3" s="623"/>
      <c r="I3" s="623"/>
      <c r="J3" s="623"/>
      <c r="K3" s="623"/>
      <c r="L3" s="623"/>
      <c r="M3" s="623"/>
      <c r="N3" s="623"/>
      <c r="O3" s="629" t="s">
        <v>102</v>
      </c>
      <c r="P3" s="629"/>
      <c r="Q3" s="590" t="s">
        <v>103</v>
      </c>
      <c r="R3" s="590" t="s">
        <v>104</v>
      </c>
      <c r="S3" s="590" t="s">
        <v>111</v>
      </c>
      <c r="T3" s="590" t="s">
        <v>110</v>
      </c>
      <c r="U3" s="587" t="s">
        <v>90</v>
      </c>
    </row>
    <row r="4" spans="1:21" ht="15" customHeight="1" x14ac:dyDescent="0.25">
      <c r="A4" s="623"/>
      <c r="B4" s="591"/>
      <c r="C4" s="585"/>
      <c r="D4" s="585"/>
      <c r="E4" s="594"/>
      <c r="F4" s="585"/>
      <c r="G4" s="623" t="s">
        <v>105</v>
      </c>
      <c r="H4" s="623"/>
      <c r="I4" s="623" t="s">
        <v>106</v>
      </c>
      <c r="J4" s="623"/>
      <c r="K4" s="623" t="s">
        <v>107</v>
      </c>
      <c r="L4" s="623"/>
      <c r="M4" s="623" t="s">
        <v>108</v>
      </c>
      <c r="N4" s="623"/>
      <c r="O4" s="629"/>
      <c r="P4" s="629"/>
      <c r="Q4" s="591"/>
      <c r="R4" s="591"/>
      <c r="S4" s="591"/>
      <c r="T4" s="591"/>
      <c r="U4" s="588"/>
    </row>
    <row r="5" spans="1:21" ht="25.5" x14ac:dyDescent="0.25">
      <c r="A5" s="623"/>
      <c r="B5" s="592"/>
      <c r="C5" s="586"/>
      <c r="D5" s="586"/>
      <c r="E5" s="595"/>
      <c r="F5" s="586"/>
      <c r="G5" s="252" t="s">
        <v>109</v>
      </c>
      <c r="H5" s="239" t="s">
        <v>12</v>
      </c>
      <c r="I5" s="252" t="s">
        <v>109</v>
      </c>
      <c r="J5" s="239" t="s">
        <v>12</v>
      </c>
      <c r="K5" s="252" t="s">
        <v>109</v>
      </c>
      <c r="L5" s="239" t="s">
        <v>12</v>
      </c>
      <c r="M5" s="252" t="s">
        <v>109</v>
      </c>
      <c r="N5" s="239" t="s">
        <v>12</v>
      </c>
      <c r="O5" s="252" t="s">
        <v>109</v>
      </c>
      <c r="P5" s="239" t="s">
        <v>12</v>
      </c>
      <c r="Q5" s="592"/>
      <c r="R5" s="592"/>
      <c r="S5" s="592"/>
      <c r="T5" s="592"/>
      <c r="U5" s="589"/>
    </row>
    <row r="6" spans="1:21" ht="146.25" customHeight="1" x14ac:dyDescent="0.25">
      <c r="A6" s="619" t="s">
        <v>1447</v>
      </c>
      <c r="B6" s="617" t="s">
        <v>1348</v>
      </c>
      <c r="C6" s="74" t="s">
        <v>1869</v>
      </c>
      <c r="D6" s="340" t="s">
        <v>1870</v>
      </c>
      <c r="E6" s="340" t="s">
        <v>1876</v>
      </c>
      <c r="F6" s="285" t="s">
        <v>1871</v>
      </c>
      <c r="G6" s="403"/>
      <c r="H6" s="404"/>
      <c r="I6" s="403"/>
      <c r="J6" s="404"/>
      <c r="K6" s="403"/>
      <c r="L6" s="404"/>
      <c r="M6" s="403"/>
      <c r="N6" s="404"/>
      <c r="O6" s="340"/>
      <c r="P6" s="404"/>
      <c r="Q6" s="340"/>
      <c r="R6" s="340" t="s">
        <v>1872</v>
      </c>
      <c r="S6" s="340" t="s">
        <v>1873</v>
      </c>
      <c r="T6" s="340" t="s">
        <v>1874</v>
      </c>
      <c r="U6" s="340" t="s">
        <v>1875</v>
      </c>
    </row>
    <row r="7" spans="1:21" s="412" customFormat="1" ht="63" x14ac:dyDescent="0.25">
      <c r="A7" s="619"/>
      <c r="B7" s="618"/>
      <c r="C7" s="74" t="s">
        <v>2016</v>
      </c>
      <c r="D7" s="340" t="s">
        <v>2017</v>
      </c>
      <c r="E7" s="340" t="s">
        <v>1966</v>
      </c>
      <c r="F7" s="285" t="s">
        <v>2018</v>
      </c>
      <c r="G7" s="552">
        <v>0.25</v>
      </c>
      <c r="H7" s="551">
        <v>50</v>
      </c>
      <c r="I7" s="552">
        <v>0.25</v>
      </c>
      <c r="J7" s="551">
        <v>50</v>
      </c>
      <c r="K7" s="552">
        <v>0.25</v>
      </c>
      <c r="L7" s="551">
        <v>50</v>
      </c>
      <c r="M7" s="552">
        <v>0.25</v>
      </c>
      <c r="N7" s="551">
        <v>50</v>
      </c>
      <c r="O7" s="340"/>
      <c r="P7" s="404"/>
      <c r="Q7" s="340"/>
      <c r="R7" s="340" t="s">
        <v>2019</v>
      </c>
      <c r="S7" s="340" t="s">
        <v>2020</v>
      </c>
      <c r="T7" s="340" t="s">
        <v>2021</v>
      </c>
      <c r="U7" s="340" t="s">
        <v>2031</v>
      </c>
    </row>
    <row r="8" spans="1:21" s="412" customFormat="1" ht="63" x14ac:dyDescent="0.25">
      <c r="A8" s="619"/>
      <c r="B8" s="618"/>
      <c r="C8" s="648" t="s">
        <v>2022</v>
      </c>
      <c r="D8" s="648" t="s">
        <v>2023</v>
      </c>
      <c r="E8" s="340" t="s">
        <v>2000</v>
      </c>
      <c r="F8" s="285" t="s">
        <v>2024</v>
      </c>
      <c r="G8" s="403">
        <v>1</v>
      </c>
      <c r="H8" s="404">
        <v>0</v>
      </c>
      <c r="I8" s="403">
        <v>0.01</v>
      </c>
      <c r="J8" s="404">
        <v>0</v>
      </c>
      <c r="K8" s="403">
        <v>1</v>
      </c>
      <c r="L8" s="404">
        <v>0</v>
      </c>
      <c r="M8" s="403">
        <v>1</v>
      </c>
      <c r="N8" s="404">
        <v>0</v>
      </c>
      <c r="O8" s="340"/>
      <c r="P8" s="404">
        <v>0</v>
      </c>
      <c r="Q8" s="340"/>
      <c r="R8" s="340" t="s">
        <v>2025</v>
      </c>
      <c r="S8" s="340" t="s">
        <v>2026</v>
      </c>
      <c r="T8" s="340" t="s">
        <v>2021</v>
      </c>
      <c r="U8" s="340" t="s">
        <v>2031</v>
      </c>
    </row>
    <row r="9" spans="1:21" ht="63" x14ac:dyDescent="0.25">
      <c r="A9" s="619"/>
      <c r="B9" s="618"/>
      <c r="C9" s="650"/>
      <c r="D9" s="650"/>
      <c r="E9" s="340" t="s">
        <v>2030</v>
      </c>
      <c r="F9" s="285" t="s">
        <v>2027</v>
      </c>
      <c r="G9" s="552">
        <v>1</v>
      </c>
      <c r="H9" s="551">
        <v>500</v>
      </c>
      <c r="I9" s="552">
        <v>2</v>
      </c>
      <c r="J9" s="551">
        <v>500</v>
      </c>
      <c r="K9" s="552">
        <v>1</v>
      </c>
      <c r="L9" s="551">
        <v>500</v>
      </c>
      <c r="M9" s="552">
        <v>2</v>
      </c>
      <c r="N9" s="551">
        <v>500</v>
      </c>
      <c r="O9" s="340"/>
      <c r="P9" s="404"/>
      <c r="Q9" s="340"/>
      <c r="R9" s="340" t="s">
        <v>2028</v>
      </c>
      <c r="S9" s="340" t="s">
        <v>2029</v>
      </c>
      <c r="T9" s="340" t="s">
        <v>2021</v>
      </c>
      <c r="U9" s="340" t="s">
        <v>2031</v>
      </c>
    </row>
    <row r="10" spans="1:21" ht="220.5" x14ac:dyDescent="0.25">
      <c r="A10" s="618" t="s">
        <v>1448</v>
      </c>
      <c r="B10" s="617" t="s">
        <v>1449</v>
      </c>
      <c r="C10" s="74" t="s">
        <v>1530</v>
      </c>
      <c r="D10" s="321"/>
      <c r="E10" s="321" t="s">
        <v>1531</v>
      </c>
      <c r="F10" s="321" t="s">
        <v>1532</v>
      </c>
      <c r="G10" s="403"/>
      <c r="H10" s="404"/>
      <c r="I10" s="403">
        <v>0.01</v>
      </c>
      <c r="J10" s="404">
        <f>'1. TALLERES SEMINARIOS'!D105</f>
        <v>2500</v>
      </c>
      <c r="K10" s="403"/>
      <c r="L10" s="404"/>
      <c r="M10" s="403"/>
      <c r="N10" s="404"/>
      <c r="O10" s="340">
        <v>1</v>
      </c>
      <c r="P10" s="404">
        <f>+H10+J10+L10+N10</f>
        <v>2500</v>
      </c>
      <c r="Q10" s="340"/>
      <c r="R10" s="340" t="s">
        <v>1533</v>
      </c>
      <c r="S10" s="340" t="s">
        <v>1534</v>
      </c>
      <c r="T10" s="340" t="s">
        <v>1535</v>
      </c>
      <c r="U10" s="340" t="s">
        <v>1521</v>
      </c>
    </row>
    <row r="11" spans="1:21" ht="94.5" x14ac:dyDescent="0.25">
      <c r="A11" s="618"/>
      <c r="B11" s="618"/>
      <c r="C11" s="648" t="s">
        <v>1877</v>
      </c>
      <c r="D11" s="648" t="s">
        <v>1878</v>
      </c>
      <c r="E11" s="340" t="s">
        <v>1889</v>
      </c>
      <c r="F11" s="285" t="s">
        <v>1879</v>
      </c>
      <c r="G11" s="403">
        <v>0</v>
      </c>
      <c r="H11" s="404">
        <v>0</v>
      </c>
      <c r="I11" s="403">
        <v>0</v>
      </c>
      <c r="J11" s="404">
        <v>0</v>
      </c>
      <c r="K11" s="403">
        <v>0</v>
      </c>
      <c r="L11" s="404">
        <v>0</v>
      </c>
      <c r="M11" s="403">
        <v>0</v>
      </c>
      <c r="N11" s="404">
        <v>0</v>
      </c>
      <c r="O11" s="340">
        <v>0</v>
      </c>
      <c r="P11" s="404">
        <f t="shared" ref="P11:P20" si="0">+H11+J11+L11+N11</f>
        <v>0</v>
      </c>
      <c r="Q11" s="340"/>
      <c r="R11" s="340" t="s">
        <v>1880</v>
      </c>
      <c r="S11" s="340" t="s">
        <v>1881</v>
      </c>
      <c r="T11" s="340" t="s">
        <v>1860</v>
      </c>
      <c r="U11" s="340" t="s">
        <v>1882</v>
      </c>
    </row>
    <row r="12" spans="1:21" ht="78.75" x14ac:dyDescent="0.25">
      <c r="A12" s="618"/>
      <c r="B12" s="618"/>
      <c r="C12" s="650"/>
      <c r="D12" s="650"/>
      <c r="E12" s="340" t="s">
        <v>1883</v>
      </c>
      <c r="F12" s="285" t="s">
        <v>1884</v>
      </c>
      <c r="G12" s="403">
        <v>0</v>
      </c>
      <c r="H12" s="404">
        <v>0</v>
      </c>
      <c r="I12" s="403">
        <v>0</v>
      </c>
      <c r="J12" s="404">
        <v>0</v>
      </c>
      <c r="K12" s="403">
        <v>0</v>
      </c>
      <c r="L12" s="404">
        <v>0</v>
      </c>
      <c r="M12" s="403">
        <v>1</v>
      </c>
      <c r="N12" s="404">
        <f>'5. ACTIVIDADES ESPECIALES'!D175</f>
        <v>52340</v>
      </c>
      <c r="O12" s="340">
        <v>1</v>
      </c>
      <c r="P12" s="404">
        <f t="shared" si="0"/>
        <v>52340</v>
      </c>
      <c r="Q12" s="340"/>
      <c r="R12" s="340" t="s">
        <v>1885</v>
      </c>
      <c r="S12" s="340" t="s">
        <v>1886</v>
      </c>
      <c r="T12" s="340" t="s">
        <v>1887</v>
      </c>
      <c r="U12" s="340" t="s">
        <v>1888</v>
      </c>
    </row>
    <row r="13" spans="1:21" ht="102" customHeight="1" x14ac:dyDescent="0.25">
      <c r="A13" s="430" t="s">
        <v>1450</v>
      </c>
      <c r="B13" s="430" t="s">
        <v>1451</v>
      </c>
      <c r="C13" s="74" t="s">
        <v>1894</v>
      </c>
      <c r="D13" s="340" t="s">
        <v>1895</v>
      </c>
      <c r="E13" s="340" t="s">
        <v>1901</v>
      </c>
      <c r="F13" s="285" t="s">
        <v>1896</v>
      </c>
      <c r="G13" s="403">
        <v>0</v>
      </c>
      <c r="H13" s="404">
        <v>0</v>
      </c>
      <c r="I13" s="403">
        <v>0</v>
      </c>
      <c r="J13" s="404">
        <v>0</v>
      </c>
      <c r="K13" s="403">
        <v>0</v>
      </c>
      <c r="L13" s="404">
        <v>0</v>
      </c>
      <c r="M13" s="403">
        <v>0</v>
      </c>
      <c r="N13" s="404">
        <v>0</v>
      </c>
      <c r="O13" s="340">
        <v>0</v>
      </c>
      <c r="P13" s="404">
        <f t="shared" si="0"/>
        <v>0</v>
      </c>
      <c r="Q13" s="340"/>
      <c r="R13" s="340" t="s">
        <v>1897</v>
      </c>
      <c r="S13" s="340" t="s">
        <v>1898</v>
      </c>
      <c r="T13" s="340" t="s">
        <v>1899</v>
      </c>
      <c r="U13" s="340" t="s">
        <v>1900</v>
      </c>
    </row>
    <row r="14" spans="1:21" ht="78.75" customHeight="1" x14ac:dyDescent="0.25">
      <c r="A14" s="630" t="s">
        <v>1452</v>
      </c>
      <c r="B14" s="619" t="s">
        <v>1453</v>
      </c>
      <c r="C14" s="654" t="s">
        <v>1902</v>
      </c>
      <c r="D14" s="655" t="s">
        <v>1903</v>
      </c>
      <c r="E14" s="340" t="s">
        <v>1930</v>
      </c>
      <c r="F14" s="285" t="s">
        <v>1904</v>
      </c>
      <c r="G14" s="403">
        <v>0</v>
      </c>
      <c r="H14" s="404">
        <v>0</v>
      </c>
      <c r="I14" s="403">
        <v>0.4</v>
      </c>
      <c r="J14" s="404">
        <f>'5. ACTIVIDADES ESPECIALES'!D190*I14</f>
        <v>9040</v>
      </c>
      <c r="K14" s="403">
        <v>0.4</v>
      </c>
      <c r="L14" s="404">
        <f>'5. ACTIVIDADES ESPECIALES'!D190*K14</f>
        <v>9040</v>
      </c>
      <c r="M14" s="403">
        <v>0.2</v>
      </c>
      <c r="N14" s="404">
        <f>'5. ACTIVIDADES ESPECIALES'!D190*M14</f>
        <v>4520</v>
      </c>
      <c r="O14" s="340">
        <v>1</v>
      </c>
      <c r="P14" s="404">
        <f t="shared" si="0"/>
        <v>22600</v>
      </c>
      <c r="Q14" s="340"/>
      <c r="R14" s="340" t="s">
        <v>1905</v>
      </c>
      <c r="S14" s="340" t="s">
        <v>1906</v>
      </c>
      <c r="T14" s="340" t="s">
        <v>1907</v>
      </c>
      <c r="U14" s="340" t="s">
        <v>1908</v>
      </c>
    </row>
    <row r="15" spans="1:21" s="412" customFormat="1" ht="94.5" x14ac:dyDescent="0.25">
      <c r="A15" s="631"/>
      <c r="B15" s="619"/>
      <c r="C15" s="654"/>
      <c r="D15" s="656"/>
      <c r="E15" s="340" t="s">
        <v>1931</v>
      </c>
      <c r="F15" s="285" t="s">
        <v>1909</v>
      </c>
      <c r="G15" s="403">
        <v>0.5</v>
      </c>
      <c r="H15" s="404">
        <f>('5. ACTIVIDADES ESPECIALES'!D205+'5. ACTIVIDADES ESPECIALES'!D219)/2</f>
        <v>8500</v>
      </c>
      <c r="I15" s="403"/>
      <c r="J15" s="404"/>
      <c r="K15" s="403"/>
      <c r="L15" s="404"/>
      <c r="M15" s="403">
        <v>0.5</v>
      </c>
      <c r="N15" s="404">
        <f>('5. ACTIVIDADES ESPECIALES'!D205+'5. ACTIVIDADES ESPECIALES'!D219)/2</f>
        <v>8500</v>
      </c>
      <c r="O15" s="340">
        <v>1</v>
      </c>
      <c r="P15" s="404">
        <f t="shared" si="0"/>
        <v>17000</v>
      </c>
      <c r="Q15" s="340"/>
      <c r="R15" s="340" t="s">
        <v>1910</v>
      </c>
      <c r="S15" s="340" t="s">
        <v>1911</v>
      </c>
      <c r="T15" s="340" t="s">
        <v>1912</v>
      </c>
      <c r="U15" s="340" t="s">
        <v>1913</v>
      </c>
    </row>
    <row r="16" spans="1:21" s="412" customFormat="1" ht="94.5" x14ac:dyDescent="0.25">
      <c r="A16" s="631"/>
      <c r="B16" s="619"/>
      <c r="C16" s="654"/>
      <c r="D16" s="656"/>
      <c r="E16" s="340" t="s">
        <v>1932</v>
      </c>
      <c r="F16" s="285" t="s">
        <v>1914</v>
      </c>
      <c r="G16" s="403">
        <v>0</v>
      </c>
      <c r="H16" s="404">
        <v>0</v>
      </c>
      <c r="I16" s="403">
        <v>1</v>
      </c>
      <c r="J16" s="404">
        <f>'5. ACTIVIDADES ESPECIALES'!D233</f>
        <v>4500</v>
      </c>
      <c r="K16" s="403">
        <v>0</v>
      </c>
      <c r="L16" s="404">
        <v>0</v>
      </c>
      <c r="M16" s="403">
        <v>0</v>
      </c>
      <c r="N16" s="404">
        <v>0</v>
      </c>
      <c r="O16" s="340">
        <v>1</v>
      </c>
      <c r="P16" s="404">
        <f t="shared" si="0"/>
        <v>4500</v>
      </c>
      <c r="Q16" s="340"/>
      <c r="R16" s="340" t="s">
        <v>1915</v>
      </c>
      <c r="S16" s="340" t="s">
        <v>1916</v>
      </c>
      <c r="T16" s="340" t="s">
        <v>1917</v>
      </c>
      <c r="U16" s="340" t="s">
        <v>1918</v>
      </c>
    </row>
    <row r="17" spans="1:21" s="412" customFormat="1" ht="94.5" x14ac:dyDescent="0.25">
      <c r="A17" s="631"/>
      <c r="B17" s="619"/>
      <c r="C17" s="654"/>
      <c r="D17" s="656"/>
      <c r="E17" s="340" t="s">
        <v>1933</v>
      </c>
      <c r="F17" s="285" t="s">
        <v>1919</v>
      </c>
      <c r="G17" s="403">
        <v>0</v>
      </c>
      <c r="H17" s="404">
        <v>0</v>
      </c>
      <c r="I17" s="403">
        <v>0</v>
      </c>
      <c r="J17" s="404">
        <v>0</v>
      </c>
      <c r="K17" s="403">
        <v>1</v>
      </c>
      <c r="L17" s="551">
        <v>8000</v>
      </c>
      <c r="M17" s="403">
        <v>0</v>
      </c>
      <c r="N17" s="404">
        <v>0</v>
      </c>
      <c r="O17" s="340">
        <v>1</v>
      </c>
      <c r="P17" s="404"/>
      <c r="Q17" s="340"/>
      <c r="R17" s="340" t="s">
        <v>1920</v>
      </c>
      <c r="S17" s="340" t="s">
        <v>1921</v>
      </c>
      <c r="T17" s="340" t="s">
        <v>1917</v>
      </c>
      <c r="U17" s="340" t="s">
        <v>1882</v>
      </c>
    </row>
    <row r="18" spans="1:21" ht="157.5" x14ac:dyDescent="0.25">
      <c r="A18" s="631"/>
      <c r="B18" s="619"/>
      <c r="C18" s="654"/>
      <c r="D18" s="656"/>
      <c r="E18" s="340" t="s">
        <v>1934</v>
      </c>
      <c r="F18" s="285" t="s">
        <v>1922</v>
      </c>
      <c r="G18" s="403"/>
      <c r="H18" s="404"/>
      <c r="I18" s="403"/>
      <c r="J18" s="404"/>
      <c r="K18" s="403"/>
      <c r="L18" s="404"/>
      <c r="M18" s="403"/>
      <c r="N18" s="404"/>
      <c r="O18" s="340"/>
      <c r="P18" s="404">
        <f t="shared" si="0"/>
        <v>0</v>
      </c>
      <c r="Q18" s="340"/>
      <c r="R18" s="340" t="s">
        <v>1923</v>
      </c>
      <c r="S18" s="340" t="s">
        <v>1924</v>
      </c>
      <c r="T18" s="340" t="s">
        <v>1925</v>
      </c>
      <c r="U18" s="340" t="s">
        <v>1926</v>
      </c>
    </row>
    <row r="19" spans="1:21" ht="94.5" x14ac:dyDescent="0.25">
      <c r="A19" s="631"/>
      <c r="B19" s="619"/>
      <c r="C19" s="654"/>
      <c r="D19" s="657"/>
      <c r="E19" s="340" t="s">
        <v>1935</v>
      </c>
      <c r="F19" s="285" t="s">
        <v>1927</v>
      </c>
      <c r="G19" s="403">
        <v>0</v>
      </c>
      <c r="H19" s="404">
        <v>0</v>
      </c>
      <c r="I19" s="403">
        <v>0</v>
      </c>
      <c r="J19" s="404">
        <v>0</v>
      </c>
      <c r="K19" s="403">
        <v>1</v>
      </c>
      <c r="L19" s="404">
        <v>0</v>
      </c>
      <c r="M19" s="403">
        <v>0</v>
      </c>
      <c r="N19" s="404">
        <v>0</v>
      </c>
      <c r="O19" s="340">
        <v>1</v>
      </c>
      <c r="P19" s="404">
        <f t="shared" si="0"/>
        <v>0</v>
      </c>
      <c r="Q19" s="340"/>
      <c r="R19" s="340" t="s">
        <v>1928</v>
      </c>
      <c r="S19" s="340" t="s">
        <v>1929</v>
      </c>
      <c r="T19" s="340" t="s">
        <v>1917</v>
      </c>
      <c r="U19" s="340" t="s">
        <v>1918</v>
      </c>
    </row>
    <row r="20" spans="1:21" s="412" customFormat="1" ht="141.75" x14ac:dyDescent="0.25">
      <c r="A20" s="658"/>
      <c r="B20" s="619"/>
      <c r="C20" s="340" t="s">
        <v>2172</v>
      </c>
      <c r="D20" s="340" t="s">
        <v>2173</v>
      </c>
      <c r="E20" s="340" t="s">
        <v>2179</v>
      </c>
      <c r="F20" s="285" t="s">
        <v>2174</v>
      </c>
      <c r="G20" s="403"/>
      <c r="H20" s="404"/>
      <c r="I20" s="403">
        <v>0.5</v>
      </c>
      <c r="J20" s="404"/>
      <c r="K20" s="403"/>
      <c r="L20" s="404"/>
      <c r="M20" s="403">
        <v>0.5</v>
      </c>
      <c r="N20" s="404"/>
      <c r="O20" s="340">
        <v>1</v>
      </c>
      <c r="P20" s="404">
        <f t="shared" si="0"/>
        <v>0</v>
      </c>
      <c r="Q20" s="340"/>
      <c r="R20" s="340" t="s">
        <v>2175</v>
      </c>
      <c r="S20" s="340" t="s">
        <v>2176</v>
      </c>
      <c r="T20" s="340" t="s">
        <v>2177</v>
      </c>
      <c r="U20" s="340" t="s">
        <v>2178</v>
      </c>
    </row>
    <row r="21" spans="1:21" ht="15.6" customHeight="1" x14ac:dyDescent="0.25">
      <c r="A21" s="298"/>
      <c r="B21" s="299"/>
      <c r="C21" s="298" t="s">
        <v>121</v>
      </c>
      <c r="D21" s="299"/>
      <c r="E21" s="299"/>
      <c r="F21" s="300"/>
      <c r="G21" s="243">
        <f t="shared" ref="G21:P21" si="1">SUM(G6:G19)</f>
        <v>2.75</v>
      </c>
      <c r="H21" s="243">
        <f t="shared" si="1"/>
        <v>9050</v>
      </c>
      <c r="I21" s="243">
        <f t="shared" si="1"/>
        <v>3.6699999999999995</v>
      </c>
      <c r="J21" s="243">
        <f t="shared" si="1"/>
        <v>16590</v>
      </c>
      <c r="K21" s="243">
        <f t="shared" si="1"/>
        <v>4.6500000000000004</v>
      </c>
      <c r="L21" s="243">
        <f t="shared" si="1"/>
        <v>17590</v>
      </c>
      <c r="M21" s="243">
        <f t="shared" si="1"/>
        <v>4.95</v>
      </c>
      <c r="N21" s="243">
        <f t="shared" si="1"/>
        <v>65910</v>
      </c>
      <c r="O21" s="243">
        <f t="shared" si="1"/>
        <v>7</v>
      </c>
      <c r="P21" s="243">
        <f t="shared" si="1"/>
        <v>98940</v>
      </c>
      <c r="Q21" s="274"/>
      <c r="R21" s="274"/>
      <c r="S21" s="274"/>
      <c r="T21" s="274"/>
      <c r="U21" s="274"/>
    </row>
  </sheetData>
  <mergeCells count="29">
    <mergeCell ref="B6:B9"/>
    <mergeCell ref="B10:B12"/>
    <mergeCell ref="A6:A9"/>
    <mergeCell ref="A10:A12"/>
    <mergeCell ref="A14:A20"/>
    <mergeCell ref="B14:B20"/>
    <mergeCell ref="A3:A5"/>
    <mergeCell ref="B3:B5"/>
    <mergeCell ref="C3:C5"/>
    <mergeCell ref="D3:D5"/>
    <mergeCell ref="F3:F5"/>
    <mergeCell ref="E3:E5"/>
    <mergeCell ref="U3:U5"/>
    <mergeCell ref="G4:H4"/>
    <mergeCell ref="I4:J4"/>
    <mergeCell ref="K4:L4"/>
    <mergeCell ref="M4:N4"/>
    <mergeCell ref="G3:N3"/>
    <mergeCell ref="O3:P4"/>
    <mergeCell ref="Q3:Q5"/>
    <mergeCell ref="R3:R5"/>
    <mergeCell ref="S3:S5"/>
    <mergeCell ref="T3:T5"/>
    <mergeCell ref="C11:C12"/>
    <mergeCell ref="D11:D12"/>
    <mergeCell ref="C14:C19"/>
    <mergeCell ref="D14:D19"/>
    <mergeCell ref="C8:C9"/>
    <mergeCell ref="D8:D9"/>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3:E5"/>
    <dataValidation allowBlank="1" showInputMessage="1" showErrorMessage="1" promptTitle="INDICADORES DE RESULTADOS" prompt="Medidas o variables para verificar el cumplimiento de cada paso._x000a_" sqref="D3:D5"/>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3:C5"/>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3:F5"/>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3:U5"/>
    <dataValidation allowBlank="1" showInputMessage="1" showErrorMessage="1" promptTitle="POBLACIÓN OBJETIVO" prompt="Grupo  de personas al cual se pretende beneficiar con dicho actividad." sqref="T3:T5"/>
    <dataValidation allowBlank="1" showInputMessage="1" showErrorMessage="1" promptTitle="MEDIO DE VERIFICACIÓN" prompt="Corresponde a los elementos a través del cual se acredita y se verifican  las actividades." sqref="S3:S5"/>
    <dataValidation allowBlank="1" showInputMessage="1" showErrorMessage="1" promptTitle="JUSTIFICACIÓN" prompt="Es aquella en que se explica de forma convincente el motivo por el que y para que se va realizar dicha actividad, que beneficio va traer a la institución." sqref="R3:R5"/>
    <dataValidation allowBlank="1" showInputMessage="1" showErrorMessage="1" promptTitle="SUPUESTOS" prompt="Un  supuesto es un dato asumido como cierto a efectos de planificación este puede ser positivo como negativo." sqref="Q3:Q5"/>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topLeftCell="D1" zoomScale="60" zoomScaleNormal="60" workbookViewId="0">
      <selection activeCell="L9" sqref="L9"/>
    </sheetView>
  </sheetViews>
  <sheetFormatPr baseColWidth="10" defaultRowHeight="15" x14ac:dyDescent="0.25"/>
  <cols>
    <col min="1" max="1" width="47" customWidth="1"/>
    <col min="2" max="2" width="21.7109375" customWidth="1"/>
    <col min="3" max="3" width="41" bestFit="1" customWidth="1"/>
    <col min="4" max="4" width="35" customWidth="1"/>
    <col min="5" max="5" width="27.42578125" customWidth="1"/>
    <col min="6" max="6" width="33.85546875" customWidth="1"/>
    <col min="7" max="7" width="15.28515625" customWidth="1"/>
    <col min="8" max="8" width="13.7109375" style="241" bestFit="1" customWidth="1"/>
    <col min="9" max="9" width="15.28515625" customWidth="1"/>
    <col min="10" max="10" width="18.85546875" style="241" customWidth="1"/>
    <col min="12" max="12" width="13.7109375" style="241" bestFit="1" customWidth="1"/>
    <col min="14" max="14" width="13.7109375" style="241" bestFit="1" customWidth="1"/>
    <col min="15" max="15" width="15.28515625" customWidth="1"/>
    <col min="16" max="16" width="18.28515625" style="241" customWidth="1"/>
    <col min="17" max="17" width="14.140625" hidden="1" customWidth="1"/>
    <col min="18" max="18" width="40.85546875" customWidth="1"/>
    <col min="19" max="19" width="31.85546875" customWidth="1"/>
    <col min="20" max="20" width="20.7109375" customWidth="1"/>
    <col min="21" max="21" width="23.42578125" customWidth="1"/>
  </cols>
  <sheetData>
    <row r="1" spans="1:21" ht="18.75" x14ac:dyDescent="0.25">
      <c r="B1" s="291"/>
      <c r="C1" s="291"/>
      <c r="D1" s="291"/>
      <c r="E1" s="291"/>
      <c r="F1" s="291"/>
      <c r="G1" s="291" t="s">
        <v>1412</v>
      </c>
      <c r="J1" s="291"/>
      <c r="K1" s="291"/>
      <c r="L1" s="291"/>
      <c r="M1" s="291"/>
      <c r="N1" s="291"/>
      <c r="O1" s="291"/>
      <c r="P1" s="291"/>
      <c r="Q1" s="291"/>
      <c r="R1" s="291"/>
      <c r="S1" s="291"/>
      <c r="T1" s="291"/>
      <c r="U1" s="291"/>
    </row>
    <row r="2" spans="1:21" ht="18.75" x14ac:dyDescent="0.25">
      <c r="A2" s="279" t="s">
        <v>1354</v>
      </c>
      <c r="B2" s="291"/>
      <c r="C2" s="291"/>
      <c r="D2" s="291"/>
      <c r="E2" s="291"/>
      <c r="F2" s="291"/>
      <c r="G2" s="291"/>
      <c r="J2" s="291"/>
      <c r="K2" s="291"/>
      <c r="L2" s="291"/>
      <c r="M2" s="291"/>
      <c r="N2" s="291"/>
      <c r="O2" s="291"/>
      <c r="P2" s="291"/>
      <c r="Q2" s="291"/>
      <c r="R2" s="291"/>
      <c r="S2" s="291"/>
      <c r="T2" s="291"/>
      <c r="U2" s="291"/>
    </row>
    <row r="3" spans="1:21" x14ac:dyDescent="0.25">
      <c r="A3" s="659" t="s">
        <v>1410</v>
      </c>
      <c r="B3" s="659"/>
      <c r="C3" s="659"/>
      <c r="D3" s="659"/>
      <c r="E3" s="659"/>
      <c r="F3" s="659"/>
      <c r="G3" s="659"/>
      <c r="H3" s="659"/>
      <c r="I3" s="659"/>
      <c r="J3" s="659"/>
      <c r="K3" s="659"/>
      <c r="L3" s="659"/>
      <c r="M3" s="659"/>
      <c r="N3" s="659"/>
      <c r="O3" s="659"/>
      <c r="P3" s="659"/>
      <c r="Q3" s="659"/>
      <c r="R3" s="659"/>
      <c r="S3" s="659"/>
      <c r="T3" s="659"/>
      <c r="U3" s="659"/>
    </row>
    <row r="4" spans="1:21" x14ac:dyDescent="0.25">
      <c r="A4" s="328" t="s">
        <v>1409</v>
      </c>
      <c r="B4" s="279"/>
      <c r="C4" s="279"/>
      <c r="D4" s="279"/>
      <c r="E4" s="279"/>
      <c r="F4" s="279"/>
      <c r="G4" s="279"/>
      <c r="H4" s="279"/>
      <c r="I4" s="279"/>
      <c r="J4" s="279"/>
      <c r="K4" s="279"/>
      <c r="L4" s="279"/>
      <c r="M4" s="279"/>
      <c r="N4" s="279"/>
      <c r="O4" s="279"/>
      <c r="P4" s="279"/>
      <c r="Q4" s="279"/>
      <c r="R4" s="279"/>
      <c r="S4" s="279"/>
      <c r="T4" s="279"/>
      <c r="U4" s="279"/>
    </row>
    <row r="5" spans="1:21" ht="15" customHeight="1" x14ac:dyDescent="0.25">
      <c r="A5" s="623" t="s">
        <v>98</v>
      </c>
      <c r="B5" s="590" t="s">
        <v>113</v>
      </c>
      <c r="C5" s="584" t="s">
        <v>87</v>
      </c>
      <c r="D5" s="584" t="s">
        <v>88</v>
      </c>
      <c r="E5" s="593" t="s">
        <v>396</v>
      </c>
      <c r="F5" s="584" t="s">
        <v>89</v>
      </c>
      <c r="G5" s="623" t="s">
        <v>101</v>
      </c>
      <c r="H5" s="623"/>
      <c r="I5" s="623"/>
      <c r="J5" s="623"/>
      <c r="K5" s="623"/>
      <c r="L5" s="623"/>
      <c r="M5" s="623"/>
      <c r="N5" s="623"/>
      <c r="O5" s="629" t="s">
        <v>102</v>
      </c>
      <c r="P5" s="629"/>
      <c r="Q5" s="590" t="s">
        <v>103</v>
      </c>
      <c r="R5" s="590" t="s">
        <v>104</v>
      </c>
      <c r="S5" s="590" t="s">
        <v>111</v>
      </c>
      <c r="T5" s="590" t="s">
        <v>110</v>
      </c>
      <c r="U5" s="587" t="s">
        <v>90</v>
      </c>
    </row>
    <row r="6" spans="1:21" ht="15" customHeight="1" x14ac:dyDescent="0.25">
      <c r="A6" s="623"/>
      <c r="B6" s="591"/>
      <c r="C6" s="585"/>
      <c r="D6" s="585"/>
      <c r="E6" s="594"/>
      <c r="F6" s="585"/>
      <c r="G6" s="623" t="s">
        <v>105</v>
      </c>
      <c r="H6" s="623"/>
      <c r="I6" s="623" t="s">
        <v>106</v>
      </c>
      <c r="J6" s="623"/>
      <c r="K6" s="623" t="s">
        <v>107</v>
      </c>
      <c r="L6" s="623"/>
      <c r="M6" s="623" t="s">
        <v>108</v>
      </c>
      <c r="N6" s="623"/>
      <c r="O6" s="629"/>
      <c r="P6" s="629"/>
      <c r="Q6" s="591"/>
      <c r="R6" s="591"/>
      <c r="S6" s="591"/>
      <c r="T6" s="591"/>
      <c r="U6" s="588"/>
    </row>
    <row r="7" spans="1:21" ht="25.5" x14ac:dyDescent="0.25">
      <c r="A7" s="623"/>
      <c r="B7" s="592"/>
      <c r="C7" s="586"/>
      <c r="D7" s="586"/>
      <c r="E7" s="595"/>
      <c r="F7" s="586"/>
      <c r="G7" s="252" t="s">
        <v>109</v>
      </c>
      <c r="H7" s="239" t="s">
        <v>12</v>
      </c>
      <c r="I7" s="252" t="s">
        <v>109</v>
      </c>
      <c r="J7" s="239" t="s">
        <v>12</v>
      </c>
      <c r="K7" s="252" t="s">
        <v>109</v>
      </c>
      <c r="L7" s="239" t="s">
        <v>12</v>
      </c>
      <c r="M7" s="252" t="s">
        <v>109</v>
      </c>
      <c r="N7" s="239" t="s">
        <v>12</v>
      </c>
      <c r="O7" s="252" t="s">
        <v>109</v>
      </c>
      <c r="P7" s="239" t="s">
        <v>12</v>
      </c>
      <c r="Q7" s="592"/>
      <c r="R7" s="592"/>
      <c r="S7" s="592"/>
      <c r="T7" s="592"/>
      <c r="U7" s="589"/>
    </row>
    <row r="8" spans="1:21" ht="189" customHeight="1" x14ac:dyDescent="0.25">
      <c r="A8" s="528" t="s">
        <v>1410</v>
      </c>
      <c r="B8" s="528" t="s">
        <v>1413</v>
      </c>
      <c r="C8" s="288" t="s">
        <v>1537</v>
      </c>
      <c r="D8" s="288" t="s">
        <v>1538</v>
      </c>
      <c r="E8" s="288" t="s">
        <v>1495</v>
      </c>
      <c r="F8" s="289" t="s">
        <v>1539</v>
      </c>
      <c r="G8" s="289">
        <v>1</v>
      </c>
      <c r="H8" s="405">
        <v>0</v>
      </c>
      <c r="I8" s="289"/>
      <c r="J8" s="405"/>
      <c r="K8" s="289"/>
      <c r="L8" s="405"/>
      <c r="M8" s="289"/>
      <c r="N8" s="405"/>
      <c r="O8" s="289">
        <v>1</v>
      </c>
      <c r="P8" s="405">
        <f>+H8+J8+L8+N8</f>
        <v>0</v>
      </c>
      <c r="Q8" s="289"/>
      <c r="R8" s="289" t="s">
        <v>1540</v>
      </c>
      <c r="S8" s="289" t="s">
        <v>1541</v>
      </c>
      <c r="T8" s="289" t="s">
        <v>1542</v>
      </c>
      <c r="U8" s="289" t="s">
        <v>1543</v>
      </c>
    </row>
    <row r="9" spans="1:21" ht="78.75" x14ac:dyDescent="0.25">
      <c r="A9" s="528" t="s">
        <v>1409</v>
      </c>
      <c r="B9" s="528" t="s">
        <v>1414</v>
      </c>
      <c r="C9" s="288" t="s">
        <v>2180</v>
      </c>
      <c r="D9" s="288" t="s">
        <v>2181</v>
      </c>
      <c r="E9" s="444" t="s">
        <v>2187</v>
      </c>
      <c r="F9" s="289" t="s">
        <v>2182</v>
      </c>
      <c r="G9" s="289"/>
      <c r="H9" s="405"/>
      <c r="I9" s="289"/>
      <c r="J9" s="405"/>
      <c r="K9" s="407">
        <v>1</v>
      </c>
      <c r="L9" s="405">
        <f>'5. ACTIVIDADES ESPECIALES'!D344</f>
        <v>1500</v>
      </c>
      <c r="M9" s="289"/>
      <c r="N9" s="405"/>
      <c r="O9" s="408">
        <v>1</v>
      </c>
      <c r="P9" s="405">
        <f>+H9+J9+L9+N9</f>
        <v>1500</v>
      </c>
      <c r="Q9" s="289"/>
      <c r="R9" s="289" t="s">
        <v>2183</v>
      </c>
      <c r="S9" s="289" t="s">
        <v>2184</v>
      </c>
      <c r="T9" s="289" t="s">
        <v>2185</v>
      </c>
      <c r="U9" s="289" t="s">
        <v>2186</v>
      </c>
    </row>
    <row r="10" spans="1:21" ht="15.75" x14ac:dyDescent="0.25">
      <c r="A10" s="298"/>
      <c r="B10" s="299"/>
      <c r="C10" s="298" t="s">
        <v>1411</v>
      </c>
      <c r="D10" s="299"/>
      <c r="E10" s="299"/>
      <c r="F10" s="300"/>
      <c r="G10" s="290">
        <f t="shared" ref="G10:P10" si="0">SUM(G8:G9)</f>
        <v>1</v>
      </c>
      <c r="H10" s="290">
        <f t="shared" si="0"/>
        <v>0</v>
      </c>
      <c r="I10" s="290">
        <f t="shared" si="0"/>
        <v>0</v>
      </c>
      <c r="J10" s="290">
        <f t="shared" si="0"/>
        <v>0</v>
      </c>
      <c r="K10" s="290">
        <f t="shared" si="0"/>
        <v>1</v>
      </c>
      <c r="L10" s="290">
        <f t="shared" si="0"/>
        <v>1500</v>
      </c>
      <c r="M10" s="290">
        <f t="shared" si="0"/>
        <v>0</v>
      </c>
      <c r="N10" s="290">
        <f t="shared" si="0"/>
        <v>0</v>
      </c>
      <c r="O10" s="290">
        <f t="shared" si="0"/>
        <v>2</v>
      </c>
      <c r="P10" s="290">
        <f t="shared" si="0"/>
        <v>1500</v>
      </c>
      <c r="Q10" s="273"/>
      <c r="R10" s="273"/>
      <c r="S10" s="273"/>
      <c r="T10" s="273"/>
      <c r="U10" s="273"/>
    </row>
    <row r="16" spans="1:21" x14ac:dyDescent="0.25">
      <c r="H16"/>
      <c r="J16"/>
      <c r="L16"/>
      <c r="N16"/>
      <c r="P16"/>
    </row>
    <row r="17" spans="8:16" x14ac:dyDescent="0.25">
      <c r="H17"/>
      <c r="J17"/>
      <c r="L17"/>
      <c r="N17"/>
      <c r="P17"/>
    </row>
    <row r="18" spans="8:16" x14ac:dyDescent="0.25">
      <c r="H18"/>
      <c r="J18"/>
      <c r="L18"/>
      <c r="N18"/>
      <c r="P18"/>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sheetData>
  <mergeCells count="18">
    <mergeCell ref="D5:D7"/>
    <mergeCell ref="F5:F7"/>
    <mergeCell ref="E5:E7"/>
    <mergeCell ref="A5:A7"/>
    <mergeCell ref="A3:U3"/>
    <mergeCell ref="U5:U7"/>
    <mergeCell ref="G6:H6"/>
    <mergeCell ref="I6:J6"/>
    <mergeCell ref="K6:L6"/>
    <mergeCell ref="R5:R7"/>
    <mergeCell ref="M6:N6"/>
    <mergeCell ref="Q5:Q7"/>
    <mergeCell ref="G5:N5"/>
    <mergeCell ref="O5:P6"/>
    <mergeCell ref="S5:S7"/>
    <mergeCell ref="T5:T7"/>
    <mergeCell ref="B5:B7"/>
    <mergeCell ref="C5:C7"/>
  </mergeCells>
  <dataValidations disablePrompts="1"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topLeftCell="D1" zoomScale="70" zoomScaleNormal="70" workbookViewId="0">
      <selection activeCell="L11" sqref="L11"/>
    </sheetView>
  </sheetViews>
  <sheetFormatPr baseColWidth="10" defaultRowHeight="15" x14ac:dyDescent="0.25"/>
  <cols>
    <col min="1" max="2" width="21.7109375" customWidth="1"/>
    <col min="3" max="3" width="38" customWidth="1"/>
    <col min="4" max="4" width="31.5703125" customWidth="1"/>
    <col min="5" max="5" width="27.42578125" customWidth="1"/>
    <col min="6" max="6" width="33" customWidth="1"/>
    <col min="7" max="7" width="15.28515625" customWidth="1"/>
    <col min="8" max="8" width="13.7109375" style="241" bestFit="1" customWidth="1"/>
    <col min="9" max="9" width="15.28515625" customWidth="1"/>
    <col min="10" max="10" width="18.85546875" style="241" customWidth="1"/>
    <col min="12" max="12" width="13.7109375" style="241" bestFit="1" customWidth="1"/>
    <col min="14" max="14" width="13.7109375" style="241" bestFit="1" customWidth="1"/>
    <col min="15" max="15" width="15.28515625" customWidth="1"/>
    <col min="16" max="16" width="18.28515625" style="241" customWidth="1"/>
    <col min="17" max="17" width="14.140625" hidden="1" customWidth="1"/>
    <col min="18" max="18" width="35" customWidth="1"/>
    <col min="19" max="19" width="27.140625" customWidth="1"/>
    <col min="20" max="20" width="17.42578125" customWidth="1"/>
    <col min="21" max="21" width="25.5703125" customWidth="1"/>
  </cols>
  <sheetData>
    <row r="1" spans="1:21" ht="18.75" x14ac:dyDescent="0.25">
      <c r="B1" s="291"/>
      <c r="C1" s="291"/>
      <c r="D1" s="291"/>
      <c r="E1" s="291"/>
      <c r="F1" s="291"/>
      <c r="G1" s="291" t="s">
        <v>1416</v>
      </c>
      <c r="J1" s="291"/>
      <c r="K1" s="291"/>
      <c r="L1" s="291"/>
      <c r="M1" s="291"/>
      <c r="N1" s="291"/>
      <c r="O1" s="291"/>
      <c r="P1" s="291"/>
      <c r="Q1" s="291"/>
      <c r="R1" s="291"/>
      <c r="S1" s="291"/>
      <c r="T1" s="291"/>
      <c r="U1" s="291"/>
    </row>
    <row r="2" spans="1:21" ht="18.75" x14ac:dyDescent="0.25">
      <c r="A2" s="279" t="s">
        <v>1354</v>
      </c>
      <c r="B2" s="291"/>
      <c r="C2" s="291"/>
      <c r="D2" s="291"/>
      <c r="E2" s="291"/>
      <c r="F2" s="291"/>
      <c r="G2" s="291"/>
      <c r="J2" s="291"/>
      <c r="K2" s="291"/>
      <c r="L2" s="291"/>
      <c r="M2" s="291"/>
      <c r="N2" s="291"/>
      <c r="O2" s="291"/>
      <c r="P2" s="291"/>
      <c r="Q2" s="291"/>
      <c r="R2" s="291"/>
      <c r="S2" s="291"/>
      <c r="T2" s="291"/>
      <c r="U2" s="291"/>
    </row>
    <row r="3" spans="1:21" x14ac:dyDescent="0.25">
      <c r="A3" s="659" t="s">
        <v>1417</v>
      </c>
      <c r="B3" s="659"/>
      <c r="C3" s="659"/>
      <c r="D3" s="659"/>
      <c r="E3" s="659"/>
      <c r="F3" s="659"/>
      <c r="G3" s="659"/>
      <c r="H3" s="659"/>
      <c r="I3" s="659"/>
      <c r="J3" s="659"/>
      <c r="K3" s="659"/>
      <c r="L3" s="659"/>
      <c r="M3" s="659"/>
      <c r="N3" s="659"/>
      <c r="O3" s="659"/>
      <c r="P3" s="659"/>
      <c r="Q3" s="659"/>
      <c r="R3" s="659"/>
      <c r="S3" s="659"/>
      <c r="T3" s="659"/>
      <c r="U3" s="659"/>
    </row>
    <row r="4" spans="1:21" ht="15" customHeight="1" x14ac:dyDescent="0.25">
      <c r="A4" s="623" t="s">
        <v>98</v>
      </c>
      <c r="B4" s="590" t="s">
        <v>113</v>
      </c>
      <c r="C4" s="584" t="s">
        <v>87</v>
      </c>
      <c r="D4" s="584" t="s">
        <v>88</v>
      </c>
      <c r="E4" s="593" t="s">
        <v>396</v>
      </c>
      <c r="F4" s="584" t="s">
        <v>89</v>
      </c>
      <c r="G4" s="623" t="s">
        <v>101</v>
      </c>
      <c r="H4" s="623"/>
      <c r="I4" s="623"/>
      <c r="J4" s="623"/>
      <c r="K4" s="623"/>
      <c r="L4" s="623"/>
      <c r="M4" s="623"/>
      <c r="N4" s="623"/>
      <c r="O4" s="629" t="s">
        <v>102</v>
      </c>
      <c r="P4" s="629"/>
      <c r="Q4" s="590" t="s">
        <v>103</v>
      </c>
      <c r="R4" s="590" t="s">
        <v>104</v>
      </c>
      <c r="S4" s="590" t="s">
        <v>111</v>
      </c>
      <c r="T4" s="590" t="s">
        <v>110</v>
      </c>
      <c r="U4" s="587" t="s">
        <v>90</v>
      </c>
    </row>
    <row r="5" spans="1:21" ht="15" customHeight="1" x14ac:dyDescent="0.25">
      <c r="A5" s="623"/>
      <c r="B5" s="591"/>
      <c r="C5" s="585"/>
      <c r="D5" s="585"/>
      <c r="E5" s="594"/>
      <c r="F5" s="585"/>
      <c r="G5" s="623" t="s">
        <v>105</v>
      </c>
      <c r="H5" s="623"/>
      <c r="I5" s="623" t="s">
        <v>106</v>
      </c>
      <c r="J5" s="623"/>
      <c r="K5" s="623" t="s">
        <v>107</v>
      </c>
      <c r="L5" s="623"/>
      <c r="M5" s="623" t="s">
        <v>108</v>
      </c>
      <c r="N5" s="623"/>
      <c r="O5" s="629"/>
      <c r="P5" s="629"/>
      <c r="Q5" s="591"/>
      <c r="R5" s="591"/>
      <c r="S5" s="591"/>
      <c r="T5" s="591"/>
      <c r="U5" s="588"/>
    </row>
    <row r="6" spans="1:21" ht="25.5" x14ac:dyDescent="0.25">
      <c r="A6" s="623"/>
      <c r="B6" s="592"/>
      <c r="C6" s="586"/>
      <c r="D6" s="586"/>
      <c r="E6" s="595"/>
      <c r="F6" s="586"/>
      <c r="G6" s="338" t="s">
        <v>109</v>
      </c>
      <c r="H6" s="239" t="s">
        <v>12</v>
      </c>
      <c r="I6" s="338" t="s">
        <v>109</v>
      </c>
      <c r="J6" s="239" t="s">
        <v>12</v>
      </c>
      <c r="K6" s="338" t="s">
        <v>109</v>
      </c>
      <c r="L6" s="239" t="s">
        <v>12</v>
      </c>
      <c r="M6" s="338" t="s">
        <v>109</v>
      </c>
      <c r="N6" s="239" t="s">
        <v>12</v>
      </c>
      <c r="O6" s="338" t="s">
        <v>109</v>
      </c>
      <c r="P6" s="239" t="s">
        <v>12</v>
      </c>
      <c r="Q6" s="592"/>
      <c r="R6" s="592"/>
      <c r="S6" s="592"/>
      <c r="T6" s="592"/>
      <c r="U6" s="589"/>
    </row>
    <row r="7" spans="1:21" ht="94.5" x14ac:dyDescent="0.25">
      <c r="A7" s="660"/>
      <c r="B7" s="660"/>
      <c r="C7" s="529" t="s">
        <v>2506</v>
      </c>
      <c r="D7" s="288" t="s">
        <v>2091</v>
      </c>
      <c r="E7" s="529" t="s">
        <v>2061</v>
      </c>
      <c r="F7" s="289" t="s">
        <v>2092</v>
      </c>
      <c r="G7" s="289">
        <v>0.5</v>
      </c>
      <c r="H7" s="405">
        <v>0</v>
      </c>
      <c r="I7" s="289"/>
      <c r="J7" s="405"/>
      <c r="K7" s="289">
        <v>0.5</v>
      </c>
      <c r="L7" s="405">
        <v>0</v>
      </c>
      <c r="M7" s="289"/>
      <c r="N7" s="405"/>
      <c r="O7" s="289"/>
      <c r="P7" s="405">
        <f t="shared" ref="P7:P11" si="0">+H7+J7+L7+N7</f>
        <v>0</v>
      </c>
      <c r="Q7" s="289"/>
      <c r="R7" s="289" t="s">
        <v>2093</v>
      </c>
      <c r="S7" s="289" t="s">
        <v>2094</v>
      </c>
      <c r="T7" s="289" t="s">
        <v>2095</v>
      </c>
      <c r="U7" s="289" t="s">
        <v>2096</v>
      </c>
    </row>
    <row r="8" spans="1:21" ht="94.5" x14ac:dyDescent="0.25">
      <c r="A8" s="660"/>
      <c r="B8" s="660"/>
      <c r="C8" s="529" t="s">
        <v>2507</v>
      </c>
      <c r="D8" s="288" t="s">
        <v>2097</v>
      </c>
      <c r="E8" s="529" t="s">
        <v>2110</v>
      </c>
      <c r="F8" s="289" t="s">
        <v>2098</v>
      </c>
      <c r="G8" s="289">
        <v>0.25</v>
      </c>
      <c r="H8" s="405">
        <v>0</v>
      </c>
      <c r="I8" s="289">
        <v>0.25</v>
      </c>
      <c r="J8" s="405">
        <v>0</v>
      </c>
      <c r="K8" s="289">
        <v>0.25</v>
      </c>
      <c r="L8" s="405">
        <v>0</v>
      </c>
      <c r="M8" s="289">
        <v>0.25</v>
      </c>
      <c r="N8" s="405">
        <v>0</v>
      </c>
      <c r="O8" s="289"/>
      <c r="P8" s="405">
        <f t="shared" si="0"/>
        <v>0</v>
      </c>
      <c r="Q8" s="289"/>
      <c r="R8" s="289" t="s">
        <v>2099</v>
      </c>
      <c r="S8" s="289" t="s">
        <v>2100</v>
      </c>
      <c r="T8" s="289" t="s">
        <v>2101</v>
      </c>
      <c r="U8" s="289" t="s">
        <v>2102</v>
      </c>
    </row>
    <row r="9" spans="1:21" ht="157.5" x14ac:dyDescent="0.25">
      <c r="A9" s="660"/>
      <c r="B9" s="660"/>
      <c r="C9" s="529" t="s">
        <v>2508</v>
      </c>
      <c r="D9" s="288" t="s">
        <v>2103</v>
      </c>
      <c r="E9" s="529" t="s">
        <v>2510</v>
      </c>
      <c r="F9" s="289" t="s">
        <v>2104</v>
      </c>
      <c r="G9" s="289">
        <v>0.25</v>
      </c>
      <c r="H9" s="405">
        <v>0</v>
      </c>
      <c r="I9" s="289">
        <v>0.25</v>
      </c>
      <c r="J9" s="405">
        <v>0</v>
      </c>
      <c r="K9" s="289">
        <v>0.25</v>
      </c>
      <c r="L9" s="405">
        <v>0</v>
      </c>
      <c r="M9" s="289">
        <v>0.25</v>
      </c>
      <c r="N9" s="405">
        <v>0</v>
      </c>
      <c r="O9" s="289"/>
      <c r="P9" s="405">
        <f t="shared" si="0"/>
        <v>0</v>
      </c>
      <c r="Q9" s="289"/>
      <c r="R9" s="289" t="s">
        <v>2105</v>
      </c>
      <c r="S9" s="289" t="s">
        <v>2106</v>
      </c>
      <c r="T9" s="289" t="s">
        <v>2101</v>
      </c>
      <c r="U9" s="289" t="s">
        <v>2102</v>
      </c>
    </row>
    <row r="10" spans="1:21" ht="189" x14ac:dyDescent="0.25">
      <c r="A10" s="660"/>
      <c r="B10" s="660"/>
      <c r="C10" s="529" t="s">
        <v>2509</v>
      </c>
      <c r="D10" s="288" t="s">
        <v>2107</v>
      </c>
      <c r="E10" s="529" t="s">
        <v>2511</v>
      </c>
      <c r="F10" s="289" t="s">
        <v>2108</v>
      </c>
      <c r="G10" s="289">
        <v>0.25</v>
      </c>
      <c r="H10" s="405">
        <v>0</v>
      </c>
      <c r="I10" s="289">
        <v>0.25</v>
      </c>
      <c r="J10" s="405">
        <v>0</v>
      </c>
      <c r="K10" s="289">
        <v>0.25</v>
      </c>
      <c r="L10" s="405">
        <v>0</v>
      </c>
      <c r="M10" s="289">
        <v>0.25</v>
      </c>
      <c r="N10" s="405">
        <v>0</v>
      </c>
      <c r="O10" s="289"/>
      <c r="P10" s="405">
        <f t="shared" si="0"/>
        <v>0</v>
      </c>
      <c r="Q10" s="289"/>
      <c r="R10" s="289" t="s">
        <v>2109</v>
      </c>
      <c r="S10" s="289" t="s">
        <v>2106</v>
      </c>
      <c r="T10" s="289" t="s">
        <v>2059</v>
      </c>
      <c r="U10" s="289" t="s">
        <v>2102</v>
      </c>
    </row>
    <row r="11" spans="1:21" s="539" customFormat="1" ht="78.75" x14ac:dyDescent="0.25">
      <c r="A11" s="660"/>
      <c r="B11" s="660"/>
      <c r="C11" s="529" t="s">
        <v>2188</v>
      </c>
      <c r="D11" s="529" t="s">
        <v>2189</v>
      </c>
      <c r="E11" s="529" t="s">
        <v>2512</v>
      </c>
      <c r="F11" s="289" t="s">
        <v>2190</v>
      </c>
      <c r="G11" s="289">
        <v>0.25</v>
      </c>
      <c r="H11" s="405">
        <f>'1. TALLERES SEMINARIOS'!D333*G11</f>
        <v>1320</v>
      </c>
      <c r="I11" s="289">
        <v>0.25</v>
      </c>
      <c r="J11" s="405">
        <f>'1. TALLERES SEMINARIOS'!D333*I11</f>
        <v>1320</v>
      </c>
      <c r="K11" s="289">
        <v>0.25</v>
      </c>
      <c r="L11" s="405">
        <f>'1. TALLERES SEMINARIOS'!D333*K11</f>
        <v>1320</v>
      </c>
      <c r="M11" s="289">
        <v>0.25</v>
      </c>
      <c r="N11" s="405">
        <f>'1. TALLERES SEMINARIOS'!D333*M11</f>
        <v>1320</v>
      </c>
      <c r="O11" s="289">
        <v>1</v>
      </c>
      <c r="P11" s="405">
        <f t="shared" si="0"/>
        <v>5280</v>
      </c>
      <c r="Q11" s="289"/>
      <c r="R11" s="289" t="s">
        <v>2191</v>
      </c>
      <c r="S11" s="289" t="s">
        <v>2192</v>
      </c>
      <c r="T11" s="289" t="s">
        <v>2193</v>
      </c>
      <c r="U11" s="406" t="s">
        <v>2194</v>
      </c>
    </row>
    <row r="12" spans="1:21" ht="15.75" x14ac:dyDescent="0.25">
      <c r="A12" s="298"/>
      <c r="B12" s="299"/>
      <c r="C12" s="298" t="s">
        <v>1415</v>
      </c>
      <c r="D12" s="299"/>
      <c r="E12" s="299"/>
      <c r="F12" s="300"/>
      <c r="G12" s="290">
        <f t="shared" ref="G12:P12" si="1">SUM(G7:G11)</f>
        <v>1.5</v>
      </c>
      <c r="H12" s="290">
        <f t="shared" si="1"/>
        <v>1320</v>
      </c>
      <c r="I12" s="290">
        <f t="shared" si="1"/>
        <v>1</v>
      </c>
      <c r="J12" s="290">
        <f t="shared" si="1"/>
        <v>1320</v>
      </c>
      <c r="K12" s="290">
        <f t="shared" si="1"/>
        <v>1.5</v>
      </c>
      <c r="L12" s="290">
        <f t="shared" si="1"/>
        <v>1320</v>
      </c>
      <c r="M12" s="290">
        <f t="shared" si="1"/>
        <v>1</v>
      </c>
      <c r="N12" s="290">
        <f t="shared" si="1"/>
        <v>1320</v>
      </c>
      <c r="O12" s="290">
        <f t="shared" si="1"/>
        <v>1</v>
      </c>
      <c r="P12" s="290">
        <f t="shared" si="1"/>
        <v>5280</v>
      </c>
      <c r="Q12" s="273"/>
      <c r="R12" s="273"/>
      <c r="S12" s="273"/>
      <c r="T12" s="273"/>
      <c r="U12" s="273"/>
    </row>
    <row r="18" spans="8:16" x14ac:dyDescent="0.25">
      <c r="H18"/>
      <c r="J18"/>
      <c r="L18"/>
      <c r="N18"/>
      <c r="P18"/>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row r="30" spans="8:16" x14ac:dyDescent="0.25">
      <c r="H30"/>
      <c r="J30"/>
      <c r="L30"/>
      <c r="N30"/>
      <c r="P30"/>
    </row>
  </sheetData>
  <mergeCells count="20">
    <mergeCell ref="B7:B11"/>
    <mergeCell ref="A7:A11"/>
    <mergeCell ref="Q4:Q6"/>
    <mergeCell ref="R4:R6"/>
    <mergeCell ref="S4:S6"/>
    <mergeCell ref="A3:U3"/>
    <mergeCell ref="A4:A6"/>
    <mergeCell ref="B4:B6"/>
    <mergeCell ref="C4:C6"/>
    <mergeCell ref="D4:D6"/>
    <mergeCell ref="E4:E6"/>
    <mergeCell ref="F4:F6"/>
    <mergeCell ref="G4:N4"/>
    <mergeCell ref="O4:P5"/>
    <mergeCell ref="T4:T6"/>
    <mergeCell ref="U4:U6"/>
    <mergeCell ref="G5:H5"/>
    <mergeCell ref="I5:J5"/>
    <mergeCell ref="K5:L5"/>
    <mergeCell ref="M5:N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topLeftCell="D1" zoomScale="70" zoomScaleNormal="70" workbookViewId="0">
      <selection activeCell="D9" sqref="A9:XFD9"/>
    </sheetView>
  </sheetViews>
  <sheetFormatPr baseColWidth="10" defaultRowHeight="15" x14ac:dyDescent="0.25"/>
  <cols>
    <col min="1" max="1" width="21.7109375" style="412" customWidth="1"/>
    <col min="2" max="2" width="35.7109375" style="412" customWidth="1"/>
    <col min="3" max="3" width="30.42578125" style="412" customWidth="1"/>
    <col min="4" max="4" width="29.42578125" style="412" customWidth="1"/>
    <col min="5" max="5" width="27.42578125" style="412" customWidth="1"/>
    <col min="6" max="6" width="28.42578125" style="412" customWidth="1"/>
    <col min="7" max="7" width="15.28515625" style="412" customWidth="1"/>
    <col min="8" max="8" width="13.7109375" style="241" bestFit="1" customWidth="1"/>
    <col min="9" max="9" width="15.28515625" style="412" customWidth="1"/>
    <col min="10" max="10" width="18.85546875" style="241" customWidth="1"/>
    <col min="11" max="11" width="11.42578125" style="412"/>
    <col min="12" max="12" width="13.7109375" style="241" bestFit="1" customWidth="1"/>
    <col min="13" max="13" width="12.5703125" style="412" customWidth="1"/>
    <col min="14" max="14" width="13.7109375" style="241" bestFit="1" customWidth="1"/>
    <col min="15" max="15" width="15.28515625" style="412" customWidth="1"/>
    <col min="16" max="16" width="18.28515625" style="241" customWidth="1"/>
    <col min="17" max="17" width="14.140625" style="412" hidden="1" customWidth="1"/>
    <col min="18" max="18" width="35.42578125" style="412" customWidth="1"/>
    <col min="19" max="19" width="20.7109375" style="412" customWidth="1"/>
    <col min="20" max="20" width="16.85546875" style="412" customWidth="1"/>
    <col min="21" max="21" width="19.28515625" style="412" customWidth="1"/>
    <col min="22" max="16384" width="11.42578125" style="412"/>
  </cols>
  <sheetData>
    <row r="1" spans="1:21" ht="18.75" x14ac:dyDescent="0.25">
      <c r="B1" s="291"/>
      <c r="C1" s="291"/>
      <c r="D1" s="291"/>
      <c r="E1" s="291"/>
      <c r="F1" s="291"/>
      <c r="G1" s="291" t="s">
        <v>1464</v>
      </c>
      <c r="J1" s="291"/>
      <c r="K1" s="291"/>
      <c r="L1" s="291"/>
      <c r="M1" s="291"/>
      <c r="N1" s="291"/>
      <c r="O1" s="291"/>
      <c r="P1" s="291"/>
      <c r="Q1" s="291"/>
      <c r="R1" s="291"/>
      <c r="S1" s="291"/>
      <c r="T1" s="291"/>
      <c r="U1" s="291"/>
    </row>
    <row r="2" spans="1:21" ht="18.75" x14ac:dyDescent="0.25">
      <c r="A2" s="279" t="s">
        <v>1354</v>
      </c>
      <c r="B2" s="291"/>
      <c r="C2" s="291"/>
      <c r="D2" s="291"/>
      <c r="E2" s="291"/>
      <c r="F2" s="291"/>
      <c r="G2" s="291"/>
      <c r="J2" s="291"/>
      <c r="K2" s="291"/>
      <c r="L2" s="291"/>
      <c r="M2" s="291"/>
      <c r="N2" s="291"/>
      <c r="O2" s="291"/>
      <c r="P2" s="291"/>
      <c r="Q2" s="291"/>
      <c r="R2" s="291"/>
      <c r="S2" s="291"/>
      <c r="T2" s="291"/>
      <c r="U2" s="291"/>
    </row>
    <row r="3" spans="1:21" x14ac:dyDescent="0.25">
      <c r="A3" s="659" t="s">
        <v>1463</v>
      </c>
      <c r="B3" s="659"/>
      <c r="C3" s="659"/>
      <c r="D3" s="659"/>
      <c r="E3" s="659"/>
      <c r="F3" s="659"/>
      <c r="G3" s="659"/>
      <c r="H3" s="659"/>
      <c r="I3" s="659"/>
      <c r="J3" s="659"/>
      <c r="K3" s="659"/>
      <c r="L3" s="659"/>
      <c r="M3" s="659"/>
      <c r="N3" s="659"/>
      <c r="O3" s="659"/>
      <c r="P3" s="659"/>
      <c r="Q3" s="659"/>
      <c r="R3" s="659"/>
      <c r="S3" s="659"/>
      <c r="T3" s="659"/>
      <c r="U3" s="659"/>
    </row>
    <row r="4" spans="1:21" ht="15" customHeight="1" x14ac:dyDescent="0.25">
      <c r="A4" s="623" t="s">
        <v>98</v>
      </c>
      <c r="B4" s="590" t="s">
        <v>113</v>
      </c>
      <c r="C4" s="584" t="s">
        <v>87</v>
      </c>
      <c r="D4" s="584" t="s">
        <v>88</v>
      </c>
      <c r="E4" s="593" t="s">
        <v>396</v>
      </c>
      <c r="F4" s="584" t="s">
        <v>89</v>
      </c>
      <c r="G4" s="623" t="s">
        <v>101</v>
      </c>
      <c r="H4" s="623"/>
      <c r="I4" s="623"/>
      <c r="J4" s="623"/>
      <c r="K4" s="623"/>
      <c r="L4" s="623"/>
      <c r="M4" s="623"/>
      <c r="N4" s="623"/>
      <c r="O4" s="629" t="s">
        <v>102</v>
      </c>
      <c r="P4" s="629"/>
      <c r="Q4" s="590" t="s">
        <v>103</v>
      </c>
      <c r="R4" s="590" t="s">
        <v>104</v>
      </c>
      <c r="S4" s="590" t="s">
        <v>111</v>
      </c>
      <c r="T4" s="590" t="s">
        <v>110</v>
      </c>
      <c r="U4" s="587" t="s">
        <v>90</v>
      </c>
    </row>
    <row r="5" spans="1:21" ht="15" customHeight="1" x14ac:dyDescent="0.25">
      <c r="A5" s="623"/>
      <c r="B5" s="591"/>
      <c r="C5" s="585"/>
      <c r="D5" s="585"/>
      <c r="E5" s="594"/>
      <c r="F5" s="585"/>
      <c r="G5" s="623" t="s">
        <v>105</v>
      </c>
      <c r="H5" s="623"/>
      <c r="I5" s="623" t="s">
        <v>106</v>
      </c>
      <c r="J5" s="623"/>
      <c r="K5" s="623" t="s">
        <v>107</v>
      </c>
      <c r="L5" s="623"/>
      <c r="M5" s="623" t="s">
        <v>108</v>
      </c>
      <c r="N5" s="623"/>
      <c r="O5" s="629"/>
      <c r="P5" s="629"/>
      <c r="Q5" s="591"/>
      <c r="R5" s="591"/>
      <c r="S5" s="591"/>
      <c r="T5" s="591"/>
      <c r="U5" s="588"/>
    </row>
    <row r="6" spans="1:21" ht="25.5" x14ac:dyDescent="0.25">
      <c r="A6" s="623"/>
      <c r="B6" s="592"/>
      <c r="C6" s="586"/>
      <c r="D6" s="586"/>
      <c r="E6" s="595"/>
      <c r="F6" s="586"/>
      <c r="G6" s="338" t="s">
        <v>109</v>
      </c>
      <c r="H6" s="239" t="s">
        <v>12</v>
      </c>
      <c r="I6" s="338" t="s">
        <v>109</v>
      </c>
      <c r="J6" s="239" t="s">
        <v>12</v>
      </c>
      <c r="K6" s="338" t="s">
        <v>109</v>
      </c>
      <c r="L6" s="239" t="s">
        <v>12</v>
      </c>
      <c r="M6" s="338" t="s">
        <v>109</v>
      </c>
      <c r="N6" s="239" t="s">
        <v>12</v>
      </c>
      <c r="O6" s="338" t="s">
        <v>109</v>
      </c>
      <c r="P6" s="239" t="s">
        <v>12</v>
      </c>
      <c r="Q6" s="592"/>
      <c r="R6" s="592"/>
      <c r="S6" s="592"/>
      <c r="T6" s="592"/>
      <c r="U6" s="589"/>
    </row>
    <row r="7" spans="1:21" ht="131.25" customHeight="1" x14ac:dyDescent="0.25">
      <c r="A7" s="661" t="s">
        <v>1457</v>
      </c>
      <c r="B7" s="529" t="s">
        <v>1455</v>
      </c>
      <c r="C7" s="288" t="s">
        <v>2196</v>
      </c>
      <c r="D7" s="288" t="s">
        <v>2197</v>
      </c>
      <c r="E7" s="288" t="s">
        <v>2198</v>
      </c>
      <c r="F7" s="289" t="s">
        <v>2199</v>
      </c>
      <c r="G7" s="545">
        <v>25</v>
      </c>
      <c r="H7" s="547">
        <v>20000</v>
      </c>
      <c r="I7" s="545">
        <v>25</v>
      </c>
      <c r="J7" s="547">
        <v>20000</v>
      </c>
      <c r="K7" s="545">
        <v>25</v>
      </c>
      <c r="L7" s="547">
        <v>20000</v>
      </c>
      <c r="M7" s="545">
        <v>25</v>
      </c>
      <c r="N7" s="547">
        <v>20000</v>
      </c>
      <c r="O7" s="289">
        <v>100</v>
      </c>
      <c r="P7" s="405"/>
      <c r="Q7" s="289"/>
      <c r="R7" s="289" t="s">
        <v>2200</v>
      </c>
      <c r="S7" s="289" t="s">
        <v>2201</v>
      </c>
      <c r="T7" s="289" t="s">
        <v>2202</v>
      </c>
      <c r="U7" s="289" t="s">
        <v>2203</v>
      </c>
    </row>
    <row r="8" spans="1:21" ht="133.5" customHeight="1" x14ac:dyDescent="0.25">
      <c r="A8" s="660"/>
      <c r="B8" s="529" t="s">
        <v>1462</v>
      </c>
      <c r="C8" s="288" t="s">
        <v>2204</v>
      </c>
      <c r="D8" s="288" t="s">
        <v>2205</v>
      </c>
      <c r="E8" s="288" t="s">
        <v>2206</v>
      </c>
      <c r="F8" s="289" t="s">
        <v>2207</v>
      </c>
      <c r="G8" s="545">
        <v>25</v>
      </c>
      <c r="H8" s="547">
        <v>10000</v>
      </c>
      <c r="I8" s="545">
        <v>25</v>
      </c>
      <c r="J8" s="547">
        <v>10000</v>
      </c>
      <c r="K8" s="545">
        <v>25</v>
      </c>
      <c r="L8" s="547">
        <v>10000</v>
      </c>
      <c r="M8" s="545">
        <v>10000</v>
      </c>
      <c r="N8" s="547">
        <v>10000</v>
      </c>
      <c r="O8" s="289">
        <v>100</v>
      </c>
      <c r="P8" s="405"/>
      <c r="Q8" s="289"/>
      <c r="R8" s="289" t="s">
        <v>2208</v>
      </c>
      <c r="S8" s="289" t="s">
        <v>2201</v>
      </c>
      <c r="T8" s="289" t="s">
        <v>2202</v>
      </c>
      <c r="U8" s="289" t="s">
        <v>2203</v>
      </c>
    </row>
    <row r="9" spans="1:21" ht="141.75" hidden="1" x14ac:dyDescent="0.25">
      <c r="A9" s="660"/>
      <c r="B9" s="529" t="s">
        <v>1456</v>
      </c>
      <c r="C9" s="288"/>
      <c r="D9" s="288"/>
      <c r="E9" s="288"/>
      <c r="F9" s="289"/>
      <c r="G9" s="289"/>
      <c r="H9" s="405"/>
      <c r="I9" s="289"/>
      <c r="J9" s="405"/>
      <c r="K9" s="407"/>
      <c r="L9" s="405"/>
      <c r="M9" s="289"/>
      <c r="N9" s="405"/>
      <c r="O9" s="408"/>
      <c r="P9" s="405"/>
      <c r="Q9" s="289"/>
      <c r="R9" s="289"/>
      <c r="S9" s="289"/>
      <c r="T9" s="289"/>
      <c r="U9" s="289"/>
    </row>
    <row r="10" spans="1:21" ht="243" customHeight="1" x14ac:dyDescent="0.25">
      <c r="A10" s="660"/>
      <c r="B10" s="528" t="s">
        <v>1458</v>
      </c>
      <c r="C10" s="288" t="s">
        <v>2209</v>
      </c>
      <c r="D10" s="288" t="s">
        <v>2210</v>
      </c>
      <c r="E10" s="419" t="s">
        <v>2211</v>
      </c>
      <c r="F10" s="289" t="s">
        <v>2212</v>
      </c>
      <c r="G10" s="289">
        <v>25</v>
      </c>
      <c r="H10" s="405"/>
      <c r="I10" s="289">
        <v>25</v>
      </c>
      <c r="J10" s="405"/>
      <c r="K10" s="407">
        <v>0.25</v>
      </c>
      <c r="L10" s="405"/>
      <c r="M10" s="289">
        <v>25</v>
      </c>
      <c r="N10" s="405"/>
      <c r="O10" s="408">
        <v>1</v>
      </c>
      <c r="P10" s="405"/>
      <c r="Q10" s="289"/>
      <c r="R10" s="289" t="s">
        <v>2213</v>
      </c>
      <c r="S10" s="289" t="s">
        <v>2214</v>
      </c>
      <c r="T10" s="289" t="s">
        <v>2215</v>
      </c>
      <c r="U10" s="289" t="s">
        <v>2203</v>
      </c>
    </row>
    <row r="11" spans="1:21" ht="157.5" hidden="1" x14ac:dyDescent="0.25">
      <c r="A11" s="660"/>
      <c r="B11" s="528" t="s">
        <v>1459</v>
      </c>
      <c r="C11" s="288"/>
      <c r="D11" s="288"/>
      <c r="E11" s="419"/>
      <c r="F11" s="289"/>
      <c r="G11" s="289"/>
      <c r="H11" s="405"/>
      <c r="I11" s="289"/>
      <c r="J11" s="405"/>
      <c r="K11" s="407"/>
      <c r="L11" s="405"/>
      <c r="M11" s="289"/>
      <c r="N11" s="405"/>
      <c r="O11" s="408"/>
      <c r="P11" s="405"/>
      <c r="Q11" s="289"/>
      <c r="R11" s="289"/>
      <c r="S11" s="289"/>
      <c r="T11" s="289"/>
      <c r="U11" s="289"/>
    </row>
    <row r="12" spans="1:21" ht="177.75" hidden="1" customHeight="1" x14ac:dyDescent="0.25">
      <c r="A12" s="660"/>
      <c r="B12" s="529" t="s">
        <v>1460</v>
      </c>
      <c r="C12" s="418"/>
      <c r="D12" s="288"/>
      <c r="E12" s="288"/>
      <c r="F12" s="289"/>
      <c r="G12" s="289"/>
      <c r="H12" s="405"/>
      <c r="I12" s="289"/>
      <c r="J12" s="405"/>
      <c r="K12" s="407"/>
      <c r="L12" s="405"/>
      <c r="M12" s="289"/>
      <c r="N12" s="405"/>
      <c r="O12" s="408"/>
      <c r="P12" s="405"/>
      <c r="Q12" s="289"/>
      <c r="R12" s="289"/>
      <c r="S12" s="289"/>
      <c r="T12" s="289"/>
      <c r="U12" s="289"/>
    </row>
    <row r="13" spans="1:21" ht="173.25" x14ac:dyDescent="0.25">
      <c r="A13" s="660"/>
      <c r="B13" s="529" t="s">
        <v>1461</v>
      </c>
      <c r="C13" s="418" t="s">
        <v>2216</v>
      </c>
      <c r="D13" s="288" t="s">
        <v>2217</v>
      </c>
      <c r="E13" s="444" t="s">
        <v>2222</v>
      </c>
      <c r="F13" s="289" t="s">
        <v>2218</v>
      </c>
      <c r="G13" s="289">
        <v>25</v>
      </c>
      <c r="H13" s="405"/>
      <c r="I13" s="289">
        <v>25</v>
      </c>
      <c r="J13" s="405"/>
      <c r="K13" s="407">
        <v>0.25</v>
      </c>
      <c r="L13" s="405"/>
      <c r="M13" s="289">
        <v>25</v>
      </c>
      <c r="N13" s="405"/>
      <c r="O13" s="408">
        <v>1</v>
      </c>
      <c r="P13" s="405"/>
      <c r="Q13" s="289"/>
      <c r="R13" s="289" t="s">
        <v>2219</v>
      </c>
      <c r="S13" s="289" t="s">
        <v>2220</v>
      </c>
      <c r="T13" s="289" t="s">
        <v>2221</v>
      </c>
      <c r="U13" s="289" t="s">
        <v>2203</v>
      </c>
    </row>
    <row r="14" spans="1:21" ht="15.75" x14ac:dyDescent="0.25">
      <c r="A14" s="298"/>
      <c r="B14" s="299"/>
      <c r="C14" s="298" t="s">
        <v>1465</v>
      </c>
      <c r="D14" s="299"/>
      <c r="E14" s="299"/>
      <c r="F14" s="300"/>
      <c r="G14" s="290">
        <f t="shared" ref="G14:P14" si="0">SUM(G7:G13)</f>
        <v>100</v>
      </c>
      <c r="H14" s="290">
        <f t="shared" si="0"/>
        <v>30000</v>
      </c>
      <c r="I14" s="290">
        <f t="shared" si="0"/>
        <v>100</v>
      </c>
      <c r="J14" s="290">
        <f t="shared" si="0"/>
        <v>30000</v>
      </c>
      <c r="K14" s="290">
        <f t="shared" si="0"/>
        <v>50.5</v>
      </c>
      <c r="L14" s="290">
        <f t="shared" si="0"/>
        <v>30000</v>
      </c>
      <c r="M14" s="290">
        <f t="shared" si="0"/>
        <v>10075</v>
      </c>
      <c r="N14" s="290">
        <f t="shared" si="0"/>
        <v>30000</v>
      </c>
      <c r="O14" s="290">
        <f t="shared" si="0"/>
        <v>202</v>
      </c>
      <c r="P14" s="290">
        <f t="shared" si="0"/>
        <v>0</v>
      </c>
      <c r="Q14" s="273"/>
      <c r="R14" s="273"/>
      <c r="S14" s="273"/>
      <c r="T14" s="273"/>
      <c r="U14" s="273"/>
    </row>
    <row r="20" spans="8:16" x14ac:dyDescent="0.25">
      <c r="H20" s="412"/>
      <c r="J20" s="412"/>
      <c r="L20" s="412"/>
      <c r="N20" s="412"/>
      <c r="P20" s="412"/>
    </row>
    <row r="21" spans="8:16" x14ac:dyDescent="0.25">
      <c r="H21" s="412"/>
      <c r="J21" s="412"/>
      <c r="L21" s="412"/>
      <c r="N21" s="412"/>
      <c r="P21" s="412"/>
    </row>
    <row r="22" spans="8:16" x14ac:dyDescent="0.25">
      <c r="H22" s="412"/>
      <c r="J22" s="412"/>
      <c r="L22" s="412"/>
      <c r="N22" s="412"/>
      <c r="P22" s="412"/>
    </row>
    <row r="23" spans="8:16" x14ac:dyDescent="0.25">
      <c r="H23" s="412"/>
      <c r="J23" s="412"/>
      <c r="L23" s="412"/>
      <c r="N23" s="412"/>
      <c r="P23" s="412"/>
    </row>
    <row r="24" spans="8:16" x14ac:dyDescent="0.25">
      <c r="H24" s="412"/>
      <c r="J24" s="412"/>
      <c r="L24" s="412"/>
      <c r="N24" s="412"/>
      <c r="P24" s="412"/>
    </row>
    <row r="25" spans="8:16" x14ac:dyDescent="0.25">
      <c r="H25" s="412"/>
      <c r="J25" s="412"/>
      <c r="L25" s="412"/>
      <c r="N25" s="412"/>
      <c r="P25" s="412"/>
    </row>
    <row r="26" spans="8:16" x14ac:dyDescent="0.25">
      <c r="H26" s="412"/>
      <c r="J26" s="412"/>
      <c r="L26" s="412"/>
      <c r="N26" s="412"/>
      <c r="P26" s="412"/>
    </row>
    <row r="27" spans="8:16" x14ac:dyDescent="0.25">
      <c r="H27" s="412"/>
      <c r="J27" s="412"/>
      <c r="L27" s="412"/>
      <c r="N27" s="412"/>
      <c r="P27" s="412"/>
    </row>
    <row r="28" spans="8:16" x14ac:dyDescent="0.25">
      <c r="H28" s="412"/>
      <c r="J28" s="412"/>
      <c r="L28" s="412"/>
      <c r="N28" s="412"/>
      <c r="P28" s="412"/>
    </row>
    <row r="29" spans="8:16" x14ac:dyDescent="0.25">
      <c r="H29" s="412"/>
      <c r="J29" s="412"/>
      <c r="L29" s="412"/>
      <c r="N29" s="412"/>
      <c r="P29" s="412"/>
    </row>
    <row r="30" spans="8:16" x14ac:dyDescent="0.25">
      <c r="H30" s="412"/>
      <c r="J30" s="412"/>
      <c r="L30" s="412"/>
      <c r="N30" s="412"/>
      <c r="P30" s="412"/>
    </row>
    <row r="31" spans="8:16" x14ac:dyDescent="0.25">
      <c r="H31" s="412"/>
      <c r="J31" s="412"/>
      <c r="L31" s="412"/>
      <c r="N31" s="412"/>
      <c r="P31" s="412"/>
    </row>
    <row r="32" spans="8:16" x14ac:dyDescent="0.25">
      <c r="H32" s="412"/>
      <c r="J32" s="412"/>
      <c r="L32" s="412"/>
      <c r="N32" s="412"/>
      <c r="P32" s="412"/>
    </row>
  </sheetData>
  <mergeCells count="19">
    <mergeCell ref="T4:T6"/>
    <mergeCell ref="U4:U6"/>
    <mergeCell ref="G5:H5"/>
    <mergeCell ref="I5:J5"/>
    <mergeCell ref="K5:L5"/>
    <mergeCell ref="M5:N5"/>
    <mergeCell ref="A7:A13"/>
    <mergeCell ref="A3:U3"/>
    <mergeCell ref="A4:A6"/>
    <mergeCell ref="B4:B6"/>
    <mergeCell ref="C4:C6"/>
    <mergeCell ref="D4:D6"/>
    <mergeCell ref="E4:E6"/>
    <mergeCell ref="F4:F6"/>
    <mergeCell ref="G4:N4"/>
    <mergeCell ref="O4:P5"/>
    <mergeCell ref="Q4:Q6"/>
    <mergeCell ref="R4:R6"/>
    <mergeCell ref="S4:S6"/>
  </mergeCells>
  <dataValidations count="9">
    <dataValidation allowBlank="1" showInputMessage="1" showErrorMessage="1" promptTitle="SUPUESTOS" prompt="Un  supuesto es un dato asumido como cierto a efectos de planificación este puede ser positivo como negativo." sqref="Q4:Q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MEDIO DE VERIFICACIÓN" prompt="Corresponde a los elementos a través del cual se acredita y se verifican  las actividades." sqref="S4:S6"/>
    <dataValidation allowBlank="1" showInputMessage="1" showErrorMessage="1" promptTitle="POBLACIÓN OBJETIVO" prompt="Grupo  de personas al cual se pretende beneficiar con dicho actividad." sqref="T4:T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INDICADORES DE RESULTADOS" prompt="Medidas o variables para verificar el cumplimiento de cada paso._x000a_" sqref="D4:D6"/>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topLeftCell="D13" zoomScale="60" zoomScaleNormal="60" workbookViewId="0">
      <selection activeCell="N16" sqref="N16"/>
    </sheetView>
  </sheetViews>
  <sheetFormatPr baseColWidth="10" defaultColWidth="12.5703125" defaultRowHeight="15" x14ac:dyDescent="0.25"/>
  <cols>
    <col min="1" max="2" width="21.7109375" customWidth="1"/>
    <col min="3" max="3" width="36.85546875" customWidth="1"/>
    <col min="4" max="4" width="33.5703125" customWidth="1"/>
    <col min="5" max="5" width="27.42578125" customWidth="1"/>
    <col min="6" max="6" width="39.7109375" customWidth="1"/>
    <col min="7" max="7" width="15.28515625" customWidth="1"/>
    <col min="8" max="8" width="15.5703125" bestFit="1" customWidth="1"/>
    <col min="9" max="9" width="15.28515625" customWidth="1"/>
    <col min="10" max="10" width="15.85546875" customWidth="1"/>
    <col min="11" max="11" width="15.28515625" customWidth="1"/>
    <col min="12" max="12" width="17.5703125" bestFit="1" customWidth="1"/>
    <col min="13" max="13" width="15.28515625" customWidth="1"/>
    <col min="14" max="14" width="17.5703125" bestFit="1" customWidth="1"/>
    <col min="15" max="15" width="15.28515625" customWidth="1"/>
    <col min="16" max="16" width="19.85546875" customWidth="1"/>
    <col min="17" max="17" width="14.28515625" hidden="1" customWidth="1"/>
    <col min="18" max="18" width="36.28515625" customWidth="1"/>
    <col min="19" max="19" width="41.7109375" customWidth="1"/>
    <col min="20" max="20" width="34.140625" customWidth="1"/>
    <col min="21" max="21" width="30.5703125" customWidth="1"/>
  </cols>
  <sheetData>
    <row r="1" spans="1:21" s="284" customFormat="1" ht="18.75" x14ac:dyDescent="0.3">
      <c r="G1" s="287" t="s">
        <v>1418</v>
      </c>
      <c r="L1" s="287"/>
      <c r="M1" s="287"/>
      <c r="N1" s="287"/>
      <c r="O1" s="287"/>
      <c r="P1" s="287"/>
      <c r="Q1" s="287"/>
      <c r="R1" s="287"/>
      <c r="S1" s="287"/>
      <c r="T1" s="287"/>
      <c r="U1" s="287"/>
    </row>
    <row r="2" spans="1:21" s="284" customFormat="1" ht="18.75" x14ac:dyDescent="0.3">
      <c r="A2" s="333" t="s">
        <v>1359</v>
      </c>
      <c r="G2" s="287"/>
      <c r="L2" s="287"/>
      <c r="M2" s="287"/>
      <c r="N2" s="287"/>
      <c r="O2" s="287"/>
      <c r="P2" s="287"/>
      <c r="Q2" s="287"/>
      <c r="R2" s="287"/>
      <c r="S2" s="287"/>
      <c r="T2" s="287"/>
      <c r="U2" s="287"/>
    </row>
    <row r="3" spans="1:21" s="284" customFormat="1" ht="27.75" customHeight="1" x14ac:dyDescent="0.2">
      <c r="A3" s="468" t="s">
        <v>1420</v>
      </c>
      <c r="B3" s="468"/>
      <c r="C3" s="468"/>
      <c r="D3" s="468"/>
      <c r="E3" s="468"/>
      <c r="F3" s="468"/>
      <c r="G3" s="468"/>
      <c r="H3" s="468"/>
      <c r="I3" s="468"/>
      <c r="J3" s="468"/>
      <c r="K3" s="468"/>
      <c r="L3" s="468"/>
      <c r="M3" s="468"/>
      <c r="N3" s="468"/>
      <c r="O3" s="468"/>
      <c r="P3" s="468"/>
      <c r="Q3" s="468"/>
      <c r="R3" s="468"/>
      <c r="S3" s="468"/>
      <c r="T3" s="468"/>
      <c r="U3" s="468"/>
    </row>
    <row r="4" spans="1:21" s="332" customFormat="1" x14ac:dyDescent="0.25">
      <c r="A4" s="469" t="s">
        <v>1426</v>
      </c>
      <c r="B4" s="469"/>
      <c r="C4" s="469"/>
      <c r="D4" s="469"/>
      <c r="E4" s="469"/>
      <c r="F4" s="469"/>
      <c r="G4" s="469"/>
      <c r="H4" s="469"/>
      <c r="I4" s="469"/>
      <c r="J4" s="469"/>
      <c r="K4" s="469"/>
      <c r="L4" s="469"/>
      <c r="M4" s="469"/>
      <c r="N4" s="469"/>
      <c r="O4" s="469"/>
      <c r="P4" s="469"/>
      <c r="Q4" s="469"/>
      <c r="R4" s="469"/>
      <c r="S4" s="469"/>
      <c r="T4" s="469"/>
      <c r="U4" s="469"/>
    </row>
    <row r="5" spans="1:21" s="66" customFormat="1" ht="23.25" customHeight="1" x14ac:dyDescent="0.25">
      <c r="A5" s="623" t="s">
        <v>98</v>
      </c>
      <c r="B5" s="623" t="s">
        <v>113</v>
      </c>
      <c r="C5" s="584" t="s">
        <v>87</v>
      </c>
      <c r="D5" s="584" t="s">
        <v>88</v>
      </c>
      <c r="E5" s="593" t="s">
        <v>396</v>
      </c>
      <c r="F5" s="584" t="s">
        <v>89</v>
      </c>
      <c r="G5" s="623" t="s">
        <v>101</v>
      </c>
      <c r="H5" s="623"/>
      <c r="I5" s="623"/>
      <c r="J5" s="623"/>
      <c r="K5" s="623"/>
      <c r="L5" s="623"/>
      <c r="M5" s="623"/>
      <c r="N5" s="623"/>
      <c r="O5" s="629" t="s">
        <v>102</v>
      </c>
      <c r="P5" s="629"/>
      <c r="Q5" s="590" t="s">
        <v>103</v>
      </c>
      <c r="R5" s="590" t="s">
        <v>104</v>
      </c>
      <c r="S5" s="590" t="s">
        <v>111</v>
      </c>
      <c r="T5" s="590" t="s">
        <v>110</v>
      </c>
      <c r="U5" s="587" t="s">
        <v>90</v>
      </c>
    </row>
    <row r="6" spans="1:21" s="66" customFormat="1" ht="15" customHeight="1" x14ac:dyDescent="0.25">
      <c r="A6" s="623"/>
      <c r="B6" s="623"/>
      <c r="C6" s="585"/>
      <c r="D6" s="585"/>
      <c r="E6" s="594"/>
      <c r="F6" s="585"/>
      <c r="G6" s="623" t="s">
        <v>105</v>
      </c>
      <c r="H6" s="623"/>
      <c r="I6" s="623" t="s">
        <v>106</v>
      </c>
      <c r="J6" s="623"/>
      <c r="K6" s="623" t="s">
        <v>107</v>
      </c>
      <c r="L6" s="623"/>
      <c r="M6" s="623" t="s">
        <v>108</v>
      </c>
      <c r="N6" s="623"/>
      <c r="O6" s="629"/>
      <c r="P6" s="629"/>
      <c r="Q6" s="591"/>
      <c r="R6" s="591"/>
      <c r="S6" s="591"/>
      <c r="T6" s="591"/>
      <c r="U6" s="588"/>
    </row>
    <row r="7" spans="1:21" s="67" customFormat="1" ht="24" customHeight="1" x14ac:dyDescent="0.25">
      <c r="A7" s="623"/>
      <c r="B7" s="623"/>
      <c r="C7" s="586"/>
      <c r="D7" s="586"/>
      <c r="E7" s="595"/>
      <c r="F7" s="586"/>
      <c r="G7" s="324" t="s">
        <v>109</v>
      </c>
      <c r="H7" s="239" t="s">
        <v>12</v>
      </c>
      <c r="I7" s="324" t="s">
        <v>109</v>
      </c>
      <c r="J7" s="239" t="s">
        <v>12</v>
      </c>
      <c r="K7" s="324" t="s">
        <v>109</v>
      </c>
      <c r="L7" s="239" t="s">
        <v>12</v>
      </c>
      <c r="M7" s="324" t="s">
        <v>109</v>
      </c>
      <c r="N7" s="239" t="s">
        <v>12</v>
      </c>
      <c r="O7" s="324" t="s">
        <v>109</v>
      </c>
      <c r="P7" s="239" t="s">
        <v>12</v>
      </c>
      <c r="Q7" s="592"/>
      <c r="R7" s="592"/>
      <c r="S7" s="592"/>
      <c r="T7" s="592"/>
      <c r="U7" s="589"/>
    </row>
    <row r="8" spans="1:21" s="270" customFormat="1" ht="15.75" x14ac:dyDescent="0.25">
      <c r="A8" s="304"/>
      <c r="B8" s="305"/>
      <c r="C8" s="305"/>
      <c r="D8" s="305"/>
      <c r="E8" s="305"/>
      <c r="F8" s="305"/>
      <c r="G8" s="305"/>
      <c r="H8" s="304" t="s">
        <v>1418</v>
      </c>
      <c r="I8" s="305"/>
      <c r="J8" s="305"/>
      <c r="K8" s="305"/>
      <c r="L8" s="305"/>
      <c r="M8" s="305"/>
      <c r="N8" s="305"/>
      <c r="O8" s="305"/>
      <c r="P8" s="305"/>
      <c r="Q8" s="305"/>
      <c r="R8" s="305"/>
      <c r="S8" s="305"/>
      <c r="T8" s="305"/>
      <c r="U8" s="306"/>
    </row>
    <row r="9" spans="1:21" ht="150" hidden="1" customHeight="1" x14ac:dyDescent="0.25">
      <c r="A9" s="619" t="s">
        <v>1421</v>
      </c>
      <c r="B9" s="525" t="s">
        <v>1422</v>
      </c>
      <c r="C9" s="537"/>
      <c r="D9" s="285"/>
      <c r="E9" s="285"/>
      <c r="F9" s="285"/>
      <c r="G9" s="409"/>
      <c r="H9" s="410"/>
      <c r="I9" s="285"/>
      <c r="J9" s="410"/>
      <c r="K9" s="285"/>
      <c r="L9" s="410"/>
      <c r="M9" s="285"/>
      <c r="N9" s="410"/>
      <c r="O9" s="554">
        <f t="shared" ref="O9:P17" si="0">+G9+I9+K9+M9</f>
        <v>0</v>
      </c>
      <c r="P9" s="554">
        <f t="shared" si="0"/>
        <v>0</v>
      </c>
      <c r="Q9" s="285"/>
      <c r="R9" s="285"/>
      <c r="S9" s="285"/>
      <c r="T9" s="285"/>
      <c r="U9" s="285"/>
    </row>
    <row r="10" spans="1:21" ht="189" customHeight="1" x14ac:dyDescent="0.25">
      <c r="A10" s="619"/>
      <c r="B10" s="617" t="s">
        <v>1423</v>
      </c>
      <c r="C10" s="285" t="s">
        <v>1945</v>
      </c>
      <c r="D10" s="285" t="s">
        <v>1946</v>
      </c>
      <c r="E10" s="285" t="s">
        <v>1952</v>
      </c>
      <c r="F10" s="285" t="s">
        <v>1947</v>
      </c>
      <c r="G10" s="409"/>
      <c r="H10" s="410"/>
      <c r="I10" s="285"/>
      <c r="J10" s="410"/>
      <c r="K10" s="285">
        <v>0.5</v>
      </c>
      <c r="L10" s="410">
        <f>'7. Infraestructura'!D10/2</f>
        <v>250000</v>
      </c>
      <c r="M10" s="285">
        <v>0.5</v>
      </c>
      <c r="N10" s="410">
        <f>'7. Infraestructura'!D10/2</f>
        <v>250000</v>
      </c>
      <c r="O10" s="554">
        <f t="shared" si="0"/>
        <v>1</v>
      </c>
      <c r="P10" s="554">
        <f t="shared" si="0"/>
        <v>500000</v>
      </c>
      <c r="Q10" s="285"/>
      <c r="R10" s="285" t="s">
        <v>1948</v>
      </c>
      <c r="S10" s="285" t="s">
        <v>1949</v>
      </c>
      <c r="T10" s="285" t="s">
        <v>1950</v>
      </c>
      <c r="U10" s="285" t="s">
        <v>1951</v>
      </c>
    </row>
    <row r="11" spans="1:21" s="412" customFormat="1" ht="189" customHeight="1" x14ac:dyDescent="0.25">
      <c r="A11" s="619"/>
      <c r="B11" s="618"/>
      <c r="C11" s="285" t="s">
        <v>2252</v>
      </c>
      <c r="D11" s="285" t="s">
        <v>2253</v>
      </c>
      <c r="E11" s="285" t="s">
        <v>2262</v>
      </c>
      <c r="F11" s="285" t="s">
        <v>2254</v>
      </c>
      <c r="G11" s="409"/>
      <c r="H11" s="410"/>
      <c r="I11" s="285"/>
      <c r="J11" s="410"/>
      <c r="K11" s="285">
        <v>0.5</v>
      </c>
      <c r="L11" s="410">
        <f>'7. Infraestructura'!D25/2</f>
        <v>2422500</v>
      </c>
      <c r="M11" s="285">
        <v>0.5</v>
      </c>
      <c r="N11" s="410">
        <f>'7. Infraestructura'!D25/2</f>
        <v>2422500</v>
      </c>
      <c r="O11" s="554">
        <f t="shared" si="0"/>
        <v>1</v>
      </c>
      <c r="P11" s="554">
        <f t="shared" si="0"/>
        <v>4845000</v>
      </c>
      <c r="Q11" s="285"/>
      <c r="R11" s="285" t="s">
        <v>2255</v>
      </c>
      <c r="S11" s="285" t="s">
        <v>2256</v>
      </c>
      <c r="T11" s="285" t="s">
        <v>2257</v>
      </c>
      <c r="U11" s="285" t="s">
        <v>2258</v>
      </c>
    </row>
    <row r="12" spans="1:21" s="412" customFormat="1" ht="183.75" hidden="1" customHeight="1" x14ac:dyDescent="0.25">
      <c r="A12" s="619"/>
      <c r="B12" s="525" t="s">
        <v>1424</v>
      </c>
      <c r="C12" s="285"/>
      <c r="D12" s="285"/>
      <c r="E12" s="285"/>
      <c r="F12" s="285"/>
      <c r="G12" s="409"/>
      <c r="H12" s="410"/>
      <c r="I12" s="285"/>
      <c r="J12" s="410"/>
      <c r="K12" s="285"/>
      <c r="L12" s="410"/>
      <c r="M12" s="285"/>
      <c r="N12" s="410"/>
      <c r="O12" s="554">
        <f t="shared" si="0"/>
        <v>0</v>
      </c>
      <c r="P12" s="554">
        <f t="shared" si="0"/>
        <v>0</v>
      </c>
      <c r="Q12" s="285"/>
      <c r="R12" s="285"/>
      <c r="S12" s="285"/>
      <c r="T12" s="285"/>
      <c r="U12" s="285"/>
    </row>
    <row r="13" spans="1:21" ht="126" x14ac:dyDescent="0.25">
      <c r="A13" s="617" t="s">
        <v>1425</v>
      </c>
      <c r="B13" s="617" t="s">
        <v>1427</v>
      </c>
      <c r="C13" s="285" t="s">
        <v>2268</v>
      </c>
      <c r="D13" s="285" t="s">
        <v>2269</v>
      </c>
      <c r="E13" s="285" t="s">
        <v>2280</v>
      </c>
      <c r="F13" s="285" t="s">
        <v>2270</v>
      </c>
      <c r="G13" s="409"/>
      <c r="H13" s="410"/>
      <c r="I13" s="285"/>
      <c r="J13" s="410"/>
      <c r="K13" s="285">
        <v>0.5</v>
      </c>
      <c r="L13" s="410">
        <f>'5. ACTIVIDADES ESPECIALES'!D360</f>
        <v>118280.87999999999</v>
      </c>
      <c r="M13" s="285">
        <v>0.5</v>
      </c>
      <c r="N13" s="410">
        <f>'5. ACTIVIDADES ESPECIALES'!D404</f>
        <v>166026</v>
      </c>
      <c r="O13" s="554">
        <f t="shared" si="0"/>
        <v>1</v>
      </c>
      <c r="P13" s="554">
        <f t="shared" si="0"/>
        <v>284306.88</v>
      </c>
      <c r="Q13" s="285"/>
      <c r="R13" s="285" t="s">
        <v>2255</v>
      </c>
      <c r="S13" s="285" t="s">
        <v>2271</v>
      </c>
      <c r="T13" s="285" t="s">
        <v>2257</v>
      </c>
      <c r="U13" s="285" t="s">
        <v>2258</v>
      </c>
    </row>
    <row r="14" spans="1:21" s="412" customFormat="1" ht="110.25" x14ac:dyDescent="0.25">
      <c r="A14" s="618"/>
      <c r="B14" s="618"/>
      <c r="C14" s="285" t="s">
        <v>2272</v>
      </c>
      <c r="D14" s="285" t="s">
        <v>2273</v>
      </c>
      <c r="E14" s="285" t="s">
        <v>2281</v>
      </c>
      <c r="F14" s="285" t="s">
        <v>2274</v>
      </c>
      <c r="G14" s="409"/>
      <c r="H14" s="410"/>
      <c r="I14" s="285"/>
      <c r="J14" s="410"/>
      <c r="K14" s="285">
        <v>0.5</v>
      </c>
      <c r="L14" s="410">
        <f>'5. ACTIVIDADES ESPECIALES'!D467/2</f>
        <v>130000</v>
      </c>
      <c r="M14" s="285">
        <v>0.5</v>
      </c>
      <c r="N14" s="410">
        <f>'5. ACTIVIDADES ESPECIALES'!D467/2</f>
        <v>130000</v>
      </c>
      <c r="O14" s="554">
        <f t="shared" si="0"/>
        <v>1</v>
      </c>
      <c r="P14" s="554">
        <f t="shared" si="0"/>
        <v>260000</v>
      </c>
      <c r="Q14" s="285"/>
      <c r="R14" s="285" t="s">
        <v>2255</v>
      </c>
      <c r="S14" s="285" t="s">
        <v>2259</v>
      </c>
      <c r="T14" s="285" t="s">
        <v>2260</v>
      </c>
      <c r="U14" s="285" t="s">
        <v>2261</v>
      </c>
    </row>
    <row r="15" spans="1:21" s="412" customFormat="1" ht="88.5" customHeight="1" x14ac:dyDescent="0.25">
      <c r="A15" s="618"/>
      <c r="B15" s="618"/>
      <c r="C15" s="285" t="s">
        <v>2275</v>
      </c>
      <c r="D15" s="285" t="s">
        <v>2276</v>
      </c>
      <c r="E15" s="285" t="s">
        <v>2282</v>
      </c>
      <c r="F15" s="285" t="s">
        <v>2277</v>
      </c>
      <c r="G15" s="409"/>
      <c r="H15" s="410"/>
      <c r="I15" s="285">
        <v>0.5</v>
      </c>
      <c r="J15" s="410">
        <f>'5. ACTIVIDADES ESPECIALES'!D479/2</f>
        <v>1890</v>
      </c>
      <c r="K15" s="285"/>
      <c r="L15" s="410"/>
      <c r="M15" s="285">
        <v>0.5</v>
      </c>
      <c r="N15" s="410">
        <f>'5. ACTIVIDADES ESPECIALES'!D479/2</f>
        <v>1890</v>
      </c>
      <c r="O15" s="554">
        <f t="shared" si="0"/>
        <v>1</v>
      </c>
      <c r="P15" s="554">
        <f t="shared" si="0"/>
        <v>3780</v>
      </c>
      <c r="Q15" s="285"/>
      <c r="R15" s="285" t="s">
        <v>2255</v>
      </c>
      <c r="S15" s="285" t="s">
        <v>2278</v>
      </c>
      <c r="T15" s="285" t="s">
        <v>2260</v>
      </c>
      <c r="U15" s="285" t="s">
        <v>2279</v>
      </c>
    </row>
    <row r="16" spans="1:21" s="412" customFormat="1" ht="129" customHeight="1" x14ac:dyDescent="0.25">
      <c r="A16" s="618"/>
      <c r="B16" s="618"/>
      <c r="C16" s="285" t="s">
        <v>2456</v>
      </c>
      <c r="D16" s="285" t="s">
        <v>2457</v>
      </c>
      <c r="E16" s="285" t="s">
        <v>2454</v>
      </c>
      <c r="F16" s="285" t="s">
        <v>2455</v>
      </c>
      <c r="G16" s="409"/>
      <c r="H16" s="410"/>
      <c r="I16" s="285"/>
      <c r="J16" s="410"/>
      <c r="K16" s="285"/>
      <c r="L16" s="410"/>
      <c r="M16" s="289">
        <v>1</v>
      </c>
      <c r="N16" s="405">
        <f>+'5. ACTIVIDADES ESPECIALES'!D493</f>
        <v>1633963</v>
      </c>
      <c r="O16" s="554">
        <f t="shared" si="0"/>
        <v>1</v>
      </c>
      <c r="P16" s="554">
        <f t="shared" si="0"/>
        <v>1633963</v>
      </c>
      <c r="Q16" s="285"/>
      <c r="R16" s="285" t="s">
        <v>2458</v>
      </c>
      <c r="S16" s="285" t="s">
        <v>2459</v>
      </c>
      <c r="T16" s="285" t="s">
        <v>2460</v>
      </c>
      <c r="U16" s="285" t="s">
        <v>2461</v>
      </c>
    </row>
    <row r="17" spans="1:21" ht="173.25" x14ac:dyDescent="0.25">
      <c r="A17" s="618"/>
      <c r="B17" s="525" t="s">
        <v>1428</v>
      </c>
      <c r="C17" s="285"/>
      <c r="D17" s="285"/>
      <c r="E17" s="285"/>
      <c r="F17" s="285"/>
      <c r="G17" s="285"/>
      <c r="H17" s="410"/>
      <c r="I17" s="285"/>
      <c r="J17" s="410"/>
      <c r="K17" s="285"/>
      <c r="L17" s="410"/>
      <c r="M17" s="285"/>
      <c r="N17" s="410"/>
      <c r="O17" s="554">
        <f t="shared" si="0"/>
        <v>0</v>
      </c>
      <c r="P17" s="554">
        <f t="shared" si="0"/>
        <v>0</v>
      </c>
      <c r="Q17" s="285"/>
      <c r="R17" s="285"/>
      <c r="S17" s="285"/>
      <c r="T17" s="285"/>
      <c r="U17" s="285"/>
    </row>
    <row r="18" spans="1:21" ht="15.75" x14ac:dyDescent="0.25">
      <c r="A18" s="307"/>
      <c r="B18" s="308"/>
      <c r="C18" s="307" t="s">
        <v>1419</v>
      </c>
      <c r="D18" s="308"/>
      <c r="E18" s="308"/>
      <c r="F18" s="309"/>
      <c r="G18" s="240">
        <f t="shared" ref="G18:P18" si="1">SUM(G9:G17)</f>
        <v>0</v>
      </c>
      <c r="H18" s="240">
        <f t="shared" si="1"/>
        <v>0</v>
      </c>
      <c r="I18" s="240">
        <f t="shared" si="1"/>
        <v>0.5</v>
      </c>
      <c r="J18" s="240">
        <f t="shared" si="1"/>
        <v>1890</v>
      </c>
      <c r="K18" s="240">
        <f t="shared" si="1"/>
        <v>2</v>
      </c>
      <c r="L18" s="240">
        <f t="shared" si="1"/>
        <v>2920780.88</v>
      </c>
      <c r="M18" s="240">
        <f t="shared" si="1"/>
        <v>3.5</v>
      </c>
      <c r="N18" s="240">
        <f t="shared" si="1"/>
        <v>4604379</v>
      </c>
      <c r="O18" s="240">
        <f t="shared" si="1"/>
        <v>6</v>
      </c>
      <c r="P18" s="240">
        <f t="shared" si="1"/>
        <v>7527049.8799999999</v>
      </c>
      <c r="Q18" s="274"/>
      <c r="R18" s="274"/>
      <c r="S18" s="274"/>
      <c r="T18" s="274"/>
      <c r="U18" s="286"/>
    </row>
    <row r="38" s="270" customFormat="1" ht="12" x14ac:dyDescent="0.25"/>
    <row r="39" s="270" customFormat="1" ht="12" x14ac:dyDescent="0.25"/>
    <row r="52" s="270" customFormat="1" ht="12" x14ac:dyDescent="0.25"/>
    <row r="53" s="270" customFormat="1" ht="12" x14ac:dyDescent="0.25"/>
  </sheetData>
  <mergeCells count="21">
    <mergeCell ref="A9:A12"/>
    <mergeCell ref="A13:A17"/>
    <mergeCell ref="E5:E7"/>
    <mergeCell ref="B13:B16"/>
    <mergeCell ref="A5:A7"/>
    <mergeCell ref="B5:B7"/>
    <mergeCell ref="I6:J6"/>
    <mergeCell ref="K6:L6"/>
    <mergeCell ref="B10:B11"/>
    <mergeCell ref="M6:N6"/>
    <mergeCell ref="F5:F7"/>
    <mergeCell ref="G5:N5"/>
    <mergeCell ref="G6:H6"/>
    <mergeCell ref="C5:C7"/>
    <mergeCell ref="D5:D7"/>
    <mergeCell ref="S5:S7"/>
    <mergeCell ref="T5:T7"/>
    <mergeCell ref="U5:U7"/>
    <mergeCell ref="O5:P6"/>
    <mergeCell ref="Q5:Q7"/>
    <mergeCell ref="R5:R7"/>
  </mergeCells>
  <dataValidations disablePrompts="1"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topLeftCell="D2" zoomScale="70" zoomScaleNormal="70" workbookViewId="0">
      <selection activeCell="H12" sqref="H12"/>
    </sheetView>
  </sheetViews>
  <sheetFormatPr baseColWidth="10" defaultRowHeight="15" x14ac:dyDescent="0.25"/>
  <cols>
    <col min="1" max="1" width="29.140625" customWidth="1"/>
    <col min="2" max="2" width="21.7109375" customWidth="1"/>
    <col min="3" max="6" width="27.42578125" customWidth="1"/>
    <col min="7" max="7" width="15.28515625" customWidth="1"/>
    <col min="8" max="8" width="15" style="241" bestFit="1" customWidth="1"/>
    <col min="9" max="9" width="15.28515625" customWidth="1"/>
    <col min="10" max="10" width="18.85546875" style="241" customWidth="1"/>
    <col min="12" max="12" width="15" style="241" bestFit="1" customWidth="1"/>
    <col min="14" max="14" width="15" style="241" bestFit="1" customWidth="1"/>
    <col min="15" max="15" width="15.28515625" customWidth="1"/>
    <col min="16" max="16" width="18.28515625" style="241" customWidth="1"/>
    <col min="17" max="17" width="14.140625" hidden="1" customWidth="1"/>
    <col min="18" max="18" width="36.42578125" customWidth="1"/>
    <col min="19" max="19" width="19.85546875" customWidth="1"/>
    <col min="20" max="20" width="16.5703125" customWidth="1"/>
    <col min="21" max="21" width="22.28515625" customWidth="1"/>
  </cols>
  <sheetData>
    <row r="1" spans="1:21" ht="18.75" x14ac:dyDescent="0.25">
      <c r="B1" s="291"/>
      <c r="C1" s="291"/>
      <c r="D1" s="291"/>
      <c r="E1" s="291"/>
      <c r="G1" s="291" t="s">
        <v>1429</v>
      </c>
      <c r="I1" s="291"/>
      <c r="J1" s="291"/>
      <c r="K1" s="291"/>
      <c r="L1" s="291"/>
      <c r="M1" s="291"/>
      <c r="N1" s="291"/>
      <c r="O1" s="291"/>
      <c r="P1" s="291"/>
      <c r="Q1" s="291"/>
      <c r="R1" s="291"/>
      <c r="S1" s="291"/>
      <c r="T1" s="291"/>
      <c r="U1" s="291"/>
    </row>
    <row r="2" spans="1:21" s="412" customFormat="1" ht="18.75" x14ac:dyDescent="0.25">
      <c r="A2" s="412" t="s">
        <v>1355</v>
      </c>
      <c r="B2" s="291"/>
      <c r="C2" s="291"/>
      <c r="D2" s="291"/>
      <c r="E2" s="291"/>
      <c r="G2" s="291"/>
      <c r="H2" s="241"/>
      <c r="I2" s="291"/>
      <c r="J2" s="291"/>
      <c r="K2" s="291"/>
      <c r="L2" s="291"/>
      <c r="M2" s="291"/>
      <c r="N2" s="291"/>
      <c r="O2" s="291"/>
      <c r="P2" s="291"/>
      <c r="Q2" s="291"/>
      <c r="R2" s="291"/>
      <c r="S2" s="291"/>
      <c r="T2" s="291"/>
      <c r="U2" s="291"/>
    </row>
    <row r="3" spans="1:21" x14ac:dyDescent="0.25">
      <c r="A3" s="279" t="s">
        <v>1432</v>
      </c>
      <c r="B3" s="279"/>
      <c r="C3" s="279"/>
      <c r="D3" s="279"/>
      <c r="E3" s="279"/>
      <c r="F3" s="279"/>
      <c r="G3" s="279"/>
      <c r="H3" s="279"/>
      <c r="I3" s="279"/>
      <c r="J3" s="279"/>
      <c r="K3" s="279"/>
      <c r="L3" s="279"/>
      <c r="M3" s="279"/>
      <c r="N3" s="279"/>
      <c r="O3" s="279"/>
      <c r="P3" s="279"/>
      <c r="Q3" s="279"/>
      <c r="R3" s="279"/>
      <c r="S3" s="279"/>
      <c r="T3" s="279"/>
      <c r="U3" s="279"/>
    </row>
    <row r="4" spans="1:21" ht="15" customHeight="1" x14ac:dyDescent="0.25">
      <c r="A4" s="623" t="s">
        <v>98</v>
      </c>
      <c r="B4" s="590" t="s">
        <v>113</v>
      </c>
      <c r="C4" s="584" t="s">
        <v>87</v>
      </c>
      <c r="D4" s="584" t="s">
        <v>88</v>
      </c>
      <c r="E4" s="593" t="s">
        <v>396</v>
      </c>
      <c r="F4" s="584" t="s">
        <v>89</v>
      </c>
      <c r="G4" s="623" t="s">
        <v>101</v>
      </c>
      <c r="H4" s="623"/>
      <c r="I4" s="623"/>
      <c r="J4" s="623"/>
      <c r="K4" s="623"/>
      <c r="L4" s="623"/>
      <c r="M4" s="623"/>
      <c r="N4" s="623"/>
      <c r="O4" s="629" t="s">
        <v>102</v>
      </c>
      <c r="P4" s="629"/>
      <c r="Q4" s="590" t="s">
        <v>103</v>
      </c>
      <c r="R4" s="590" t="s">
        <v>104</v>
      </c>
      <c r="S4" s="590" t="s">
        <v>111</v>
      </c>
      <c r="T4" s="590" t="s">
        <v>110</v>
      </c>
      <c r="U4" s="587" t="s">
        <v>90</v>
      </c>
    </row>
    <row r="5" spans="1:21" ht="15" customHeight="1" x14ac:dyDescent="0.25">
      <c r="A5" s="623"/>
      <c r="B5" s="591"/>
      <c r="C5" s="585"/>
      <c r="D5" s="585"/>
      <c r="E5" s="594"/>
      <c r="F5" s="585"/>
      <c r="G5" s="623" t="s">
        <v>105</v>
      </c>
      <c r="H5" s="623"/>
      <c r="I5" s="623" t="s">
        <v>106</v>
      </c>
      <c r="J5" s="623"/>
      <c r="K5" s="623" t="s">
        <v>107</v>
      </c>
      <c r="L5" s="623"/>
      <c r="M5" s="623" t="s">
        <v>108</v>
      </c>
      <c r="N5" s="623"/>
      <c r="O5" s="629"/>
      <c r="P5" s="629"/>
      <c r="Q5" s="591"/>
      <c r="R5" s="591"/>
      <c r="S5" s="591"/>
      <c r="T5" s="591"/>
      <c r="U5" s="588"/>
    </row>
    <row r="6" spans="1:21" ht="25.5" x14ac:dyDescent="0.25">
      <c r="A6" s="623"/>
      <c r="B6" s="592"/>
      <c r="C6" s="586"/>
      <c r="D6" s="586"/>
      <c r="E6" s="595"/>
      <c r="F6" s="586"/>
      <c r="G6" s="252" t="s">
        <v>109</v>
      </c>
      <c r="H6" s="239" t="s">
        <v>12</v>
      </c>
      <c r="I6" s="252" t="s">
        <v>109</v>
      </c>
      <c r="J6" s="239" t="s">
        <v>12</v>
      </c>
      <c r="K6" s="252" t="s">
        <v>109</v>
      </c>
      <c r="L6" s="239" t="s">
        <v>12</v>
      </c>
      <c r="M6" s="252" t="s">
        <v>109</v>
      </c>
      <c r="N6" s="239" t="s">
        <v>12</v>
      </c>
      <c r="O6" s="252" t="s">
        <v>109</v>
      </c>
      <c r="P6" s="239" t="s">
        <v>12</v>
      </c>
      <c r="Q6" s="592"/>
      <c r="R6" s="592"/>
      <c r="S6" s="592"/>
      <c r="T6" s="592"/>
      <c r="U6" s="589"/>
    </row>
    <row r="7" spans="1:21" ht="126" customHeight="1" x14ac:dyDescent="0.25">
      <c r="A7" s="617" t="s">
        <v>1430</v>
      </c>
      <c r="B7" s="617" t="s">
        <v>1431</v>
      </c>
      <c r="C7" s="340" t="s">
        <v>1806</v>
      </c>
      <c r="D7" s="340" t="s">
        <v>1807</v>
      </c>
      <c r="E7" s="340" t="s">
        <v>1624</v>
      </c>
      <c r="F7" s="340" t="s">
        <v>1808</v>
      </c>
      <c r="G7" s="403">
        <v>1</v>
      </c>
      <c r="H7" s="404">
        <f>'2. CONTRATACION DE PERSONAL'!D10</f>
        <v>355979.745</v>
      </c>
      <c r="I7" s="403"/>
      <c r="J7" s="404"/>
      <c r="K7" s="403"/>
      <c r="L7" s="404"/>
      <c r="M7" s="403"/>
      <c r="N7" s="404"/>
      <c r="O7" s="414">
        <v>1</v>
      </c>
      <c r="P7" s="405">
        <f>+H7+J7+L7+N7</f>
        <v>355979.745</v>
      </c>
      <c r="Q7" s="340"/>
      <c r="R7" s="340" t="s">
        <v>1809</v>
      </c>
      <c r="S7" s="340" t="s">
        <v>1810</v>
      </c>
      <c r="T7" s="340" t="s">
        <v>1784</v>
      </c>
      <c r="U7" s="340" t="s">
        <v>1785</v>
      </c>
    </row>
    <row r="8" spans="1:21" ht="177.75" customHeight="1" x14ac:dyDescent="0.25">
      <c r="A8" s="618"/>
      <c r="B8" s="618"/>
      <c r="C8" s="340" t="s">
        <v>2085</v>
      </c>
      <c r="D8" s="340" t="s">
        <v>2086</v>
      </c>
      <c r="E8" s="340" t="s">
        <v>2110</v>
      </c>
      <c r="F8" s="340" t="s">
        <v>2087</v>
      </c>
      <c r="G8" s="403">
        <v>1</v>
      </c>
      <c r="H8" s="404">
        <f>'2. CONTRATACION DE PERSONAL'!D72</f>
        <v>355979.745</v>
      </c>
      <c r="I8" s="403"/>
      <c r="J8" s="404"/>
      <c r="K8" s="403"/>
      <c r="L8" s="404"/>
      <c r="M8" s="403"/>
      <c r="N8" s="404"/>
      <c r="O8" s="289">
        <v>1</v>
      </c>
      <c r="P8" s="405">
        <f t="shared" ref="P8:P12" si="0">+H8+J8+L8+N8</f>
        <v>355979.745</v>
      </c>
      <c r="Q8" s="340"/>
      <c r="R8" s="340" t="s">
        <v>2088</v>
      </c>
      <c r="S8" s="340" t="s">
        <v>2089</v>
      </c>
      <c r="T8" s="340" t="s">
        <v>2059</v>
      </c>
      <c r="U8" s="340" t="s">
        <v>2090</v>
      </c>
    </row>
    <row r="9" spans="1:21" s="412" customFormat="1" ht="63" x14ac:dyDescent="0.25">
      <c r="A9" s="618"/>
      <c r="B9" s="618"/>
      <c r="C9" s="340" t="s">
        <v>2377</v>
      </c>
      <c r="D9" s="340" t="s">
        <v>2372</v>
      </c>
      <c r="E9" s="340" t="s">
        <v>2378</v>
      </c>
      <c r="F9" s="340" t="s">
        <v>2373</v>
      </c>
      <c r="G9" s="403"/>
      <c r="H9" s="404"/>
      <c r="I9" s="403"/>
      <c r="J9" s="404"/>
      <c r="K9" s="513">
        <v>1</v>
      </c>
      <c r="L9" s="404">
        <f>'2. CONTRATACION DE PERSONAL'!D132</f>
        <v>355979.745</v>
      </c>
      <c r="M9" s="403"/>
      <c r="N9" s="404"/>
      <c r="O9" s="289">
        <v>1</v>
      </c>
      <c r="P9" s="405">
        <f t="shared" si="0"/>
        <v>355979.745</v>
      </c>
      <c r="Q9" s="340"/>
      <c r="R9" s="340" t="s">
        <v>2374</v>
      </c>
      <c r="S9" s="340" t="s">
        <v>2375</v>
      </c>
      <c r="T9" s="340" t="s">
        <v>2249</v>
      </c>
      <c r="U9" s="340" t="s">
        <v>2376</v>
      </c>
    </row>
    <row r="10" spans="1:21" s="412" customFormat="1" ht="110.25" x14ac:dyDescent="0.25">
      <c r="A10" s="618"/>
      <c r="B10" s="618"/>
      <c r="C10" s="458" t="s">
        <v>2389</v>
      </c>
      <c r="D10" s="458" t="s">
        <v>2392</v>
      </c>
      <c r="E10" s="458" t="s">
        <v>2387</v>
      </c>
      <c r="F10" s="458" t="s">
        <v>2388</v>
      </c>
      <c r="G10" s="403"/>
      <c r="H10" s="404"/>
      <c r="I10" s="403"/>
      <c r="J10" s="404"/>
      <c r="K10" s="514">
        <v>3</v>
      </c>
      <c r="L10" s="404">
        <f>'2. CONTRATACION DE PERSONAL'!D192</f>
        <v>1067939.2349999999</v>
      </c>
      <c r="M10" s="403"/>
      <c r="N10" s="404"/>
      <c r="O10" s="515">
        <f>+K10</f>
        <v>3</v>
      </c>
      <c r="P10" s="405">
        <f t="shared" si="0"/>
        <v>1067939.2349999999</v>
      </c>
      <c r="Q10" s="340"/>
      <c r="R10" s="458" t="s">
        <v>2391</v>
      </c>
      <c r="S10" s="340" t="s">
        <v>2390</v>
      </c>
      <c r="T10" s="458" t="s">
        <v>2249</v>
      </c>
      <c r="U10" s="458" t="s">
        <v>2393</v>
      </c>
    </row>
    <row r="11" spans="1:21" s="412" customFormat="1" ht="78.75" x14ac:dyDescent="0.25">
      <c r="A11" s="618"/>
      <c r="B11" s="618"/>
      <c r="C11" s="527" t="s">
        <v>2497</v>
      </c>
      <c r="D11" s="527" t="s">
        <v>2498</v>
      </c>
      <c r="E11" s="527" t="s">
        <v>2501</v>
      </c>
      <c r="F11" s="527" t="s">
        <v>2499</v>
      </c>
      <c r="G11" s="403"/>
      <c r="H11" s="404"/>
      <c r="I11" s="403"/>
      <c r="J11" s="404"/>
      <c r="K11" s="514"/>
      <c r="L11" s="404"/>
      <c r="M11" s="513">
        <v>3</v>
      </c>
      <c r="N11" s="405">
        <f>'2. CONTRATACION DE PERSONAL'!D252</f>
        <v>1067939.2349999999</v>
      </c>
      <c r="O11" s="515">
        <v>1</v>
      </c>
      <c r="P11" s="405">
        <f t="shared" si="0"/>
        <v>1067939.2349999999</v>
      </c>
      <c r="Q11" s="527"/>
      <c r="R11" s="527" t="s">
        <v>2374</v>
      </c>
      <c r="S11" s="527" t="s">
        <v>2375</v>
      </c>
      <c r="T11" s="527" t="s">
        <v>2249</v>
      </c>
      <c r="U11" s="527" t="s">
        <v>2500</v>
      </c>
    </row>
    <row r="12" spans="1:21" s="412" customFormat="1" ht="110.25" x14ac:dyDescent="0.25">
      <c r="A12" s="618"/>
      <c r="B12" s="618"/>
      <c r="C12" s="458" t="s">
        <v>2395</v>
      </c>
      <c r="D12" s="458" t="s">
        <v>2392</v>
      </c>
      <c r="E12" s="527" t="s">
        <v>2502</v>
      </c>
      <c r="F12" s="458" t="s">
        <v>2394</v>
      </c>
      <c r="G12" s="514">
        <v>3</v>
      </c>
      <c r="H12" s="404">
        <f>'2. CONTRATACION DE PERSONAL'!D312</f>
        <v>1067939.2349999999</v>
      </c>
      <c r="I12" s="403"/>
      <c r="J12" s="404"/>
      <c r="K12" s="403"/>
      <c r="L12" s="404"/>
      <c r="M12" s="403"/>
      <c r="N12" s="404"/>
      <c r="O12" s="512">
        <f>+G12</f>
        <v>3</v>
      </c>
      <c r="P12" s="405">
        <f t="shared" si="0"/>
        <v>1067939.2349999999</v>
      </c>
      <c r="Q12" s="340"/>
      <c r="R12" s="458" t="s">
        <v>2391</v>
      </c>
      <c r="S12" s="458" t="s">
        <v>2390</v>
      </c>
      <c r="T12" s="458" t="s">
        <v>2249</v>
      </c>
      <c r="U12" s="458" t="s">
        <v>2393</v>
      </c>
    </row>
    <row r="13" spans="1:21" ht="15.6" customHeight="1" x14ac:dyDescent="0.25">
      <c r="A13" s="298"/>
      <c r="B13" s="299"/>
      <c r="C13" s="298" t="s">
        <v>485</v>
      </c>
      <c r="D13" s="299"/>
      <c r="E13" s="299"/>
      <c r="F13" s="300"/>
      <c r="G13" s="243">
        <f t="shared" ref="G13:P13" si="1">SUM(G7:G12)</f>
        <v>5</v>
      </c>
      <c r="H13" s="243">
        <f t="shared" si="1"/>
        <v>1779898.7249999999</v>
      </c>
      <c r="I13" s="243">
        <f t="shared" si="1"/>
        <v>0</v>
      </c>
      <c r="J13" s="243">
        <f t="shared" si="1"/>
        <v>0</v>
      </c>
      <c r="K13" s="243">
        <f t="shared" si="1"/>
        <v>4</v>
      </c>
      <c r="L13" s="243">
        <f t="shared" si="1"/>
        <v>1423918.98</v>
      </c>
      <c r="M13" s="243">
        <f t="shared" si="1"/>
        <v>3</v>
      </c>
      <c r="N13" s="243">
        <f t="shared" si="1"/>
        <v>1067939.2349999999</v>
      </c>
      <c r="O13" s="243">
        <f t="shared" si="1"/>
        <v>10</v>
      </c>
      <c r="P13" s="243">
        <f t="shared" si="1"/>
        <v>4271756.9399999995</v>
      </c>
      <c r="Q13" s="274"/>
      <c r="R13" s="274"/>
      <c r="S13" s="274"/>
      <c r="T13" s="274"/>
      <c r="U13" s="274"/>
    </row>
  </sheetData>
  <mergeCells count="19">
    <mergeCell ref="A4:A6"/>
    <mergeCell ref="B4:B6"/>
    <mergeCell ref="C4:C6"/>
    <mergeCell ref="A7:A12"/>
    <mergeCell ref="B7:B12"/>
    <mergeCell ref="D4:D6"/>
    <mergeCell ref="F4:F6"/>
    <mergeCell ref="E4:E6"/>
    <mergeCell ref="U4:U6"/>
    <mergeCell ref="G5:H5"/>
    <mergeCell ref="I5:J5"/>
    <mergeCell ref="K5:L5"/>
    <mergeCell ref="M5:N5"/>
    <mergeCell ref="G4:N4"/>
    <mergeCell ref="O4:P5"/>
    <mergeCell ref="Q4:Q6"/>
    <mergeCell ref="R4:R6"/>
    <mergeCell ref="S4:S6"/>
    <mergeCell ref="T4:T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topLeftCell="C1" zoomScale="60" zoomScaleNormal="60" workbookViewId="0">
      <selection activeCell="N11" sqref="N11"/>
    </sheetView>
  </sheetViews>
  <sheetFormatPr baseColWidth="10" defaultRowHeight="15" x14ac:dyDescent="0.25"/>
  <cols>
    <col min="1" max="1" width="21.7109375" customWidth="1"/>
    <col min="2" max="2" width="26.28515625" customWidth="1"/>
    <col min="3" max="3" width="34.5703125" customWidth="1"/>
    <col min="4" max="4" width="31.7109375" customWidth="1"/>
    <col min="5" max="5" width="27.42578125" customWidth="1"/>
    <col min="6" max="6" width="44.42578125" customWidth="1"/>
    <col min="7" max="7" width="16.7109375" customWidth="1"/>
    <col min="8" max="8" width="14.85546875" style="241" bestFit="1" customWidth="1"/>
    <col min="9" max="9" width="15.28515625" customWidth="1"/>
    <col min="10" max="10" width="18.85546875" style="241" customWidth="1"/>
    <col min="12" max="12" width="14.85546875" style="241" bestFit="1" customWidth="1"/>
    <col min="14" max="14" width="14.85546875" style="241" bestFit="1" customWidth="1"/>
    <col min="15" max="15" width="15.28515625" customWidth="1"/>
    <col min="16" max="16" width="18.28515625" style="241" customWidth="1"/>
    <col min="17" max="17" width="14.140625" hidden="1" customWidth="1"/>
    <col min="18" max="18" width="28.85546875" customWidth="1"/>
    <col min="19" max="19" width="25.42578125" customWidth="1"/>
    <col min="20" max="20" width="19.42578125" customWidth="1"/>
    <col min="21" max="21" width="22.42578125" customWidth="1"/>
  </cols>
  <sheetData>
    <row r="1" spans="1:21" ht="18" customHeight="1" x14ac:dyDescent="0.25">
      <c r="B1" s="249"/>
      <c r="C1" s="249"/>
      <c r="D1" s="249"/>
      <c r="E1" s="254"/>
      <c r="F1" s="249"/>
      <c r="G1" s="297" t="s">
        <v>1361</v>
      </c>
      <c r="J1" s="249"/>
      <c r="K1" s="249"/>
      <c r="L1" s="249"/>
      <c r="M1" s="249"/>
      <c r="N1" s="249"/>
      <c r="O1" s="249"/>
      <c r="P1" s="249"/>
      <c r="Q1" s="249"/>
      <c r="R1" s="249"/>
      <c r="S1" s="249"/>
      <c r="T1" s="249"/>
      <c r="U1" s="249"/>
    </row>
    <row r="2" spans="1:21" ht="18" customHeight="1" x14ac:dyDescent="0.25">
      <c r="B2" s="254"/>
      <c r="C2" s="254"/>
      <c r="D2" s="254"/>
      <c r="E2" s="254"/>
      <c r="F2" s="254"/>
      <c r="G2" s="297"/>
      <c r="J2" s="254"/>
      <c r="K2" s="254"/>
      <c r="L2" s="254"/>
      <c r="M2" s="254"/>
      <c r="N2" s="254"/>
      <c r="O2" s="254"/>
      <c r="P2" s="254"/>
      <c r="Q2" s="254"/>
      <c r="R2" s="254"/>
      <c r="S2" s="254"/>
      <c r="T2" s="254"/>
      <c r="U2" s="254"/>
    </row>
    <row r="3" spans="1:21" ht="18" customHeight="1" x14ac:dyDescent="0.25">
      <c r="A3" s="328" t="s">
        <v>1354</v>
      </c>
      <c r="B3" s="254"/>
      <c r="C3" s="254"/>
      <c r="D3" s="254"/>
      <c r="E3" s="254"/>
      <c r="F3" s="254"/>
      <c r="G3" s="297"/>
      <c r="J3" s="254"/>
      <c r="K3" s="254"/>
      <c r="L3" s="254"/>
      <c r="M3" s="254"/>
      <c r="N3" s="254"/>
      <c r="O3" s="254"/>
      <c r="P3" s="254"/>
      <c r="Q3" s="254"/>
      <c r="R3" s="254"/>
      <c r="S3" s="254"/>
      <c r="T3" s="254"/>
      <c r="U3" s="254"/>
    </row>
    <row r="4" spans="1:21" ht="33" customHeight="1" x14ac:dyDescent="0.25">
      <c r="A4" s="662" t="s">
        <v>1360</v>
      </c>
      <c r="B4" s="662"/>
      <c r="C4" s="662"/>
      <c r="D4" s="662"/>
      <c r="E4" s="662"/>
      <c r="F4" s="662"/>
      <c r="G4" s="662"/>
      <c r="H4" s="662"/>
      <c r="I4" s="662"/>
      <c r="J4" s="662"/>
      <c r="K4" s="662"/>
      <c r="L4" s="662"/>
      <c r="M4" s="662"/>
      <c r="N4" s="662"/>
      <c r="O4" s="662"/>
      <c r="P4" s="662"/>
      <c r="Q4" s="662"/>
      <c r="R4" s="662"/>
      <c r="S4" s="662"/>
      <c r="T4" s="662"/>
      <c r="U4" s="662"/>
    </row>
    <row r="5" spans="1:21" ht="14.45" customHeight="1" x14ac:dyDescent="0.25">
      <c r="A5" s="590" t="s">
        <v>98</v>
      </c>
      <c r="B5" s="590" t="s">
        <v>113</v>
      </c>
      <c r="C5" s="584" t="s">
        <v>87</v>
      </c>
      <c r="D5" s="584" t="s">
        <v>88</v>
      </c>
      <c r="E5" s="593" t="s">
        <v>396</v>
      </c>
      <c r="F5" s="584" t="s">
        <v>89</v>
      </c>
      <c r="G5" s="596" t="s">
        <v>101</v>
      </c>
      <c r="H5" s="602"/>
      <c r="I5" s="602"/>
      <c r="J5" s="602"/>
      <c r="K5" s="602"/>
      <c r="L5" s="602"/>
      <c r="M5" s="602"/>
      <c r="N5" s="597"/>
      <c r="O5" s="629" t="s">
        <v>102</v>
      </c>
      <c r="P5" s="629"/>
      <c r="Q5" s="590" t="s">
        <v>103</v>
      </c>
      <c r="R5" s="590" t="s">
        <v>104</v>
      </c>
      <c r="S5" s="590" t="s">
        <v>111</v>
      </c>
      <c r="T5" s="590" t="s">
        <v>110</v>
      </c>
      <c r="U5" s="587" t="s">
        <v>90</v>
      </c>
    </row>
    <row r="6" spans="1:21" ht="14.45" customHeight="1" x14ac:dyDescent="0.25">
      <c r="A6" s="591"/>
      <c r="B6" s="591"/>
      <c r="C6" s="585"/>
      <c r="D6" s="585"/>
      <c r="E6" s="594"/>
      <c r="F6" s="585"/>
      <c r="G6" s="251" t="s">
        <v>105</v>
      </c>
      <c r="H6" s="251"/>
      <c r="I6" s="251" t="s">
        <v>106</v>
      </c>
      <c r="J6" s="251"/>
      <c r="K6" s="251" t="s">
        <v>107</v>
      </c>
      <c r="L6" s="251"/>
      <c r="M6" s="251" t="s">
        <v>108</v>
      </c>
      <c r="N6" s="251"/>
      <c r="O6" s="629"/>
      <c r="P6" s="629"/>
      <c r="Q6" s="591"/>
      <c r="R6" s="591"/>
      <c r="S6" s="591"/>
      <c r="T6" s="591"/>
      <c r="U6" s="588"/>
    </row>
    <row r="7" spans="1:21" ht="25.5" x14ac:dyDescent="0.25">
      <c r="A7" s="592"/>
      <c r="B7" s="592"/>
      <c r="C7" s="586"/>
      <c r="D7" s="586"/>
      <c r="E7" s="595"/>
      <c r="F7" s="586"/>
      <c r="G7" s="252" t="s">
        <v>109</v>
      </c>
      <c r="H7" s="239" t="s">
        <v>12</v>
      </c>
      <c r="I7" s="252" t="s">
        <v>109</v>
      </c>
      <c r="J7" s="239" t="s">
        <v>12</v>
      </c>
      <c r="K7" s="252" t="s">
        <v>109</v>
      </c>
      <c r="L7" s="239" t="s">
        <v>12</v>
      </c>
      <c r="M7" s="252" t="s">
        <v>109</v>
      </c>
      <c r="N7" s="239" t="s">
        <v>12</v>
      </c>
      <c r="O7" s="341" t="s">
        <v>109</v>
      </c>
      <c r="P7" s="239" t="s">
        <v>12</v>
      </c>
      <c r="Q7" s="592"/>
      <c r="R7" s="592"/>
      <c r="S7" s="592"/>
      <c r="T7" s="592"/>
      <c r="U7" s="589"/>
    </row>
    <row r="8" spans="1:21" ht="15.6" customHeight="1" x14ac:dyDescent="0.25">
      <c r="A8" s="335"/>
      <c r="B8" s="253"/>
      <c r="C8" s="253"/>
      <c r="D8" s="253"/>
      <c r="E8" s="253"/>
      <c r="F8" s="253"/>
      <c r="G8" s="253"/>
      <c r="H8" s="310" t="s">
        <v>118</v>
      </c>
      <c r="I8" s="253"/>
      <c r="J8" s="253"/>
      <c r="K8" s="253"/>
      <c r="L8" s="253"/>
      <c r="M8" s="253"/>
      <c r="N8" s="253"/>
      <c r="O8" s="253"/>
      <c r="P8" s="253"/>
      <c r="Q8" s="253"/>
      <c r="R8" s="253"/>
      <c r="S8" s="253"/>
      <c r="T8" s="253"/>
      <c r="U8" s="253"/>
    </row>
    <row r="9" spans="1:21" ht="173.25" x14ac:dyDescent="0.25">
      <c r="A9" s="663" t="s">
        <v>1433</v>
      </c>
      <c r="B9" s="603" t="s">
        <v>1434</v>
      </c>
      <c r="C9" s="340" t="s">
        <v>1544</v>
      </c>
      <c r="D9" s="340" t="s">
        <v>1545</v>
      </c>
      <c r="E9" s="340" t="s">
        <v>1495</v>
      </c>
      <c r="F9" s="340" t="s">
        <v>1550</v>
      </c>
      <c r="G9" s="396"/>
      <c r="H9" s="399"/>
      <c r="I9" s="396">
        <v>1</v>
      </c>
      <c r="J9" s="399">
        <f>'1. TALLERES SEMINARIOS'!D124</f>
        <v>3000</v>
      </c>
      <c r="K9" s="396"/>
      <c r="L9" s="399"/>
      <c r="M9" s="396"/>
      <c r="N9" s="399"/>
      <c r="O9" s="413">
        <v>1</v>
      </c>
      <c r="P9" s="405">
        <f>+H9+J9+L9+N9</f>
        <v>3000</v>
      </c>
      <c r="Q9" s="340"/>
      <c r="R9" s="340" t="s">
        <v>1546</v>
      </c>
      <c r="S9" s="340" t="s">
        <v>1547</v>
      </c>
      <c r="T9" s="340" t="s">
        <v>1548</v>
      </c>
      <c r="U9" s="340" t="s">
        <v>1549</v>
      </c>
    </row>
    <row r="10" spans="1:21" ht="147" customHeight="1" x14ac:dyDescent="0.25">
      <c r="A10" s="664"/>
      <c r="B10" s="604"/>
      <c r="C10" s="648" t="s">
        <v>1604</v>
      </c>
      <c r="D10" s="340" t="s">
        <v>1605</v>
      </c>
      <c r="E10" s="340" t="s">
        <v>1613</v>
      </c>
      <c r="F10" s="340" t="s">
        <v>1606</v>
      </c>
      <c r="G10" s="396"/>
      <c r="H10" s="399"/>
      <c r="I10" s="396"/>
      <c r="J10" s="399"/>
      <c r="K10" s="396"/>
      <c r="L10" s="399"/>
      <c r="M10" s="396">
        <v>1</v>
      </c>
      <c r="N10" s="399">
        <v>0</v>
      </c>
      <c r="O10" s="413">
        <v>1</v>
      </c>
      <c r="P10" s="405">
        <f t="shared" ref="P10:P12" si="0">+H10+J10+L10+N10</f>
        <v>0</v>
      </c>
      <c r="Q10" s="340"/>
      <c r="R10" s="340" t="s">
        <v>1607</v>
      </c>
      <c r="S10" s="340" t="s">
        <v>1608</v>
      </c>
      <c r="T10" s="340" t="s">
        <v>1609</v>
      </c>
      <c r="U10" s="340" t="s">
        <v>1610</v>
      </c>
    </row>
    <row r="11" spans="1:21" ht="78.75" x14ac:dyDescent="0.25">
      <c r="A11" s="664"/>
      <c r="B11" s="604"/>
      <c r="C11" s="650"/>
      <c r="D11" s="340" t="s">
        <v>1611</v>
      </c>
      <c r="E11" s="340" t="s">
        <v>1614</v>
      </c>
      <c r="F11" s="340" t="s">
        <v>1612</v>
      </c>
      <c r="G11" s="396"/>
      <c r="H11" s="399"/>
      <c r="I11" s="396"/>
      <c r="J11" s="399"/>
      <c r="K11" s="396"/>
      <c r="L11" s="399"/>
      <c r="M11" s="396">
        <v>1</v>
      </c>
      <c r="N11" s="399">
        <f>'5. ACTIVIDADES ESPECIALES'!D25</f>
        <v>4200</v>
      </c>
      <c r="O11" s="413">
        <v>1</v>
      </c>
      <c r="P11" s="405">
        <f t="shared" si="0"/>
        <v>4200</v>
      </c>
      <c r="Q11" s="340"/>
      <c r="R11" s="340" t="s">
        <v>1615</v>
      </c>
      <c r="S11" s="340" t="s">
        <v>1616</v>
      </c>
      <c r="T11" s="340" t="s">
        <v>1617</v>
      </c>
      <c r="U11" s="340" t="s">
        <v>1618</v>
      </c>
    </row>
    <row r="12" spans="1:21" ht="141.75" x14ac:dyDescent="0.25">
      <c r="A12" s="665"/>
      <c r="B12" s="605"/>
      <c r="C12" s="340" t="s">
        <v>1811</v>
      </c>
      <c r="D12" s="340" t="s">
        <v>1812</v>
      </c>
      <c r="E12" s="340" t="s">
        <v>1820</v>
      </c>
      <c r="F12" s="340" t="s">
        <v>1813</v>
      </c>
      <c r="G12" s="340" t="s">
        <v>1814</v>
      </c>
      <c r="H12" s="404"/>
      <c r="I12" s="340" t="s">
        <v>1815</v>
      </c>
      <c r="J12" s="404"/>
      <c r="K12" s="340" t="s">
        <v>1815</v>
      </c>
      <c r="L12" s="404"/>
      <c r="M12" s="340" t="s">
        <v>1815</v>
      </c>
      <c r="N12" s="404"/>
      <c r="O12" s="413"/>
      <c r="P12" s="405">
        <f t="shared" si="0"/>
        <v>0</v>
      </c>
      <c r="Q12" s="396"/>
      <c r="R12" s="340" t="s">
        <v>1816</v>
      </c>
      <c r="S12" s="340" t="s">
        <v>1817</v>
      </c>
      <c r="T12" s="340" t="s">
        <v>1818</v>
      </c>
      <c r="U12" s="340" t="s">
        <v>1819</v>
      </c>
    </row>
    <row r="13" spans="1:21" ht="15.6" customHeight="1" x14ac:dyDescent="0.25">
      <c r="A13" s="311" t="s">
        <v>119</v>
      </c>
      <c r="B13" s="250"/>
      <c r="C13" s="250"/>
      <c r="D13" s="250"/>
      <c r="E13" s="250"/>
      <c r="F13" s="250"/>
      <c r="G13" s="80">
        <f t="shared" ref="G13:P13" si="1">SUM(G9:G12)</f>
        <v>0</v>
      </c>
      <c r="H13" s="242">
        <f t="shared" si="1"/>
        <v>0</v>
      </c>
      <c r="I13" s="80">
        <f t="shared" si="1"/>
        <v>1</v>
      </c>
      <c r="J13" s="242">
        <f t="shared" si="1"/>
        <v>3000</v>
      </c>
      <c r="K13" s="80">
        <f t="shared" si="1"/>
        <v>0</v>
      </c>
      <c r="L13" s="242">
        <f t="shared" si="1"/>
        <v>0</v>
      </c>
      <c r="M13" s="80">
        <f t="shared" si="1"/>
        <v>2</v>
      </c>
      <c r="N13" s="242">
        <f t="shared" si="1"/>
        <v>4200</v>
      </c>
      <c r="O13" s="242">
        <f t="shared" si="1"/>
        <v>3</v>
      </c>
      <c r="P13" s="242">
        <f t="shared" si="1"/>
        <v>7200</v>
      </c>
      <c r="Q13" s="68"/>
      <c r="R13" s="68"/>
      <c r="S13" s="68"/>
      <c r="T13" s="68"/>
      <c r="U13" s="68"/>
    </row>
  </sheetData>
  <mergeCells count="17">
    <mergeCell ref="A4:U4"/>
    <mergeCell ref="A9:A12"/>
    <mergeCell ref="F5:F7"/>
    <mergeCell ref="D5:D7"/>
    <mergeCell ref="C5:C7"/>
    <mergeCell ref="B5:B7"/>
    <mergeCell ref="A5:A7"/>
    <mergeCell ref="E5:E7"/>
    <mergeCell ref="G5:N5"/>
    <mergeCell ref="Q5:Q7"/>
    <mergeCell ref="R5:R7"/>
    <mergeCell ref="S5:S7"/>
    <mergeCell ref="T5:T7"/>
    <mergeCell ref="U5:U7"/>
    <mergeCell ref="O5:P6"/>
    <mergeCell ref="C10:C11"/>
    <mergeCell ref="B9:B12"/>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INDICADORES DE RESULTADOS" prompt="Medidas o variables para verificar el cumplimiento de cada paso._x000a_" sqref="D5: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topLeftCell="C1" zoomScale="60" zoomScaleNormal="60" workbookViewId="0">
      <selection activeCell="L8" sqref="L8"/>
    </sheetView>
  </sheetViews>
  <sheetFormatPr baseColWidth="10" defaultRowHeight="15" x14ac:dyDescent="0.25"/>
  <cols>
    <col min="1" max="1" width="34" customWidth="1"/>
    <col min="2" max="2" width="35.7109375" customWidth="1"/>
    <col min="3" max="6" width="27.4257812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7" max="17" width="14.28515625" hidden="1" customWidth="1"/>
    <col min="18" max="20" width="14.28515625" customWidth="1"/>
    <col min="21" max="21" width="15.7109375" customWidth="1"/>
  </cols>
  <sheetData>
    <row r="1" spans="1:21" ht="18.75" x14ac:dyDescent="0.3">
      <c r="A1" s="669" t="s">
        <v>1352</v>
      </c>
      <c r="B1" s="669"/>
      <c r="C1" s="669"/>
      <c r="D1" s="669"/>
      <c r="E1" s="669"/>
      <c r="F1" s="669"/>
      <c r="G1" s="669"/>
      <c r="H1" s="669"/>
      <c r="I1" s="669"/>
      <c r="J1" s="669"/>
      <c r="K1" s="669"/>
      <c r="L1" s="669"/>
      <c r="M1" s="669"/>
      <c r="N1" s="669"/>
      <c r="O1" s="669"/>
      <c r="P1" s="669"/>
      <c r="Q1" s="669"/>
      <c r="R1" s="669"/>
      <c r="S1" s="669"/>
      <c r="T1" s="669"/>
      <c r="U1" s="669"/>
    </row>
    <row r="2" spans="1:21" x14ac:dyDescent="0.25">
      <c r="A2" s="670" t="s">
        <v>1435</v>
      </c>
      <c r="B2" s="670"/>
      <c r="C2" s="670"/>
      <c r="D2" s="670"/>
      <c r="E2" s="670"/>
      <c r="F2" s="670"/>
      <c r="G2" s="670"/>
      <c r="H2" s="670"/>
      <c r="I2" s="670"/>
      <c r="J2" s="670"/>
      <c r="K2" s="670"/>
      <c r="L2" s="670"/>
      <c r="M2" s="670"/>
      <c r="N2" s="670"/>
      <c r="O2" s="670"/>
      <c r="P2" s="670"/>
      <c r="Q2" s="670"/>
      <c r="R2" s="670"/>
      <c r="S2" s="670"/>
      <c r="T2" s="670"/>
      <c r="U2" s="670"/>
    </row>
    <row r="3" spans="1:21" ht="13.5" customHeight="1" x14ac:dyDescent="0.25">
      <c r="A3" s="325" t="s">
        <v>1436</v>
      </c>
      <c r="B3" s="326"/>
      <c r="C3" s="326"/>
      <c r="D3" s="326"/>
      <c r="E3" s="326"/>
      <c r="F3" s="326"/>
      <c r="G3" s="326"/>
      <c r="H3" s="326"/>
      <c r="I3" s="326"/>
      <c r="J3" s="326"/>
      <c r="K3" s="326"/>
      <c r="L3" s="326"/>
      <c r="M3" s="326"/>
      <c r="N3" s="326"/>
      <c r="O3" s="326"/>
      <c r="P3" s="326"/>
      <c r="Q3" s="326"/>
      <c r="R3" s="326"/>
      <c r="S3" s="326"/>
      <c r="T3" s="326"/>
      <c r="U3" s="326"/>
    </row>
    <row r="4" spans="1:21" ht="15" customHeight="1" x14ac:dyDescent="0.25">
      <c r="A4" s="623" t="s">
        <v>98</v>
      </c>
      <c r="B4" s="623" t="s">
        <v>113</v>
      </c>
      <c r="C4" s="584" t="s">
        <v>87</v>
      </c>
      <c r="D4" s="584" t="s">
        <v>88</v>
      </c>
      <c r="E4" s="593" t="s">
        <v>396</v>
      </c>
      <c r="F4" s="584" t="s">
        <v>89</v>
      </c>
      <c r="G4" s="623" t="s">
        <v>101</v>
      </c>
      <c r="H4" s="623"/>
      <c r="I4" s="623"/>
      <c r="J4" s="623"/>
      <c r="K4" s="623"/>
      <c r="L4" s="623"/>
      <c r="M4" s="623"/>
      <c r="N4" s="623"/>
      <c r="O4" s="629" t="s">
        <v>102</v>
      </c>
      <c r="P4" s="629"/>
      <c r="Q4" s="590" t="s">
        <v>103</v>
      </c>
      <c r="R4" s="590" t="s">
        <v>104</v>
      </c>
      <c r="S4" s="590" t="s">
        <v>111</v>
      </c>
      <c r="T4" s="590" t="s">
        <v>110</v>
      </c>
      <c r="U4" s="587" t="s">
        <v>90</v>
      </c>
    </row>
    <row r="5" spans="1:21" ht="15" customHeight="1" x14ac:dyDescent="0.25">
      <c r="A5" s="623"/>
      <c r="B5" s="623"/>
      <c r="C5" s="585"/>
      <c r="D5" s="585"/>
      <c r="E5" s="594"/>
      <c r="F5" s="585"/>
      <c r="G5" s="623" t="s">
        <v>105</v>
      </c>
      <c r="H5" s="623"/>
      <c r="I5" s="623" t="s">
        <v>106</v>
      </c>
      <c r="J5" s="623"/>
      <c r="K5" s="623" t="s">
        <v>107</v>
      </c>
      <c r="L5" s="623"/>
      <c r="M5" s="623" t="s">
        <v>108</v>
      </c>
      <c r="N5" s="623"/>
      <c r="O5" s="629"/>
      <c r="P5" s="629"/>
      <c r="Q5" s="591"/>
      <c r="R5" s="591"/>
      <c r="S5" s="591"/>
      <c r="T5" s="591"/>
      <c r="U5" s="588"/>
    </row>
    <row r="6" spans="1:21" ht="25.5" x14ac:dyDescent="0.25">
      <c r="A6" s="623"/>
      <c r="B6" s="623"/>
      <c r="C6" s="586"/>
      <c r="D6" s="586"/>
      <c r="E6" s="595"/>
      <c r="F6" s="586"/>
      <c r="G6" s="324" t="s">
        <v>109</v>
      </c>
      <c r="H6" s="239" t="s">
        <v>12</v>
      </c>
      <c r="I6" s="324" t="s">
        <v>109</v>
      </c>
      <c r="J6" s="239" t="s">
        <v>12</v>
      </c>
      <c r="K6" s="324" t="s">
        <v>109</v>
      </c>
      <c r="L6" s="239" t="s">
        <v>12</v>
      </c>
      <c r="M6" s="324" t="s">
        <v>109</v>
      </c>
      <c r="N6" s="239" t="s">
        <v>12</v>
      </c>
      <c r="O6" s="324" t="s">
        <v>109</v>
      </c>
      <c r="P6" s="239" t="s">
        <v>12</v>
      </c>
      <c r="Q6" s="592"/>
      <c r="R6" s="592"/>
      <c r="S6" s="592"/>
      <c r="T6" s="592"/>
      <c r="U6" s="589"/>
    </row>
    <row r="7" spans="1:21" ht="15.75" x14ac:dyDescent="0.25">
      <c r="A7" s="671" t="s">
        <v>1352</v>
      </c>
      <c r="B7" s="672"/>
      <c r="C7" s="672"/>
      <c r="D7" s="672"/>
      <c r="E7" s="672"/>
      <c r="F7" s="672"/>
      <c r="G7" s="672"/>
      <c r="H7" s="672"/>
      <c r="I7" s="672"/>
      <c r="J7" s="672"/>
      <c r="K7" s="672"/>
      <c r="L7" s="672"/>
      <c r="M7" s="672"/>
      <c r="N7" s="672"/>
      <c r="O7" s="672"/>
      <c r="P7" s="672"/>
      <c r="Q7" s="672"/>
      <c r="R7" s="672"/>
      <c r="S7" s="672"/>
      <c r="T7" s="672"/>
      <c r="U7" s="673"/>
    </row>
    <row r="8" spans="1:21" ht="141.75" x14ac:dyDescent="0.25">
      <c r="A8" s="675" t="s">
        <v>1438</v>
      </c>
      <c r="B8" s="432" t="s">
        <v>1469</v>
      </c>
      <c r="C8" s="285" t="s">
        <v>2032</v>
      </c>
      <c r="D8" s="285" t="s">
        <v>2033</v>
      </c>
      <c r="E8" s="321" t="s">
        <v>2003</v>
      </c>
      <c r="F8" s="285" t="s">
        <v>2038</v>
      </c>
      <c r="G8" s="409"/>
      <c r="H8" s="410"/>
      <c r="I8" s="285"/>
      <c r="J8" s="410"/>
      <c r="K8" s="285">
        <v>1</v>
      </c>
      <c r="L8" s="410">
        <f>'5. ACTIVIDADES ESPECIALES'!D263</f>
        <v>12100</v>
      </c>
      <c r="M8" s="285"/>
      <c r="N8" s="410"/>
      <c r="O8" s="289">
        <v>1</v>
      </c>
      <c r="P8" s="405">
        <f>+H8+J8+L8+N8</f>
        <v>12100</v>
      </c>
      <c r="Q8" s="285"/>
      <c r="R8" s="285" t="s">
        <v>2034</v>
      </c>
      <c r="S8" s="285" t="s">
        <v>2035</v>
      </c>
      <c r="T8" s="285" t="s">
        <v>2036</v>
      </c>
      <c r="U8" s="285" t="s">
        <v>2037</v>
      </c>
    </row>
    <row r="9" spans="1:21" ht="173.25" x14ac:dyDescent="0.25">
      <c r="A9" s="676"/>
      <c r="B9" s="531" t="s">
        <v>1470</v>
      </c>
      <c r="C9" s="285"/>
      <c r="D9" s="285"/>
      <c r="E9" s="285"/>
      <c r="F9" s="285"/>
      <c r="G9" s="285"/>
      <c r="H9" s="410"/>
      <c r="I9" s="285"/>
      <c r="J9" s="410"/>
      <c r="K9" s="285"/>
      <c r="L9" s="410"/>
      <c r="M9" s="285"/>
      <c r="N9" s="410"/>
      <c r="O9" s="289"/>
      <c r="P9" s="405">
        <f t="shared" ref="P9:P12" si="0">+H9+J9+L9+N9</f>
        <v>0</v>
      </c>
      <c r="Q9" s="285"/>
      <c r="R9" s="285"/>
      <c r="S9" s="285"/>
      <c r="T9" s="285"/>
      <c r="U9" s="285"/>
    </row>
    <row r="10" spans="1:21" ht="110.25" x14ac:dyDescent="0.25">
      <c r="A10" s="676"/>
      <c r="B10" s="531" t="s">
        <v>1471</v>
      </c>
      <c r="C10" s="285"/>
      <c r="D10" s="285"/>
      <c r="E10" s="285"/>
      <c r="F10" s="285"/>
      <c r="G10" s="285"/>
      <c r="H10" s="410"/>
      <c r="I10" s="285"/>
      <c r="J10" s="410"/>
      <c r="K10" s="285"/>
      <c r="L10" s="410"/>
      <c r="M10" s="285"/>
      <c r="N10" s="410"/>
      <c r="O10" s="289"/>
      <c r="P10" s="405">
        <f t="shared" si="0"/>
        <v>0</v>
      </c>
      <c r="Q10" s="285"/>
      <c r="R10" s="285"/>
      <c r="S10" s="285"/>
      <c r="T10" s="285"/>
      <c r="U10" s="406"/>
    </row>
    <row r="11" spans="1:21" ht="173.25" x14ac:dyDescent="0.25">
      <c r="A11" s="674" t="s">
        <v>1437</v>
      </c>
      <c r="B11" s="530" t="s">
        <v>1467</v>
      </c>
      <c r="C11" s="415"/>
      <c r="D11" s="285"/>
      <c r="E11" s="285"/>
      <c r="F11" s="285"/>
      <c r="G11" s="409"/>
      <c r="H11" s="410"/>
      <c r="I11" s="285"/>
      <c r="J11" s="410"/>
      <c r="K11" s="285"/>
      <c r="L11" s="410"/>
      <c r="M11" s="285"/>
      <c r="N11" s="410"/>
      <c r="O11" s="289"/>
      <c r="P11" s="405">
        <f t="shared" si="0"/>
        <v>0</v>
      </c>
      <c r="Q11" s="285"/>
      <c r="R11" s="285"/>
      <c r="S11" s="285"/>
      <c r="T11" s="285"/>
      <c r="U11" s="285"/>
    </row>
    <row r="12" spans="1:21" s="412" customFormat="1" ht="141.75" x14ac:dyDescent="0.25">
      <c r="A12" s="674"/>
      <c r="B12" s="530" t="s">
        <v>1468</v>
      </c>
      <c r="C12" s="415"/>
      <c r="D12" s="285"/>
      <c r="E12" s="285"/>
      <c r="F12" s="285"/>
      <c r="G12" s="409"/>
      <c r="H12" s="410"/>
      <c r="I12" s="285"/>
      <c r="J12" s="410"/>
      <c r="K12" s="285"/>
      <c r="L12" s="410"/>
      <c r="M12" s="285"/>
      <c r="N12" s="410"/>
      <c r="O12" s="289"/>
      <c r="P12" s="405">
        <f t="shared" si="0"/>
        <v>0</v>
      </c>
      <c r="Q12" s="285"/>
      <c r="R12" s="285"/>
      <c r="S12" s="285"/>
      <c r="T12" s="285"/>
      <c r="U12" s="285"/>
    </row>
    <row r="13" spans="1:21" ht="15.75" x14ac:dyDescent="0.25">
      <c r="A13" s="666" t="s">
        <v>1353</v>
      </c>
      <c r="B13" s="667"/>
      <c r="C13" s="667"/>
      <c r="D13" s="667"/>
      <c r="E13" s="667"/>
      <c r="F13" s="668"/>
      <c r="G13" s="274">
        <f t="shared" ref="G13:O13" si="1">SUM(G11:G12)</f>
        <v>0</v>
      </c>
      <c r="H13" s="240">
        <f t="shared" si="1"/>
        <v>0</v>
      </c>
      <c r="I13" s="274">
        <f t="shared" si="1"/>
        <v>0</v>
      </c>
      <c r="J13" s="240">
        <f t="shared" si="1"/>
        <v>0</v>
      </c>
      <c r="K13" s="274">
        <f t="shared" si="1"/>
        <v>0</v>
      </c>
      <c r="L13" s="240">
        <f t="shared" si="1"/>
        <v>0</v>
      </c>
      <c r="M13" s="274">
        <f t="shared" si="1"/>
        <v>0</v>
      </c>
      <c r="N13" s="240">
        <f t="shared" si="1"/>
        <v>0</v>
      </c>
      <c r="O13" s="240">
        <f t="shared" si="1"/>
        <v>0</v>
      </c>
      <c r="P13" s="240">
        <f>SUM(P8:P12)</f>
        <v>12100</v>
      </c>
      <c r="Q13" s="274"/>
      <c r="R13" s="274"/>
      <c r="S13" s="274"/>
      <c r="T13" s="274"/>
      <c r="U13" s="286"/>
    </row>
  </sheetData>
  <mergeCells count="23">
    <mergeCell ref="A4:A6"/>
    <mergeCell ref="A8:A10"/>
    <mergeCell ref="F4:F6"/>
    <mergeCell ref="B4:B6"/>
    <mergeCell ref="C4:C6"/>
    <mergeCell ref="D4:D6"/>
    <mergeCell ref="E4:E6"/>
    <mergeCell ref="A13:F13"/>
    <mergeCell ref="A1:U1"/>
    <mergeCell ref="A2:U2"/>
    <mergeCell ref="A7:U7"/>
    <mergeCell ref="A11:A12"/>
    <mergeCell ref="T4:T6"/>
    <mergeCell ref="U4:U6"/>
    <mergeCell ref="G5:H5"/>
    <mergeCell ref="I5:J5"/>
    <mergeCell ref="K5:L5"/>
    <mergeCell ref="M5:N5"/>
    <mergeCell ref="G4:N4"/>
    <mergeCell ref="O4:P5"/>
    <mergeCell ref="S4:S6"/>
    <mergeCell ref="R4:R6"/>
    <mergeCell ref="Q4:Q6"/>
  </mergeCells>
  <dataValidations disablePrompts="1"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topLeftCell="F1" zoomScale="70" zoomScaleNormal="70" workbookViewId="0"/>
  </sheetViews>
  <sheetFormatPr baseColWidth="10" defaultRowHeight="15" x14ac:dyDescent="0.25"/>
  <cols>
    <col min="1" max="1" width="35.7109375" customWidth="1"/>
    <col min="2" max="2" width="35.85546875" customWidth="1"/>
    <col min="3" max="6" width="27.42578125" customWidth="1"/>
    <col min="7" max="7" width="15.28515625" customWidth="1"/>
    <col min="8" max="8" width="11.5703125" style="241"/>
    <col min="9" max="9" width="15.28515625" customWidth="1"/>
    <col min="10" max="10" width="18.85546875" style="241" customWidth="1"/>
    <col min="12" max="12" width="11.5703125" style="241"/>
    <col min="14" max="14" width="11.5703125" style="241"/>
    <col min="15" max="15" width="15.28515625" customWidth="1"/>
    <col min="16" max="16" width="18.28515625" style="241" customWidth="1"/>
    <col min="17" max="17" width="14.140625" hidden="1" customWidth="1"/>
    <col min="18" max="20" width="14.140625" customWidth="1"/>
    <col min="21" max="21" width="17" customWidth="1"/>
  </cols>
  <sheetData>
    <row r="1" spans="1:27" ht="24.75" customHeight="1" x14ac:dyDescent="0.25">
      <c r="E1" s="677" t="s">
        <v>1363</v>
      </c>
      <c r="F1" s="677"/>
      <c r="G1" s="677"/>
      <c r="H1" s="677"/>
      <c r="I1" s="677"/>
      <c r="J1" s="677"/>
      <c r="K1" s="677"/>
      <c r="L1" s="677"/>
      <c r="M1" s="296"/>
      <c r="N1" s="296"/>
      <c r="O1" s="296"/>
      <c r="P1" s="296"/>
      <c r="Q1" s="296"/>
      <c r="R1" s="296"/>
      <c r="S1" s="296"/>
      <c r="T1" s="296"/>
      <c r="U1" s="296"/>
      <c r="V1" s="296"/>
      <c r="W1" s="296"/>
      <c r="X1" s="296"/>
      <c r="Y1" s="296"/>
      <c r="Z1" s="296"/>
      <c r="AA1" s="296"/>
    </row>
    <row r="2" spans="1:27" ht="18.75" x14ac:dyDescent="0.25">
      <c r="A2" s="330" t="s">
        <v>1362</v>
      </c>
      <c r="G2" s="296"/>
      <c r="I2" s="296"/>
      <c r="J2" s="296"/>
      <c r="K2" s="296"/>
      <c r="L2" s="296"/>
      <c r="M2" s="296"/>
      <c r="N2" s="296"/>
      <c r="O2" s="296"/>
      <c r="P2" s="296"/>
      <c r="Q2" s="296"/>
      <c r="R2" s="296"/>
      <c r="S2" s="296"/>
      <c r="T2" s="296"/>
      <c r="U2" s="296"/>
      <c r="V2" s="296"/>
      <c r="W2" s="296"/>
      <c r="X2" s="296"/>
      <c r="Y2" s="296"/>
      <c r="Z2" s="296"/>
      <c r="AA2" s="296"/>
    </row>
    <row r="3" spans="1:27" s="412" customFormat="1" ht="18.75" x14ac:dyDescent="0.25">
      <c r="A3" s="330" t="s">
        <v>1439</v>
      </c>
      <c r="G3" s="296"/>
      <c r="H3" s="241"/>
      <c r="I3" s="296"/>
      <c r="J3" s="296"/>
      <c r="K3" s="296"/>
      <c r="L3" s="296"/>
      <c r="M3" s="296"/>
      <c r="N3" s="296"/>
      <c r="O3" s="296"/>
      <c r="P3" s="296"/>
      <c r="Q3" s="296"/>
      <c r="R3" s="296"/>
      <c r="S3" s="296"/>
      <c r="T3" s="296"/>
      <c r="U3" s="296"/>
      <c r="V3" s="296"/>
      <c r="W3" s="296"/>
      <c r="X3" s="296"/>
      <c r="Y3" s="296"/>
      <c r="Z3" s="296"/>
      <c r="AA3" s="296"/>
    </row>
    <row r="4" spans="1:27" s="412" customFormat="1" ht="18.75" x14ac:dyDescent="0.25">
      <c r="A4" s="330" t="s">
        <v>1440</v>
      </c>
      <c r="G4" s="296"/>
      <c r="H4" s="241"/>
      <c r="I4" s="296"/>
      <c r="J4" s="296"/>
      <c r="K4" s="296"/>
      <c r="L4" s="296"/>
      <c r="M4" s="296"/>
      <c r="N4" s="296"/>
      <c r="O4" s="296"/>
      <c r="P4" s="296"/>
      <c r="Q4" s="296"/>
      <c r="R4" s="296"/>
      <c r="S4" s="296"/>
      <c r="T4" s="296"/>
      <c r="U4" s="296"/>
      <c r="V4" s="296"/>
      <c r="W4" s="296"/>
      <c r="X4" s="296"/>
      <c r="Y4" s="296"/>
      <c r="Z4" s="296"/>
      <c r="AA4" s="296"/>
    </row>
    <row r="5" spans="1:27" ht="18.75" customHeight="1" x14ac:dyDescent="0.25">
      <c r="A5" s="662" t="s">
        <v>1441</v>
      </c>
      <c r="B5" s="678"/>
      <c r="C5" s="678"/>
      <c r="D5" s="678"/>
      <c r="E5" s="678"/>
      <c r="F5" s="678"/>
      <c r="G5" s="678"/>
      <c r="H5" s="678"/>
      <c r="I5" s="678"/>
      <c r="J5" s="678"/>
      <c r="K5" s="678"/>
      <c r="L5" s="678"/>
      <c r="M5" s="678"/>
      <c r="N5" s="678"/>
      <c r="O5" s="678"/>
      <c r="P5" s="678"/>
      <c r="Q5" s="678"/>
      <c r="R5" s="678"/>
      <c r="S5" s="678"/>
      <c r="T5" s="678"/>
      <c r="U5" s="678"/>
    </row>
    <row r="6" spans="1:27" ht="15" customHeight="1" x14ac:dyDescent="0.25">
      <c r="A6" s="623" t="s">
        <v>98</v>
      </c>
      <c r="B6" s="590" t="s">
        <v>113</v>
      </c>
      <c r="C6" s="584" t="s">
        <v>87</v>
      </c>
      <c r="D6" s="584" t="s">
        <v>88</v>
      </c>
      <c r="E6" s="593" t="s">
        <v>396</v>
      </c>
      <c r="F6" s="584" t="s">
        <v>89</v>
      </c>
      <c r="G6" s="623" t="s">
        <v>101</v>
      </c>
      <c r="H6" s="623"/>
      <c r="I6" s="623"/>
      <c r="J6" s="623"/>
      <c r="K6" s="623"/>
      <c r="L6" s="623"/>
      <c r="M6" s="623"/>
      <c r="N6" s="623"/>
      <c r="O6" s="629" t="s">
        <v>102</v>
      </c>
      <c r="P6" s="629"/>
      <c r="Q6" s="590" t="s">
        <v>103</v>
      </c>
      <c r="R6" s="590" t="s">
        <v>104</v>
      </c>
      <c r="S6" s="590" t="s">
        <v>111</v>
      </c>
      <c r="T6" s="590" t="s">
        <v>110</v>
      </c>
      <c r="U6" s="587" t="s">
        <v>90</v>
      </c>
    </row>
    <row r="7" spans="1:27" ht="15" customHeight="1" x14ac:dyDescent="0.25">
      <c r="A7" s="623"/>
      <c r="B7" s="591"/>
      <c r="C7" s="585"/>
      <c r="D7" s="585"/>
      <c r="E7" s="594"/>
      <c r="F7" s="585"/>
      <c r="G7" s="623" t="s">
        <v>105</v>
      </c>
      <c r="H7" s="623"/>
      <c r="I7" s="623" t="s">
        <v>106</v>
      </c>
      <c r="J7" s="623"/>
      <c r="K7" s="623" t="s">
        <v>107</v>
      </c>
      <c r="L7" s="623"/>
      <c r="M7" s="623" t="s">
        <v>108</v>
      </c>
      <c r="N7" s="623"/>
      <c r="O7" s="629"/>
      <c r="P7" s="629"/>
      <c r="Q7" s="591"/>
      <c r="R7" s="591"/>
      <c r="S7" s="591"/>
      <c r="T7" s="591"/>
      <c r="U7" s="588"/>
    </row>
    <row r="8" spans="1:27" ht="25.5" x14ac:dyDescent="0.25">
      <c r="A8" s="623"/>
      <c r="B8" s="592"/>
      <c r="C8" s="586"/>
      <c r="D8" s="586"/>
      <c r="E8" s="595"/>
      <c r="F8" s="586"/>
      <c r="G8" s="81" t="s">
        <v>109</v>
      </c>
      <c r="H8" s="239" t="s">
        <v>12</v>
      </c>
      <c r="I8" s="81" t="s">
        <v>109</v>
      </c>
      <c r="J8" s="239" t="s">
        <v>12</v>
      </c>
      <c r="K8" s="81" t="s">
        <v>109</v>
      </c>
      <c r="L8" s="239" t="s">
        <v>12</v>
      </c>
      <c r="M8" s="81" t="s">
        <v>109</v>
      </c>
      <c r="N8" s="239" t="s">
        <v>12</v>
      </c>
      <c r="O8" s="81" t="s">
        <v>109</v>
      </c>
      <c r="P8" s="239" t="s">
        <v>12</v>
      </c>
      <c r="Q8" s="592"/>
      <c r="R8" s="592"/>
      <c r="S8" s="592"/>
      <c r="T8" s="592"/>
      <c r="U8" s="589"/>
    </row>
    <row r="9" spans="1:27" ht="110.25" x14ac:dyDescent="0.25">
      <c r="A9" s="532" t="s">
        <v>1443</v>
      </c>
      <c r="B9" s="532" t="s">
        <v>1442</v>
      </c>
      <c r="C9" s="340"/>
      <c r="D9" s="340"/>
      <c r="E9" s="340"/>
      <c r="F9" s="340"/>
      <c r="G9" s="403"/>
      <c r="H9" s="404"/>
      <c r="I9" s="403"/>
      <c r="J9" s="404"/>
      <c r="K9" s="403"/>
      <c r="L9" s="404"/>
      <c r="M9" s="403"/>
      <c r="N9" s="404"/>
      <c r="O9" s="416"/>
      <c r="P9" s="405"/>
      <c r="Q9" s="340"/>
      <c r="R9" s="340"/>
      <c r="S9" s="340"/>
      <c r="T9" s="340"/>
      <c r="U9" s="340"/>
    </row>
    <row r="10" spans="1:27" s="412" customFormat="1" ht="78.75" x14ac:dyDescent="0.25">
      <c r="A10" s="524" t="s">
        <v>1445</v>
      </c>
      <c r="B10" s="524" t="s">
        <v>120</v>
      </c>
      <c r="C10" s="340"/>
      <c r="D10" s="340"/>
      <c r="E10" s="340"/>
      <c r="F10" s="340"/>
      <c r="G10" s="403"/>
      <c r="H10" s="404"/>
      <c r="I10" s="403"/>
      <c r="J10" s="404"/>
      <c r="K10" s="403"/>
      <c r="L10" s="404"/>
      <c r="M10" s="403"/>
      <c r="N10" s="404"/>
      <c r="O10" s="413"/>
      <c r="P10" s="405"/>
      <c r="Q10" s="340"/>
      <c r="R10" s="340"/>
      <c r="S10" s="340"/>
      <c r="T10" s="340"/>
      <c r="U10" s="340"/>
    </row>
    <row r="11" spans="1:27" s="412" customFormat="1" ht="94.5" x14ac:dyDescent="0.25">
      <c r="A11" s="532" t="s">
        <v>1446</v>
      </c>
      <c r="B11" s="524"/>
      <c r="C11" s="340"/>
      <c r="D11" s="340"/>
      <c r="E11" s="340"/>
      <c r="F11" s="340"/>
      <c r="G11" s="403"/>
      <c r="H11" s="404"/>
      <c r="I11" s="403"/>
      <c r="J11" s="404"/>
      <c r="K11" s="403"/>
      <c r="L11" s="404"/>
      <c r="M11" s="403"/>
      <c r="N11" s="404"/>
      <c r="O11" s="413"/>
      <c r="P11" s="405"/>
      <c r="Q11" s="340"/>
      <c r="R11" s="340"/>
      <c r="S11" s="340"/>
      <c r="T11" s="340"/>
      <c r="U11" s="340"/>
    </row>
    <row r="12" spans="1:27" ht="15.75" x14ac:dyDescent="0.25">
      <c r="A12" s="301"/>
      <c r="B12" s="302"/>
      <c r="C12" s="302"/>
      <c r="D12" s="301" t="s">
        <v>1444</v>
      </c>
      <c r="E12" s="302"/>
      <c r="F12" s="303"/>
      <c r="G12" s="75">
        <f t="shared" ref="G12:P12" si="0">SUM(G9:G11)</f>
        <v>0</v>
      </c>
      <c r="H12" s="243">
        <f t="shared" si="0"/>
        <v>0</v>
      </c>
      <c r="I12" s="75">
        <f t="shared" si="0"/>
        <v>0</v>
      </c>
      <c r="J12" s="243">
        <f t="shared" si="0"/>
        <v>0</v>
      </c>
      <c r="K12" s="75">
        <f t="shared" si="0"/>
        <v>0</v>
      </c>
      <c r="L12" s="243">
        <f t="shared" si="0"/>
        <v>0</v>
      </c>
      <c r="M12" s="75">
        <f t="shared" si="0"/>
        <v>0</v>
      </c>
      <c r="N12" s="243">
        <f t="shared" si="0"/>
        <v>0</v>
      </c>
      <c r="O12" s="243">
        <f t="shared" si="0"/>
        <v>0</v>
      </c>
      <c r="P12" s="243">
        <f t="shared" si="0"/>
        <v>0</v>
      </c>
      <c r="Q12" s="68"/>
      <c r="R12" s="68"/>
      <c r="S12" s="68"/>
      <c r="T12" s="68"/>
      <c r="U12" s="68"/>
    </row>
  </sheetData>
  <mergeCells count="19">
    <mergeCell ref="I7:J7"/>
    <mergeCell ref="K7:L7"/>
    <mergeCell ref="M7:N7"/>
    <mergeCell ref="D6:D8"/>
    <mergeCell ref="B6:B8"/>
    <mergeCell ref="C6:C8"/>
    <mergeCell ref="E1:L1"/>
    <mergeCell ref="F6:F8"/>
    <mergeCell ref="G6:N6"/>
    <mergeCell ref="A5:U5"/>
    <mergeCell ref="R6:R8"/>
    <mergeCell ref="S6:S8"/>
    <mergeCell ref="T6:T8"/>
    <mergeCell ref="U6:U8"/>
    <mergeCell ref="Q6:Q8"/>
    <mergeCell ref="E6:E8"/>
    <mergeCell ref="A6:A8"/>
    <mergeCell ref="O6:P7"/>
    <mergeCell ref="G7:H7"/>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INDICADORES DE RESULTADOS" prompt="Medidas o variables para verificar el cumplimiento de cada paso._x000a_" sqref="D6:D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3</vt:i4>
      </vt:variant>
    </vt:vector>
  </HeadingPairs>
  <TitlesOfParts>
    <vt:vector size="29"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Desarrollo e Innov. Curricular</vt:lpstr>
      <vt:lpstr>Investigación Científica</vt:lpstr>
      <vt:lpstr>Vinculación Univ. Sociedad</vt:lpstr>
      <vt:lpstr>Docencia y Profesorado Universi</vt:lpstr>
      <vt:lpstr>Estudiantes y Graduados</vt:lpstr>
      <vt:lpstr>Gestión del Conocimiento</vt:lpstr>
      <vt:lpstr>Lo Esencial de la Reforma Univ.</vt:lpstr>
      <vt:lpstr>Aseguramiento de la Calidad</vt:lpstr>
      <vt:lpstr>Cultura de Innovación Insti...</vt:lpstr>
      <vt:lpstr>Posgrado</vt:lpstr>
      <vt:lpstr>Gestion Administrativa</vt:lpstr>
      <vt:lpstr>Gestión del Talento Humano</vt:lpstr>
      <vt:lpstr>Gestión Académica</vt:lpstr>
      <vt:lpstr>Internacionalización de la E.S.</vt:lpstr>
      <vt:lpstr>Gobernabilidad y Procesos...</vt:lpstr>
      <vt:lpstr>'CME VACIO'!Área_de_impresión</vt:lpstr>
      <vt:lpstr>'CME VACIO'!Títulos_a_imprimir</vt:lpstr>
      <vt:lpstr>'Desarrollo e Innov. Curricular'!Títulos_a_imprimir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SEDI</dc:creator>
  <cp:keywords>CMI herramienta de Planificación y Presupuestación</cp:keywords>
  <cp:lastModifiedBy>SEDI</cp:lastModifiedBy>
  <cp:lastPrinted>2014-04-11T16:36:49Z</cp:lastPrinted>
  <dcterms:created xsi:type="dcterms:W3CDTF">2010-05-02T01:28:32Z</dcterms:created>
  <dcterms:modified xsi:type="dcterms:W3CDTF">2014-10-15T20:50:09Z</dcterms:modified>
</cp:coreProperties>
</file>