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0" windowWidth="11880" windowHeight="3015" tabRatio="743" firstSheet="1" activeTab="19"/>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state="hidden" r:id="rId18"/>
    <sheet name="Gestion Administrativa" sheetId="24" state="hidden" r:id="rId19"/>
    <sheet name="Internacionalización de la E.S." sheetId="46" r:id="rId20"/>
    <sheet name="Gestion Academica" sheetId="31" state="hidden" r:id="rId21"/>
    <sheet name="Gobernabilidad" sheetId="34" state="hidden" r:id="rId22"/>
    <sheet name="NIVEL DE ES Y  SISTEMA NACIONAL" sheetId="44" state="hidden" r:id="rId23"/>
    <sheet name="Lo Esencial" sheetId="45" state="hidden" r:id="rId24"/>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E587" i="38" l="1"/>
  <c r="I14" i="27"/>
  <c r="D10" i="12"/>
  <c r="J74" i="8" l="1"/>
  <c r="J75" i="8"/>
  <c r="J76" i="8"/>
  <c r="G74" i="8"/>
  <c r="G75" i="8"/>
  <c r="K18" i="8"/>
  <c r="E516" i="38" l="1"/>
  <c r="E437" i="38"/>
  <c r="F24" i="12"/>
  <c r="E18" i="7"/>
  <c r="E19" i="7"/>
  <c r="E22" i="7"/>
  <c r="E23" i="7"/>
  <c r="E24" i="7"/>
  <c r="F23" i="12"/>
  <c r="F30" i="12"/>
  <c r="F31" i="12"/>
  <c r="F37" i="12"/>
  <c r="F40" i="12"/>
  <c r="F28" i="12"/>
  <c r="F26" i="12"/>
  <c r="F29" i="12"/>
  <c r="F27" i="12"/>
  <c r="F25" i="12"/>
  <c r="F21" i="12"/>
  <c r="F44" i="12"/>
  <c r="F39" i="12"/>
  <c r="F34" i="12"/>
  <c r="F20" i="12"/>
  <c r="F19" i="12"/>
  <c r="F22" i="12"/>
  <c r="F42" i="12"/>
  <c r="F36" i="12"/>
  <c r="F32" i="12"/>
  <c r="F47" i="12"/>
  <c r="F43" i="12"/>
  <c r="F45" i="12"/>
  <c r="F41" i="12"/>
  <c r="F46" i="12"/>
  <c r="F35" i="12"/>
  <c r="J23" i="12"/>
  <c r="I23" i="12"/>
  <c r="F33" i="12" l="1"/>
  <c r="I48" i="12"/>
  <c r="P63" i="46" l="1"/>
  <c r="N70" i="46" l="1"/>
  <c r="L70" i="46"/>
  <c r="J70" i="46"/>
  <c r="H70" i="46"/>
  <c r="P44" i="46" l="1"/>
  <c r="J28" i="46"/>
  <c r="N28" i="46"/>
  <c r="L28" i="46"/>
  <c r="H28" i="46"/>
  <c r="P38" i="46" l="1"/>
  <c r="J73" i="8"/>
  <c r="J72" i="8"/>
  <c r="G72" i="8"/>
  <c r="J71" i="8"/>
  <c r="G71" i="8"/>
  <c r="J67" i="8" l="1"/>
  <c r="G67" i="8"/>
  <c r="J66" i="8"/>
  <c r="G66" i="8"/>
  <c r="J65" i="8"/>
  <c r="G65" i="8"/>
  <c r="J70" i="8"/>
  <c r="G70" i="8"/>
  <c r="J69" i="8"/>
  <c r="G69" i="8"/>
  <c r="J68" i="8"/>
  <c r="G68" i="8"/>
  <c r="F20" i="8"/>
  <c r="O75" i="46" l="1"/>
  <c r="O76" i="46"/>
  <c r="O77" i="46"/>
  <c r="O78" i="46"/>
  <c r="O74" i="46"/>
  <c r="P11" i="46"/>
  <c r="P12" i="46"/>
  <c r="P13" i="46"/>
  <c r="P14" i="46"/>
  <c r="P15" i="46"/>
  <c r="P16" i="46"/>
  <c r="P17" i="46"/>
  <c r="P18" i="46"/>
  <c r="P19" i="46"/>
  <c r="P20" i="46"/>
  <c r="P21" i="46"/>
  <c r="P22" i="46"/>
  <c r="P23" i="46"/>
  <c r="P24" i="46"/>
  <c r="P25" i="46"/>
  <c r="P26" i="46"/>
  <c r="P27" i="46"/>
  <c r="P29" i="46"/>
  <c r="P30" i="46"/>
  <c r="P31" i="46"/>
  <c r="P32" i="46"/>
  <c r="P33" i="46"/>
  <c r="P34" i="46"/>
  <c r="P35" i="46"/>
  <c r="P36" i="46"/>
  <c r="P39" i="46"/>
  <c r="P40" i="46"/>
  <c r="P41" i="46"/>
  <c r="P42" i="46"/>
  <c r="P43" i="46"/>
  <c r="P45" i="46"/>
  <c r="P46" i="46"/>
  <c r="P47" i="46"/>
  <c r="P48" i="46"/>
  <c r="P49" i="46"/>
  <c r="P50" i="46"/>
  <c r="P51" i="46"/>
  <c r="P52" i="46"/>
  <c r="P53" i="46"/>
  <c r="P54" i="46"/>
  <c r="P55" i="46"/>
  <c r="P56" i="46"/>
  <c r="P57" i="46"/>
  <c r="P58" i="46"/>
  <c r="P59" i="46"/>
  <c r="P60" i="46"/>
  <c r="P61" i="46"/>
  <c r="P62" i="46"/>
  <c r="P64" i="46"/>
  <c r="P65" i="46"/>
  <c r="P66" i="46"/>
  <c r="P67" i="46"/>
  <c r="P68" i="46"/>
  <c r="P69" i="46"/>
  <c r="P70" i="46"/>
  <c r="P71" i="46"/>
  <c r="P72" i="46"/>
  <c r="P73" i="46"/>
  <c r="P74" i="46"/>
  <c r="P75" i="46"/>
  <c r="P76" i="46"/>
  <c r="P77" i="46"/>
  <c r="P78" i="46"/>
  <c r="O68" i="46" l="1"/>
  <c r="O64" i="46"/>
  <c r="O65" i="46"/>
  <c r="O67" i="46"/>
  <c r="N37" i="46" l="1"/>
  <c r="L37" i="46"/>
  <c r="J37" i="46"/>
  <c r="H37" i="46"/>
  <c r="P37" i="46" l="1"/>
  <c r="O50" i="46"/>
  <c r="O49" i="46"/>
  <c r="O48" i="46" l="1"/>
  <c r="O63" i="46"/>
  <c r="O66" i="46"/>
  <c r="O69" i="46"/>
  <c r="N79" i="46" l="1"/>
  <c r="L79" i="46"/>
  <c r="J79" i="46"/>
  <c r="H79" i="46" l="1"/>
  <c r="P28" i="46"/>
  <c r="O26" i="46"/>
  <c r="O30" i="46"/>
  <c r="O27" i="46" l="1"/>
  <c r="O36" i="46"/>
  <c r="O35" i="46"/>
  <c r="O34" i="46"/>
  <c r="O37" i="46"/>
  <c r="O59" i="46"/>
  <c r="O62" i="46"/>
  <c r="O61" i="46"/>
  <c r="O60" i="46"/>
  <c r="O57" i="46" l="1"/>
  <c r="O56" i="46"/>
  <c r="O55" i="46"/>
  <c r="O53" i="46" l="1"/>
  <c r="O52" i="46"/>
  <c r="O51" i="46"/>
  <c r="O46" i="46"/>
  <c r="O18" i="46" l="1"/>
  <c r="O19" i="46"/>
  <c r="O20" i="46"/>
  <c r="O21" i="46"/>
  <c r="O22" i="46"/>
  <c r="O44" i="46"/>
  <c r="O41" i="46"/>
  <c r="O38" i="46"/>
  <c r="O39" i="46"/>
  <c r="O40" i="46"/>
  <c r="O42" i="46"/>
  <c r="O43" i="46"/>
  <c r="O45" i="46"/>
  <c r="O47" i="46"/>
  <c r="O58" i="46" l="1"/>
  <c r="O54" i="46"/>
  <c r="O33" i="46"/>
  <c r="O73" i="46"/>
  <c r="O72" i="46"/>
  <c r="O32" i="46"/>
  <c r="O25" i="46"/>
  <c r="O24" i="46"/>
  <c r="O23" i="46"/>
  <c r="O17" i="46"/>
  <c r="O29" i="46"/>
  <c r="P10" i="46" l="1"/>
  <c r="P79" i="46" l="1"/>
  <c r="O15" i="24"/>
  <c r="N15" i="24"/>
  <c r="M15" i="24"/>
  <c r="L15" i="24"/>
  <c r="K15" i="24"/>
  <c r="J15" i="24"/>
  <c r="I15" i="24"/>
  <c r="H15" i="24"/>
  <c r="P15" i="24" s="1"/>
  <c r="G15" i="24"/>
  <c r="J44" i="9" l="1"/>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D28" i="9" s="1"/>
  <c r="C32" i="9"/>
  <c r="E18" i="10" l="1"/>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V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B105" i="38"/>
  <c r="AA105" i="38"/>
  <c r="Z105" i="38"/>
  <c r="W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AB502" i="38"/>
  <c r="AB501" i="38" s="1"/>
  <c r="AK504" i="38"/>
  <c r="V502" i="38"/>
  <c r="V501" i="38" s="1"/>
  <c r="AA502" i="38"/>
  <c r="AA501" i="38" s="1"/>
  <c r="AF502" i="38"/>
  <c r="AC506" i="38"/>
  <c r="AG507" i="38"/>
  <c r="AK508" i="38"/>
  <c r="AE502" i="38"/>
  <c r="AE501" i="38" s="1"/>
  <c r="AJ502" i="38"/>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AC100" i="38"/>
  <c r="AG101" i="38"/>
  <c r="AK102" i="38"/>
  <c r="Y103" i="38"/>
  <c r="AG64" i="38"/>
  <c r="F66" i="38"/>
  <c r="J66" i="38" s="1"/>
  <c r="Y66" i="38"/>
  <c r="AK67" i="38"/>
  <c r="AC67" i="38"/>
  <c r="AK64" i="38"/>
  <c r="F67" i="38"/>
  <c r="J67" i="38" s="1"/>
  <c r="Y67" i="38"/>
  <c r="AC64" i="38"/>
  <c r="Y64" i="38"/>
  <c r="F103" i="38"/>
  <c r="J103" i="38" s="1"/>
  <c r="AC103" i="38"/>
  <c r="AK103" i="38"/>
  <c r="AG103" i="38"/>
  <c r="Y104"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F56" i="38"/>
  <c r="H56" i="38" s="1"/>
  <c r="F107" i="38"/>
  <c r="J107" i="38" s="1"/>
  <c r="AC106" i="38"/>
  <c r="AG108" i="38"/>
  <c r="AK107" i="38"/>
  <c r="Y106"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AJ501" i="38"/>
  <c r="X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D501" i="38"/>
  <c r="G501" i="38"/>
  <c r="I501" i="38"/>
  <c r="Z501" i="38"/>
  <c r="AD501" i="38"/>
  <c r="AF501" i="38"/>
  <c r="G519" i="38"/>
  <c r="I519" i="38"/>
  <c r="V519" i="38"/>
  <c r="AB519" i="38"/>
  <c r="AD519" i="38"/>
  <c r="G546" i="38"/>
  <c r="I546" i="38"/>
  <c r="AD546" i="38"/>
  <c r="G560" i="38"/>
  <c r="I560" i="38"/>
  <c r="AH560" i="38"/>
  <c r="J410" i="38" l="1"/>
  <c r="H381"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Z229" i="38"/>
  <c r="Y63" i="38"/>
  <c r="V229" i="38"/>
  <c r="AC194" i="38"/>
  <c r="AC137" i="38"/>
  <c r="AD229" i="38"/>
  <c r="AI336" i="38"/>
  <c r="AK221" i="38"/>
  <c r="AK315" i="38"/>
  <c r="AC87" i="38"/>
  <c r="J88" i="38"/>
  <c r="AL316" i="38"/>
  <c r="AG340" i="38"/>
  <c r="AL45" i="38"/>
  <c r="F87" i="38"/>
  <c r="J87" i="38" s="1"/>
  <c r="AK393" i="38"/>
  <c r="AG519" i="38"/>
  <c r="J502" i="38"/>
  <c r="Y23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X336"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D412" i="38"/>
  <c r="F413" i="38"/>
  <c r="J439" i="38"/>
  <c r="H439" i="38"/>
  <c r="J501" i="38"/>
  <c r="H501" i="38"/>
  <c r="F270" i="38"/>
  <c r="F340" i="38"/>
  <c r="AH12" i="38"/>
  <c r="D330" i="38"/>
  <c r="F330" i="38" s="1"/>
  <c r="F331" i="38"/>
  <c r="F230" i="38"/>
  <c r="D229" i="38"/>
  <c r="AL378" i="38"/>
  <c r="D110" i="38"/>
  <c r="F111" i="38"/>
  <c r="D212" i="38"/>
  <c r="F221" i="38"/>
  <c r="AC13" i="38"/>
  <c r="Z12" i="38"/>
  <c r="AG13" i="38"/>
  <c r="AD12" i="38"/>
  <c r="AL424" i="38"/>
  <c r="F337" i="38"/>
  <c r="D336"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22" i="8" l="1"/>
  <c r="G22" i="8" s="1"/>
  <c r="F21" i="8"/>
  <c r="F545" i="38"/>
  <c r="J545" i="38" s="1"/>
  <c r="F30" i="8"/>
  <c r="G30" i="8" s="1"/>
  <c r="F46" i="8"/>
  <c r="G46" i="8" s="1"/>
  <c r="F52" i="8"/>
  <c r="G52" i="8" s="1"/>
  <c r="F43" i="8"/>
  <c r="G43"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H69" i="38"/>
  <c r="H168" i="38"/>
  <c r="J153" i="38"/>
  <c r="AK229" i="38"/>
  <c r="H378" i="38"/>
  <c r="AL221"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153" i="38"/>
  <c r="AL212" i="38"/>
  <c r="H122" i="38"/>
  <c r="Y110" i="38"/>
  <c r="AL337" i="38"/>
  <c r="Y336" i="38"/>
  <c r="AL76" i="38"/>
  <c r="AL87" i="38"/>
  <c r="AL38"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519" i="38"/>
  <c r="J519" i="38"/>
  <c r="H393" i="38"/>
  <c r="J393" i="38"/>
  <c r="J111" i="38"/>
  <c r="H111" i="38"/>
  <c r="H330" i="38"/>
  <c r="J330" i="38"/>
  <c r="F31" i="8"/>
  <c r="G31" i="8" s="1"/>
  <c r="F33" i="8"/>
  <c r="G33" i="8" s="1"/>
  <c r="F28" i="8"/>
  <c r="G28" i="8" s="1"/>
  <c r="G21" i="8"/>
  <c r="H545" i="38" l="1"/>
  <c r="AL229" i="38"/>
  <c r="AL110" i="38"/>
  <c r="AL336" i="38"/>
  <c r="J110" i="38"/>
  <c r="J412" i="38"/>
  <c r="H229" i="38"/>
  <c r="J212" i="38"/>
  <c r="J336" i="38"/>
  <c r="P18" i="28"/>
  <c r="P17" i="28"/>
  <c r="P16" i="28"/>
  <c r="P15" i="28"/>
  <c r="P14" i="28"/>
  <c r="P13" i="28"/>
  <c r="P11" i="28"/>
  <c r="P9" i="28"/>
  <c r="C14" i="7"/>
  <c r="C14" i="8"/>
  <c r="C14" i="9"/>
  <c r="C14" i="10"/>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31" i="23" l="1"/>
  <c r="O31" i="23"/>
  <c r="P11" i="33"/>
  <c r="P19" i="28"/>
  <c r="O19" i="28"/>
  <c r="Q28" i="21"/>
  <c r="P28" i="21"/>
  <c r="P15" i="22"/>
  <c r="D73" i="27" l="1"/>
  <c r="G17" i="8"/>
  <c r="D44" i="27" s="1"/>
  <c r="G59" i="8"/>
  <c r="X105" i="38" s="1"/>
  <c r="G56" i="8"/>
  <c r="D47" i="27" s="1"/>
  <c r="G62" i="8"/>
  <c r="D49" i="27" s="1"/>
  <c r="D50" i="27" l="1"/>
  <c r="D48" i="27"/>
  <c r="F60" i="8"/>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F26" i="7"/>
  <c r="G26" i="7" l="1"/>
  <c r="J25" i="7" l="1"/>
  <c r="G25" i="7"/>
  <c r="I30" i="10" l="1"/>
  <c r="I29" i="10"/>
  <c r="I28" i="10"/>
  <c r="I27" i="10"/>
  <c r="I26" i="10"/>
  <c r="I25" i="10"/>
  <c r="I24" i="10"/>
  <c r="I23" i="10"/>
  <c r="I22" i="10"/>
  <c r="I21" i="10"/>
  <c r="I20" i="10"/>
  <c r="I19" i="10"/>
  <c r="I18" i="10"/>
  <c r="I52" i="12"/>
  <c r="I51" i="12"/>
  <c r="I50" i="12"/>
  <c r="I49" i="12"/>
  <c r="I47" i="12"/>
  <c r="I46" i="12"/>
  <c r="I45" i="12"/>
  <c r="I44" i="12"/>
  <c r="I43" i="12"/>
  <c r="I42" i="12"/>
  <c r="I41" i="12"/>
  <c r="I40" i="12"/>
  <c r="I39" i="12"/>
  <c r="I38" i="12"/>
  <c r="I37" i="12"/>
  <c r="I36" i="12"/>
  <c r="I35" i="12"/>
  <c r="I34" i="12"/>
  <c r="I33" i="12"/>
  <c r="I32" i="12"/>
  <c r="I31" i="12"/>
  <c r="I30" i="12"/>
  <c r="I29" i="12"/>
  <c r="I28" i="12"/>
  <c r="I27" i="12"/>
  <c r="I26" i="12"/>
  <c r="I25" i="12"/>
  <c r="I24"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4" i="8"/>
  <c r="J62" i="8"/>
  <c r="J61" i="8"/>
  <c r="J60" i="8"/>
  <c r="J59" i="8"/>
  <c r="J58" i="8"/>
  <c r="J57" i="8"/>
  <c r="J56" i="8"/>
  <c r="J19" i="8"/>
  <c r="J18" i="8"/>
  <c r="J17" i="8"/>
  <c r="F57" i="8"/>
  <c r="G57" i="8" s="1"/>
  <c r="C50" i="27"/>
  <c r="C49" i="27"/>
  <c r="C48" i="27"/>
  <c r="G17" i="7"/>
  <c r="E582" i="38" s="1"/>
  <c r="E581" i="38" s="1"/>
  <c r="J17" i="7"/>
  <c r="G18" i="7"/>
  <c r="J18" i="7"/>
  <c r="G19" i="7"/>
  <c r="Z586" i="38" s="1"/>
  <c r="J19" i="7"/>
  <c r="G20" i="7"/>
  <c r="J20" i="7"/>
  <c r="G21" i="7"/>
  <c r="J21" i="7"/>
  <c r="G22" i="7"/>
  <c r="J22" i="7"/>
  <c r="G23" i="7"/>
  <c r="J23" i="7"/>
  <c r="G24" i="7"/>
  <c r="J24" i="7"/>
  <c r="J26" i="7"/>
  <c r="V582" i="38" l="1"/>
  <c r="D582" i="38"/>
  <c r="W586" i="38"/>
  <c r="Z581" i="38"/>
  <c r="AC586" i="38"/>
  <c r="C97" i="27"/>
  <c r="F58" i="8"/>
  <c r="G58" i="8" s="1"/>
  <c r="C51" i="27"/>
  <c r="D10" i="7"/>
  <c r="D5" i="7" s="1"/>
  <c r="C3" i="27" s="1"/>
  <c r="D581" i="38" l="1"/>
  <c r="F582" i="38"/>
  <c r="Y582" i="38"/>
  <c r="AL582" i="38" s="1"/>
  <c r="V581" i="38"/>
  <c r="W581" i="38"/>
  <c r="Y586" i="38"/>
  <c r="AL586" i="38" s="1"/>
  <c r="N10" i="34"/>
  <c r="M10" i="34"/>
  <c r="L10" i="34"/>
  <c r="K10" i="34"/>
  <c r="J10" i="34"/>
  <c r="I10" i="34"/>
  <c r="H10" i="34"/>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I3" i="27"/>
  <c r="F52" i="12"/>
  <c r="F51" i="12"/>
  <c r="F50" i="12"/>
  <c r="F49" i="12"/>
  <c r="F48" i="12"/>
  <c r="W516" i="38"/>
  <c r="W474" i="38"/>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G64" i="8"/>
  <c r="G63" i="8"/>
  <c r="G61" i="8"/>
  <c r="AD105" i="38" s="1"/>
  <c r="AG105" i="38" s="1"/>
  <c r="T10" i="4"/>
  <c r="T31" i="4" s="1"/>
  <c r="W502" i="38" l="1"/>
  <c r="Y516" i="38"/>
  <c r="AL516" i="38" s="1"/>
  <c r="Y474" i="38"/>
  <c r="AL474" i="38" s="1"/>
  <c r="W450" i="38"/>
  <c r="P10" i="34"/>
  <c r="I12" i="27" s="1"/>
  <c r="O10" i="34"/>
  <c r="J582" i="38"/>
  <c r="H582" i="38"/>
  <c r="D63" i="27"/>
  <c r="AJ36" i="38"/>
  <c r="E36" i="38"/>
  <c r="F36" i="38" s="1"/>
  <c r="D66" i="27"/>
  <c r="X14" i="38"/>
  <c r="E14" i="38"/>
  <c r="F14" i="38" s="1"/>
  <c r="D83" i="27"/>
  <c r="D97" i="27" s="1"/>
  <c r="V27" i="38"/>
  <c r="Y27" i="38" s="1"/>
  <c r="AL27" i="38" s="1"/>
  <c r="E27" i="38"/>
  <c r="F27" i="38" s="1"/>
  <c r="V21" i="38"/>
  <c r="D21" i="38"/>
  <c r="D13" i="38" s="1"/>
  <c r="D12" i="38" s="1"/>
  <c r="P19" i="31"/>
  <c r="I9" i="27" s="1"/>
  <c r="D5" i="12"/>
  <c r="C7" i="27" s="1"/>
  <c r="I4" i="27"/>
  <c r="D10" i="9"/>
  <c r="G60" i="8"/>
  <c r="D10" i="10"/>
  <c r="D5" i="10" s="1"/>
  <c r="C6" i="27" s="1"/>
  <c r="I5" i="27"/>
  <c r="O19" i="31"/>
  <c r="I10" i="27"/>
  <c r="V105" i="38" l="1"/>
  <c r="Y105" i="38" s="1"/>
  <c r="AL105" i="38" s="1"/>
  <c r="E105" i="38"/>
  <c r="W449" i="38"/>
  <c r="Y449" i="38" s="1"/>
  <c r="AL449" i="38" s="1"/>
  <c r="Y450" i="38"/>
  <c r="AL450" i="38" s="1"/>
  <c r="W501" i="38"/>
  <c r="Y501" i="38" s="1"/>
  <c r="AL501" i="38" s="1"/>
  <c r="Y502" i="38"/>
  <c r="AL502" i="38" s="1"/>
  <c r="D74" i="27"/>
  <c r="H14" i="38"/>
  <c r="J14" i="38"/>
  <c r="X13" i="38"/>
  <c r="X12" i="38" s="1"/>
  <c r="Y14" i="38"/>
  <c r="AL14" i="38" s="1"/>
  <c r="J36" i="38"/>
  <c r="H36" i="38"/>
  <c r="AK36" i="38"/>
  <c r="AL36" i="38" s="1"/>
  <c r="AJ13" i="38"/>
  <c r="V13" i="38"/>
  <c r="V12" i="38" s="1"/>
  <c r="J27" i="38"/>
  <c r="H27" i="38"/>
  <c r="I7" i="27"/>
  <c r="E98" i="38" l="1"/>
  <c r="F105" i="38"/>
  <c r="AJ12" i="38"/>
  <c r="AK12" i="38" s="1"/>
  <c r="AK13" i="38"/>
  <c r="I11" i="27"/>
  <c r="I6" i="27"/>
  <c r="H105" i="38" l="1"/>
  <c r="J105" i="38"/>
  <c r="F98" i="38"/>
  <c r="E97" i="38"/>
  <c r="F97" i="38" s="1"/>
  <c r="I15" i="27"/>
  <c r="D5" i="9"/>
  <c r="C5" i="27" s="1"/>
  <c r="C74" i="27"/>
  <c r="H98" i="38" l="1"/>
  <c r="J98" i="38"/>
  <c r="J97" i="38"/>
  <c r="H97" i="38"/>
  <c r="J52" i="12"/>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K519" i="38" s="1"/>
  <c r="O448" i="38"/>
  <c r="K423" i="38"/>
  <c r="T400" i="38"/>
  <c r="Q395" i="38"/>
  <c r="M341" i="38"/>
  <c r="R271" i="38"/>
  <c r="N222" i="38"/>
  <c r="Q203" i="38"/>
  <c r="O154" i="38"/>
  <c r="U121" i="38"/>
  <c r="R37" i="38"/>
  <c r="T547" i="38"/>
  <c r="T546" i="38" s="1"/>
  <c r="U431" i="38"/>
  <c r="O385" i="38"/>
  <c r="U271" i="38"/>
  <c r="S211" i="38"/>
  <c r="L167" i="38"/>
  <c r="N135" i="38"/>
  <c r="R53"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K439" i="38" s="1"/>
  <c r="U434" i="38"/>
  <c r="U432" i="38" s="1"/>
  <c r="N431" i="38"/>
  <c r="N424" i="38" s="1"/>
  <c r="T422" i="38"/>
  <c r="Q414" i="38"/>
  <c r="S403" i="38"/>
  <c r="P400" i="38"/>
  <c r="M395" i="38"/>
  <c r="O390" i="38"/>
  <c r="L385" i="38"/>
  <c r="R339" i="38"/>
  <c r="K338" i="38"/>
  <c r="U316" i="38"/>
  <c r="N271" i="38"/>
  <c r="T231" i="38"/>
  <c r="Q228" i="38"/>
  <c r="S220" i="38"/>
  <c r="P211" i="38"/>
  <c r="M203" i="38"/>
  <c r="M197" i="38" s="1"/>
  <c r="O195" i="38"/>
  <c r="L169" i="38"/>
  <c r="R166" i="38"/>
  <c r="K154" i="38"/>
  <c r="U138" i="38"/>
  <c r="N136" i="38"/>
  <c r="T123" i="38"/>
  <c r="Q121" i="38"/>
  <c r="M96" i="38"/>
  <c r="O83" i="38"/>
  <c r="L70" i="38"/>
  <c r="R65" i="38"/>
  <c r="K53" i="38"/>
  <c r="U42" i="38"/>
  <c r="N37" i="38"/>
  <c r="T28" i="38"/>
  <c r="S561" i="38"/>
  <c r="S560" i="38" s="1"/>
  <c r="P547" i="38"/>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Q439" i="38" s="1"/>
  <c r="S434" i="38"/>
  <c r="S432" i="38" s="1"/>
  <c r="P431" i="38"/>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K451" i="38"/>
  <c r="U438" i="38"/>
  <c r="U435" i="38" s="1"/>
  <c r="N434" i="38"/>
  <c r="N432" i="38" s="1"/>
  <c r="T423" i="38"/>
  <c r="Q422" i="38"/>
  <c r="S411" i="38"/>
  <c r="S408" i="38" s="1"/>
  <c r="S407" i="38" s="1"/>
  <c r="P403" i="38"/>
  <c r="M400" i="38"/>
  <c r="O392" i="38"/>
  <c r="L390" i="38"/>
  <c r="R341" i="38"/>
  <c r="K339" i="38"/>
  <c r="U335" i="38"/>
  <c r="N316" i="38"/>
  <c r="T247" i="38"/>
  <c r="Q231" i="38"/>
  <c r="S222" i="38"/>
  <c r="P220" i="38"/>
  <c r="P213" i="38" s="1"/>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S247" i="38"/>
  <c r="S246" i="38" s="1"/>
  <c r="P231" i="38"/>
  <c r="M228" i="38"/>
  <c r="O220" i="38"/>
  <c r="L211" i="38"/>
  <c r="R196" i="38"/>
  <c r="K195" i="38"/>
  <c r="U167" i="38"/>
  <c r="N166" i="38"/>
  <c r="T152" i="38"/>
  <c r="Q138" i="38"/>
  <c r="S135" i="38"/>
  <c r="P123" i="38"/>
  <c r="M121" i="38"/>
  <c r="R88" i="38"/>
  <c r="K83" i="38"/>
  <c r="U68" i="38"/>
  <c r="N65" i="38"/>
  <c r="T45" i="38"/>
  <c r="Q42" i="38"/>
  <c r="S28" i="38"/>
  <c r="P28" i="38"/>
  <c r="O561" i="38"/>
  <c r="O560" i="38" s="1"/>
  <c r="L547" i="38"/>
  <c r="L546" i="38" s="1"/>
  <c r="Q451" i="38"/>
  <c r="S438" i="38"/>
  <c r="S435" i="38" s="1"/>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N561" i="38"/>
  <c r="N560" i="38" s="1"/>
  <c r="U520" i="38"/>
  <c r="U519" i="38" s="1"/>
  <c r="P451" i="38"/>
  <c r="M448" i="38"/>
  <c r="M439" i="38" s="1"/>
  <c r="O434" i="38"/>
  <c r="O432" i="38" s="1"/>
  <c r="L431" i="38"/>
  <c r="L424" i="38" s="1"/>
  <c r="R422" i="38"/>
  <c r="K414" i="38"/>
  <c r="U403" i="38"/>
  <c r="N400" i="38"/>
  <c r="T392" i="38"/>
  <c r="Q390" i="38"/>
  <c r="S341" i="38"/>
  <c r="P339" i="38"/>
  <c r="M338" i="38"/>
  <c r="O316" i="38"/>
  <c r="L271" i="38"/>
  <c r="R231" i="38"/>
  <c r="K228" i="38"/>
  <c r="U220" i="38"/>
  <c r="U213" i="38" s="1"/>
  <c r="N211" i="38"/>
  <c r="N204" i="38" s="1"/>
  <c r="T196" i="38"/>
  <c r="Q195" i="38"/>
  <c r="S167" i="38"/>
  <c r="P166" i="38"/>
  <c r="M154" i="38"/>
  <c r="O138" i="38"/>
  <c r="L136" i="38"/>
  <c r="R123" i="38"/>
  <c r="K121" i="38"/>
  <c r="T88" i="38"/>
  <c r="Q83" i="38"/>
  <c r="S68" i="38"/>
  <c r="P65" i="38"/>
  <c r="M53" i="38"/>
  <c r="O42" i="38"/>
  <c r="L37" i="38"/>
  <c r="O37" i="38"/>
  <c r="M586" i="38"/>
  <c r="M581" i="38" s="1"/>
  <c r="N586" i="38"/>
  <c r="N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O546" i="38" s="1"/>
  <c r="N438" i="38"/>
  <c r="N435" i="38" s="1"/>
  <c r="O395" i="38"/>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U384" i="38" s="1"/>
  <c r="N341" i="38"/>
  <c r="T338" i="38"/>
  <c r="Q335" i="38"/>
  <c r="Q331" i="38" s="1"/>
  <c r="Q330" i="38" s="1"/>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Q341" i="38"/>
  <c r="S338" i="38"/>
  <c r="P335" i="38"/>
  <c r="M316" i="38"/>
  <c r="M315" i="38" s="1"/>
  <c r="O247" i="38"/>
  <c r="L231" i="38"/>
  <c r="R222" i="38"/>
  <c r="K220" i="38"/>
  <c r="K213" i="38" s="1"/>
  <c r="U203" i="38"/>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P340" i="38" s="1"/>
  <c r="M339" i="38"/>
  <c r="O335" i="38"/>
  <c r="O331" i="38" s="1"/>
  <c r="O330" i="38" s="1"/>
  <c r="L316" i="38"/>
  <c r="R247" i="38"/>
  <c r="K231" i="38"/>
  <c r="U222" i="38"/>
  <c r="N220" i="38"/>
  <c r="T203" i="38"/>
  <c r="T197" i="38" s="1"/>
  <c r="Q196" i="38"/>
  <c r="S169" i="38"/>
  <c r="P167" i="38"/>
  <c r="M166" i="38"/>
  <c r="O152" i="38"/>
  <c r="L138" i="38"/>
  <c r="R135" i="38"/>
  <c r="K123" i="38"/>
  <c r="T96" i="38"/>
  <c r="Q88" i="38"/>
  <c r="S70" i="38"/>
  <c r="P68" i="38"/>
  <c r="M65" i="38"/>
  <c r="O45" i="38"/>
  <c r="L42" i="38"/>
  <c r="R28" i="38"/>
  <c r="S547" i="38"/>
  <c r="S546" i="38" s="1"/>
  <c r="S545" i="38" s="1"/>
  <c r="Q520" i="38"/>
  <c r="Q519" i="38" s="1"/>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P586" i="38"/>
  <c r="P581" i="38" s="1"/>
  <c r="Q586" i="38"/>
  <c r="Q581" i="38" s="1"/>
  <c r="R431" i="38"/>
  <c r="R424" i="38" s="1"/>
  <c r="U414" i="38"/>
  <c r="S390" i="38"/>
  <c r="O338" i="38"/>
  <c r="K247" i="38"/>
  <c r="T211" i="38"/>
  <c r="T204" i="38" s="1"/>
  <c r="S195" i="38"/>
  <c r="S194" i="38" s="1"/>
  <c r="L152" i="38"/>
  <c r="Q96" i="38"/>
  <c r="O53" i="38"/>
  <c r="K28" i="38"/>
  <c r="N520" i="38"/>
  <c r="N519" i="38" s="1"/>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R581" i="38" s="1"/>
  <c r="K582" i="38"/>
  <c r="K586" i="38"/>
  <c r="U36" i="38"/>
  <c r="N27" i="38"/>
  <c r="D34" i="27"/>
  <c r="D51" i="27" s="1"/>
  <c r="O545" i="38" l="1"/>
  <c r="T545" i="38"/>
  <c r="R404" i="38"/>
  <c r="L545" i="38"/>
  <c r="L450" i="38"/>
  <c r="L449" i="38" s="1"/>
  <c r="N63" i="38"/>
  <c r="N197" i="38"/>
  <c r="L204" i="38"/>
  <c r="N315" i="38"/>
  <c r="K122" i="38"/>
  <c r="T384" i="38"/>
  <c r="U168" i="38"/>
  <c r="P315" i="38"/>
  <c r="U450" i="38"/>
  <c r="U449" i="38" s="1"/>
  <c r="U337" i="38"/>
  <c r="U413" i="38"/>
  <c r="P528" i="38"/>
  <c r="P518" i="38" s="1"/>
  <c r="M194" i="38"/>
  <c r="O221" i="38"/>
  <c r="L315" i="38"/>
  <c r="M230" i="38"/>
  <c r="L435" i="38"/>
  <c r="Q315" i="38"/>
  <c r="P546" i="38"/>
  <c r="P545" i="38" s="1"/>
  <c r="L439" i="38"/>
  <c r="Q546" i="38"/>
  <c r="Q545" i="38" s="1"/>
  <c r="M435" i="38"/>
  <c r="S413" i="38"/>
  <c r="S412" i="38" s="1"/>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R38" i="38"/>
  <c r="O63" i="38"/>
  <c r="U153" i="38"/>
  <c r="M87" i="38"/>
  <c r="M86" i="38" s="1"/>
  <c r="P384" i="38"/>
  <c r="L270" i="38"/>
  <c r="U87" i="38"/>
  <c r="U86" i="38" s="1"/>
  <c r="P137" i="38"/>
  <c r="N194" i="38"/>
  <c r="Q450" i="38"/>
  <c r="Q449" i="38" s="1"/>
  <c r="M111" i="38"/>
  <c r="Q122" i="38"/>
  <c r="M204" i="38"/>
  <c r="K197" i="38"/>
  <c r="P413" i="38"/>
  <c r="P412" i="38" s="1"/>
  <c r="O194" i="38"/>
  <c r="K337" i="38"/>
  <c r="P76" i="38"/>
  <c r="T194" i="38"/>
  <c r="P337" i="38"/>
  <c r="S450" i="38"/>
  <c r="S449" i="38" s="1"/>
  <c r="N378" i="38"/>
  <c r="T221" i="38"/>
  <c r="L63" i="38"/>
  <c r="O315" i="38"/>
  <c r="K413" i="38"/>
  <c r="K412" i="38" s="1"/>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K137" i="38"/>
  <c r="R246" i="38"/>
  <c r="T69" i="38"/>
  <c r="T111" i="38"/>
  <c r="S63" i="38"/>
  <c r="R168" i="38"/>
  <c r="P270" i="38"/>
  <c r="R194" i="38"/>
  <c r="N337"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R393" i="38" s="1"/>
  <c r="M76" i="38"/>
  <c r="N76" i="38"/>
  <c r="O76" i="38"/>
  <c r="Q246" i="38"/>
  <c r="R153" i="38"/>
  <c r="T87" i="38"/>
  <c r="T86" i="38" s="1"/>
  <c r="O137" i="38"/>
  <c r="Q194" i="38"/>
  <c r="M337" i="38"/>
  <c r="P450" i="38"/>
  <c r="P449" i="38" s="1"/>
  <c r="O122" i="38"/>
  <c r="K204" i="38"/>
  <c r="M270" i="38"/>
  <c r="T340" i="38"/>
  <c r="O213" i="38"/>
  <c r="O212" i="38" s="1"/>
  <c r="M413" i="38"/>
  <c r="K87" i="38"/>
  <c r="K86" i="38" s="1"/>
  <c r="N137" i="38"/>
  <c r="S221" i="38"/>
  <c r="K450" i="38"/>
  <c r="K449" i="38" s="1"/>
  <c r="U63" i="38"/>
  <c r="P63" i="38"/>
  <c r="O238" i="38"/>
  <c r="P221" i="38"/>
  <c r="P212" i="38" s="1"/>
  <c r="N246" i="38"/>
  <c r="N168" i="38"/>
  <c r="L221" i="38"/>
  <c r="S315" i="38"/>
  <c r="O413" i="38"/>
  <c r="O412" i="38" s="1"/>
  <c r="P111" i="38"/>
  <c r="N153" i="38"/>
  <c r="L197" i="38"/>
  <c r="S230" i="38"/>
  <c r="L69" i="38"/>
  <c r="T122" i="38"/>
  <c r="P204" i="38"/>
  <c r="N270" i="38"/>
  <c r="L384" i="38"/>
  <c r="M168" i="38"/>
  <c r="T213" i="38"/>
  <c r="R315" i="38"/>
  <c r="N413" i="38"/>
  <c r="N412" i="38" s="1"/>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O393" i="38" s="1"/>
  <c r="T404" i="38"/>
  <c r="R378" i="38"/>
  <c r="M502" i="38"/>
  <c r="M501" i="38" s="1"/>
  <c r="O528" i="38"/>
  <c r="O518" i="38" s="1"/>
  <c r="Q563" i="38"/>
  <c r="U502" i="38"/>
  <c r="U501" i="38" s="1"/>
  <c r="S563" i="38"/>
  <c r="T563" i="38"/>
  <c r="P230" i="38"/>
  <c r="T246" i="38"/>
  <c r="O38" i="38"/>
  <c r="P394" i="38"/>
  <c r="P87" i="38"/>
  <c r="P86" i="38" s="1"/>
  <c r="Q63" i="38"/>
  <c r="P168" i="38"/>
  <c r="L111" i="38"/>
  <c r="P122" i="38"/>
  <c r="T413" i="38"/>
  <c r="T412" i="38" s="1"/>
  <c r="N69" i="38"/>
  <c r="R204" i="38"/>
  <c r="T137" i="38"/>
  <c r="L394" i="38"/>
  <c r="K153" i="38"/>
  <c r="U122" i="38"/>
  <c r="Q204" i="38"/>
  <c r="M384" i="38"/>
  <c r="S38" i="38"/>
  <c r="Q38" i="38"/>
  <c r="R384" i="38"/>
  <c r="Q394" i="38"/>
  <c r="R111" i="38"/>
  <c r="N545" i="38"/>
  <c r="O337" i="38"/>
  <c r="N122" i="38"/>
  <c r="S197" i="38"/>
  <c r="U246" i="38"/>
  <c r="O340" i="38"/>
  <c r="Q87" i="38"/>
  <c r="Q86" i="38" s="1"/>
  <c r="L137" i="38"/>
  <c r="S168" i="38"/>
  <c r="U221" i="38"/>
  <c r="U212" i="38" s="1"/>
  <c r="M450" i="38"/>
  <c r="M449" i="38" s="1"/>
  <c r="L230" i="38"/>
  <c r="S337" i="38"/>
  <c r="U394" i="38"/>
  <c r="M122" i="38"/>
  <c r="T153" i="38"/>
  <c r="R197" i="38"/>
  <c r="P246" i="38"/>
  <c r="N340" i="38"/>
  <c r="R545" i="38"/>
  <c r="K38" i="38"/>
  <c r="S111" i="38"/>
  <c r="K340" i="38"/>
  <c r="P197"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S137" i="38"/>
  <c r="U194" i="38"/>
  <c r="Q337" i="38"/>
  <c r="K394" i="38"/>
  <c r="K393" i="38" s="1"/>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K212" i="38" s="1"/>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U518" i="38" s="1"/>
  <c r="K563" i="38"/>
  <c r="L563" i="38"/>
  <c r="K502" i="38"/>
  <c r="K501" i="38" s="1"/>
  <c r="N502" i="38"/>
  <c r="N501" i="38" s="1"/>
  <c r="N528" i="38"/>
  <c r="N518" i="38" s="1"/>
  <c r="M38" i="38"/>
  <c r="O111" i="38"/>
  <c r="Q153" i="38"/>
  <c r="M246"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E21" i="38"/>
  <c r="D10" i="8"/>
  <c r="D5" i="8" s="1"/>
  <c r="C4" i="27" s="1"/>
  <c r="C14" i="27" s="1"/>
  <c r="D562" i="38"/>
  <c r="U412" i="38" l="1"/>
  <c r="M518" i="38"/>
  <c r="Q393" i="38"/>
  <c r="T393" i="38"/>
  <c r="M412" i="38"/>
  <c r="L412" i="38"/>
  <c r="L212" i="38"/>
  <c r="T212" i="38"/>
  <c r="U336" i="38"/>
  <c r="Q212" i="38"/>
  <c r="N393" i="38"/>
  <c r="Q336" i="38"/>
  <c r="P336" i="38"/>
  <c r="R336" i="38"/>
  <c r="M393" i="38"/>
  <c r="S229" i="38"/>
  <c r="M229" i="38"/>
  <c r="N336" i="38"/>
  <c r="L110" i="38"/>
  <c r="U229" i="38"/>
  <c r="O229" i="38"/>
  <c r="T229" i="38"/>
  <c r="N110" i="38"/>
  <c r="K229" i="38"/>
  <c r="M110" i="38"/>
  <c r="U393" i="38"/>
  <c r="N212" i="38"/>
  <c r="K336" i="38"/>
  <c r="Q229" i="38"/>
  <c r="O336" i="38"/>
  <c r="R110" i="38"/>
  <c r="M336" i="38"/>
  <c r="R229" i="38"/>
  <c r="S336" i="38"/>
  <c r="P393" i="38"/>
  <c r="P229" i="38"/>
  <c r="S393" i="38"/>
  <c r="L229" i="38"/>
  <c r="L393" i="38"/>
  <c r="S212" i="38"/>
  <c r="R212" i="38"/>
  <c r="N229" i="38"/>
  <c r="Q110" i="38"/>
  <c r="T110" i="38"/>
  <c r="O110" i="38"/>
  <c r="U110" i="38"/>
  <c r="L336" i="38"/>
  <c r="K110" i="38"/>
  <c r="S110" i="38"/>
  <c r="P110" i="38"/>
  <c r="T336" i="38"/>
  <c r="F21" i="38"/>
  <c r="E13" i="38"/>
  <c r="Y21" i="38"/>
  <c r="AL21" i="38" s="1"/>
  <c r="W13" i="38"/>
  <c r="D587" i="38"/>
  <c r="F581" i="38"/>
  <c r="F563" i="38"/>
  <c r="H563" i="38" s="1"/>
  <c r="E562" i="38"/>
  <c r="W12" i="38" l="1"/>
  <c r="Y12" i="38" s="1"/>
  <c r="AL12" i="38" s="1"/>
  <c r="Y13" i="38"/>
  <c r="AL13" i="38" s="1"/>
  <c r="E12" i="38"/>
  <c r="F13" i="38"/>
  <c r="J21" i="38"/>
  <c r="H21" i="38"/>
  <c r="F562" i="38"/>
  <c r="G562" i="38"/>
  <c r="H581" i="38"/>
  <c r="F12" i="38" l="1"/>
  <c r="H12" i="38" s="1"/>
  <c r="F587" i="38"/>
  <c r="F9" i="27" s="1"/>
  <c r="E16" i="27" s="1"/>
  <c r="J12" i="38"/>
  <c r="J13" i="38"/>
  <c r="H13" i="38"/>
  <c r="H562" i="38"/>
  <c r="G587" i="38"/>
  <c r="J581" i="38"/>
  <c r="I562" i="38"/>
  <c r="H587" i="38" l="1"/>
  <c r="I587" i="38"/>
  <c r="J587" i="38" s="1"/>
  <c r="J562" i="38"/>
  <c r="J563" i="38"/>
  <c r="K562" i="38"/>
  <c r="L562" i="38"/>
  <c r="M562" i="38"/>
  <c r="N562" i="38"/>
  <c r="O562" i="38"/>
  <c r="P562" i="38"/>
  <c r="Q562" i="38"/>
  <c r="R562" i="38"/>
  <c r="S562" i="38"/>
  <c r="T562" i="38"/>
  <c r="U562" i="38"/>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K73" i="8"/>
  <c r="K76" i="8"/>
  <c r="K75" i="8"/>
  <c r="K65" i="8"/>
  <c r="K69" i="8"/>
  <c r="K74" i="8"/>
  <c r="K61" i="8"/>
  <c r="K70" i="8"/>
  <c r="K64" i="8"/>
  <c r="K71" i="8"/>
  <c r="K63" i="8"/>
  <c r="K72" i="8"/>
  <c r="K19" i="8"/>
  <c r="K67" i="8"/>
  <c r="K68" i="8"/>
  <c r="K66" i="8"/>
  <c r="K62" i="8"/>
  <c r="R21" i="38"/>
  <c r="Q21" i="38"/>
  <c r="U21" i="38"/>
  <c r="L21" i="38"/>
  <c r="M21" i="38"/>
  <c r="K21" i="38"/>
  <c r="S21" i="38"/>
  <c r="N21" i="38"/>
  <c r="P21" i="38"/>
  <c r="O21" i="38"/>
  <c r="T21" i="38"/>
  <c r="M14" i="38"/>
  <c r="T14" i="38"/>
  <c r="T13" i="38" s="1"/>
  <c r="T12" i="38" s="1"/>
  <c r="T587" i="38" s="1"/>
  <c r="P14" i="38"/>
  <c r="U14" i="38"/>
  <c r="U13" i="38" s="1"/>
  <c r="U12" i="38" s="1"/>
  <c r="U587" i="38" s="1"/>
  <c r="L14" i="38"/>
  <c r="L13" i="38" s="1"/>
  <c r="L12" i="38" s="1"/>
  <c r="L587" i="38" s="1"/>
  <c r="O14" i="38"/>
  <c r="O13" i="38" s="1"/>
  <c r="O12" i="38" s="1"/>
  <c r="O587" i="38" s="1"/>
  <c r="N14" i="38"/>
  <c r="N13" i="38" s="1"/>
  <c r="N12" i="38" s="1"/>
  <c r="N587" i="38" s="1"/>
  <c r="S14" i="38"/>
  <c r="S13" i="38" s="1"/>
  <c r="S12" i="38" s="1"/>
  <c r="S587" i="38" s="1"/>
  <c r="K14" i="38"/>
  <c r="K13" i="38" s="1"/>
  <c r="K12" i="38" s="1"/>
  <c r="K587" i="38" s="1"/>
  <c r="R14" i="38"/>
  <c r="R13" i="38" s="1"/>
  <c r="R12" i="38" s="1"/>
  <c r="R587" i="38" s="1"/>
  <c r="Q14" i="38"/>
  <c r="Q13" i="38" s="1"/>
  <c r="Q12" i="38" s="1"/>
  <c r="Q587" i="38" s="1"/>
  <c r="P13" i="38" l="1"/>
  <c r="P12" i="38" s="1"/>
  <c r="P587" i="38" s="1"/>
  <c r="M13" i="38"/>
  <c r="M12" i="38" s="1"/>
  <c r="M587" i="38" s="1"/>
  <c r="K21" i="8"/>
  <c r="K22" i="8"/>
  <c r="K24" i="8"/>
  <c r="K25" i="8"/>
  <c r="K27" i="8"/>
  <c r="K28" i="8"/>
  <c r="K30" i="8"/>
  <c r="K31" i="8"/>
  <c r="K33" i="8"/>
  <c r="K34" i="8"/>
  <c r="K37" i="8"/>
  <c r="K40" i="8"/>
  <c r="K43" i="8"/>
  <c r="K46" i="8"/>
  <c r="K36" i="8"/>
  <c r="K42" i="8"/>
  <c r="K45" i="8"/>
  <c r="K39" i="8"/>
  <c r="K49" i="8"/>
  <c r="K52" i="8"/>
  <c r="K48" i="8"/>
  <c r="K51" i="8"/>
  <c r="K54" i="8"/>
  <c r="K57" i="8"/>
  <c r="K59" i="8"/>
  <c r="K55" i="8"/>
  <c r="K58" i="8"/>
  <c r="K60" i="8"/>
  <c r="O105" i="38" l="1"/>
  <c r="N105" i="38"/>
  <c r="P105" i="38"/>
  <c r="S105" i="38"/>
  <c r="L105" i="38"/>
  <c r="R105" i="38"/>
  <c r="M105" i="38"/>
  <c r="T105" i="38"/>
  <c r="K105" i="38"/>
  <c r="U105" i="38"/>
  <c r="Q105"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<sst xmlns="http://schemas.openxmlformats.org/spreadsheetml/2006/main" count="8485" uniqueCount="2146">
  <si>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</si>
  <si>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</si>
  <si>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</si>
  <si>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</si>
  <si>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</si>
  <si>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</si>
  <si>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</si>
  <si>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</si>
  <si>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</si>
  <si>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</si>
  <si>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</si>
  <si>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</si>
  <si>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</si>
  <si>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</si>
  <si>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</si>
  <si>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</si>
  <si>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</si>
  <si>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</si>
  <si>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</si>
  <si>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</si>
  <si>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</si>
  <si>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</si>
  <si>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</si>
  <si>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</si>
  <si>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</si>
  <si>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</si>
  <si>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</si>
  <si>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</si>
  <si>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</si>
  <si>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</si>
  <si>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</si>
  <si>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</si>
  <si>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</si>
  <si>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</si>
  <si>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</si>
  <si>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</si>
  <si>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</si>
  <si>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</si>
  <si>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</si>
  <si>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</si>
  <si>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</si>
  <si>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</si>
  <si>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</si>
  <si>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</si>
  <si>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</si>
  <si>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</si>
  <si>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</si>
  <si>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</si>
  <si>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</si>
  <si>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</si>
  <si>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</si>
  <si>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</si>
  <si>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</si>
  <si>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</si>
  <si>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</si>
  <si>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</si>
  <si>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</si>
  <si>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</si>
  <si>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</si>
  <si>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</si>
  <si>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</si>
  <si>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</si>
  <si>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</si>
  <si>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</si>
  <si>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</si>
  <si>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</si>
  <si>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</si>
  <si>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</si>
  <si>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</si>
  <si>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</si>
  <si>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</si>
  <si>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</si>
  <si>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</si>
  <si>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</si>
  <si>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</si>
  <si>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</si>
  <si>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</si>
  <si>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</si>
  <si>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</si>
  <si>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</si>
  <si>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</si>
  <si>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</si>
  <si>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</si>
  <si>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</si>
  <si>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</si>
  <si>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</si>
  <si>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</si>
  <si>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</si>
  <si>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</si>
  <si>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</si>
  <si>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</si>
  <si>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</si>
  <si>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</si>
  <si>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</si>
  <si>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</si>
  <si>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</si>
  <si>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</si>
  <si>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</si>
  <si>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</si>
  <si>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</si>
  <si>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</si>
  <si>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</si>
  <si>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</si>
  <si>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</si>
  <si>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</si>
  <si>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</si>
  <si>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</si>
  <si>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</si>
  <si>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</si>
  <si>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</si>
  <si>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</si>
  <si>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</si>
  <si>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</si>
  <si>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</si>
  <si>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</si>
  <si>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</si>
  <si>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</si>
  <si>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</si>
  <si>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</si>
  <si>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</si>
  <si>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</si>
  <si>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</si>
  <si>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</si>
  <si>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</si>
  <si>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</si>
  <si>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</si>
  <si>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</si>
  <si>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</si>
  <si>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</si>
  <si>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</si>
  <si>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</si>
  <si>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</si>
  <si>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</si>
  <si>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</si>
  <si>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</si>
  <si>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</si>
  <si>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</si>
  <si>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</si>
  <si>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</si>
  <si>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</si>
  <si>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</si>
  <si>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</si>
  <si>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</si>
  <si>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</si>
  <si>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</si>
  <si>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</si>
  <si>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</si>
  <si>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</si>
  <si>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</si>
  <si>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</si>
  <si>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</si>
  <si>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</si>
  <si>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</si>
  <si>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</si>
  <si>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</si>
  <si>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</si>
  <si>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</si>
  <si>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</si>
  <si>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</si>
  <si>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</si>
  <si>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</si>
  <si>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</si>
  <si>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</si>
  <si>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</si>
  <si>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</si>
  <si>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</si>
  <si>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</si>
  <si>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</si>
  <si>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</si>
  <si>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</si>
  <si>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</si>
  <si>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</si>
  <si>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</si>
  <si>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</si>
  <si>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</si>
  <si>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</si>
  <si>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</si>
  <si>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</si>
  <si>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</si>
  <si>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</si>
  <si>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</si>
  <si>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</si>
  <si>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</si>
  <si>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</si>
  <si>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</si>
  <si>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</si>
  <si>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</si>
  <si>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</si>
  <si>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</si>
  <si>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</si>
  <si>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</si>
  <si>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</si>
  <si>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</si>
  <si>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</si>
  <si>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</si>
  <si>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</si>
  <si>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</si>
  <si>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</si>
  <si>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</si>
  <si>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</si>
  <si>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</si>
  <si>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</si>
  <si>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</si>
  <si>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</si>
  <si>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</si>
  <si>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</si>
  <si>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</si>
  <si>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</si>
  <si>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</si>
  <si>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</si>
  <si>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</si>
  <si>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</si>
  <si>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</si>
  <si>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</si>
  <si>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</si>
  <si>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</si>
  <si>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</si>
  <si>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</si>
  <si>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</si>
  <si>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</si>
  <si>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</si>
  <si>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</si>
  <si>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</si>
  <si>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</si>
  <si>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</si>
  <si>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</si>
  <si>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</si>
  <si>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</si>
  <si>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</si>
  <si>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</si>
  <si>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</si>
  <si>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</si>
  <si>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</si>
  <si>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</si>
  <si>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</si>
  <si>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</si>
  <si>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</si>
  <si>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</si>
  <si>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</si>
  <si>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</si>
  <si>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</si>
  <si>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</si>
  <si>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</si>
  <si>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</si>
  <si>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</si>
  <si>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</si>
  <si>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</si>
  <si>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</si>
  <si>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</si>
  <si>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</si>
  <si>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</si>
  <si>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</si>
  <si>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</si>
  <si>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</si>
  <si>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</si>
  <si>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</si>
  <si>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</si>
  <si>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</si>
  <si>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</si>
  <si>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</si>
  <si>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</si>
  <si>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</si>
  <si>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</si>
  <si>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</si>
  <si>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</si>
  <si>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</si>
  <si>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</si>
  <si>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</si>
  <si>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</si>
  <si>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</si>
  <si>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</si>
  <si>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</si>
  <si>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</si>
  <si>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</si>
  <si>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</si>
  <si>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</si>
  <si>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</si>
  <si>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</si>
  <si>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</si>
  <si>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</si>
  <si>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</si>
  <si>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</si>
  <si>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</si>
  <si>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</si>
  <si>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</si>
  <si>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</si>
  <si>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</si>
  <si>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</si>
  <si>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</si>
  <si>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</si>
  <si>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</si>
  <si>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</si>
  <si>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</si>
  <si>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</si>
  <si>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</si>
  <si>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</si>
  <si>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</si>
  <si>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</si>
  <si>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</si>
  <si>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</si>
  <si>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</si>
  <si>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</si>
  <si>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</si>
  <si>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</si>
  <si>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</si>
  <si>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</si>
  <si>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</si>
  <si>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</si>
  <si>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</si>
  <si>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</si>
  <si>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</si>
  <si>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</si>
  <si>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</si>
  <si>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</si>
  <si>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</si>
  <si>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</si>
  <si>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</si>
  <si>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</si>
  <si>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</si>
  <si>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</si>
  <si>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</si>
  <si>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</si>
  <si>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</si>
  <si>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</si>
  <si>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</si>
  <si>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</si>
  <si>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</si>
  <si>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</si>
  <si>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</si>
  <si>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</si>
  <si>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</si>
  <si>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</si>
  <si>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</si>
  <si>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</si>
  <si>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</si>
  <si>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</si>
  <si>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</si>
  <si>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</si>
  <si>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</si>
  <si>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</si>
  <si>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</si>
  <si>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</si>
  <si>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</si>
  <si>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</si>
  <si>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</si>
  <si>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</si>
  <si>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</si>
  <si>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</si>
  <si>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</si>
  <si>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</si>
  <si>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</si>
  <si>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</si>
  <si>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</si>
  <si>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</si>
  <si>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</si>
  <si>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</si>
  <si>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</si>
  <si>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</si>
  <si>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</si>
  <si>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</si>
  <si>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</si>
  <si>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</si>
  <si>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</si>
  <si>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</si>
  <si>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</si>
  <si>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</si>
  <si>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</si>
  <si>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</si>
  <si>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</si>
  <si>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</si>
  <si>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</si>
  <si>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</si>
  <si>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</si>
  <si>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</si>
  <si>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</si>
  <si>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</si>
  <si>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</si>
  <si>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</si>
  <si>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</si>
  <si>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</si>
  <si>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</si>
  <si>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</si>
  <si>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</si>
  <si>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</si>
  <si>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</si>
  <si>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</si>
  <si>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</si>
  <si>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</si>
  <si>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</si>
  <si>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</si>
  <si>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</si>
  <si>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</si>
  <si>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</si>
  <si>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</si>
  <si>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</si>
  <si>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</si>
  <si>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</si>
  <si>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</si>
  <si>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</si>
  <si>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</si>
  <si>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</si>
  <si>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</si>
  <si>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</si>
  <si>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</si>
  <si>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</si>
  <si>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</si>
  <si>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</si>
  <si>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</si>
  <si>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</si>
  <si>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</si>
  <si>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</si>
  <si>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</si>
  <si>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</si>
  <si>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</si>
  <si>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</si>
  <si>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</si>
  <si>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</si>
  <si>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</si>
  <si>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</si>
  <si>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</si>
  <si>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</si>
  <si>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</si>
  <si>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</si>
  <si>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</si>
  <si>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</si>
  <si>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</si>
  <si>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</si>
  <si>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</si>
  <si>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</si>
  <si>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</si>
  <si>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</si>
  <si>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</si>
  <si>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</si>
  <si>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</si>
  <si>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</si>
  <si>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</si>
  <si>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</si>
  <si>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</si>
  <si>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</si>
  <si>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</si>
  <si>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</si>
  <si>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</si>
  <si>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</si>
  <si>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</si>
  <si>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</si>
  <si>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</si>
  <si>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</si>
  <si>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</si>
  <si>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</si>
  <si>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</si>
  <si>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</si>
  <si>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</si>
  <si>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</si>
  <si>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</si>
  <si>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</si>
  <si>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</si>
  <si>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</si>
  <si>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</si>
  <si>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</si>
  <si>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</si>
  <si>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</si>
  <si>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</si>
  <si>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</si>
  <si>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</si>
  <si>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</si>
  <si>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</si>
  <si>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</si>
  <si>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</si>
  <si>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</si>
  <si>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</si>
  <si>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</si>
  <si>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</si>
  <si>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</si>
  <si>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</si>
  <si>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</si>
  <si>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</si>
  <si>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</si>
  <si>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</si>
  <si>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</si>
  <si>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</si>
  <si>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</si>
  <si>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</si>
  <si>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</si>
  <si>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</si>
  <si>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</si>
  <si>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</si>
  <si>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</si>
  <si>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</si>
  <si>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</si>
  <si>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</si>
  <si>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</si>
  <si>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</si>
  <si>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</si>
  <si>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</si>
  <si>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</si>
  <si>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</si>
  <si>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</si>
  <si>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</si>
  <si>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</si>
  <si>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</si>
  <si>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</si>
  <si>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</si>
  <si>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</si>
  <si>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</si>
  <si>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</si>
  <si>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</si>
  <si>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</si>
  <si>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</si>
  <si>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</si>
  <si>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</si>
  <si>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</si>
  <si>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</si>
  <si>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</si>
  <si>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</si>
  <si>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</si>
  <si>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</si>
  <si>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</si>
  <si>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</si>
  <si>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</si>
  <si>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</si>
  <si>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</si>
  <si>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</si>
  <si>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</si>
  <si>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</si>
  <si>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</si>
  <si>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</si>
  <si>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</si>
  <si>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</si>
  <si>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</si>
  <si>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</si>
  <si>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</si>
  <si>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</si>
  <si>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</si>
  <si>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</si>
  <si>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</si>
  <si>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</si>
  <si>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</si>
  <si>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</si>
  <si>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</si>
  <si>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</si>
  <si>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</si>
  <si>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</si>
  <si>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</si>
  <si>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</si>
  <si>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</si>
  <si>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</si>
  <si>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</si>
  <si>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</si>
  <si>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</si>
  <si>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</si>
  <si>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</si>
  <si>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</si>
  <si>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</si>
  <si>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</si>
  <si>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</si>
  <si>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</si>
  <si>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</si>
  <si>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</si>
  <si>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</si>
  <si>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</si>
  <si>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</si>
  <si>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</si>
  <si>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</si>
  <si>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</si>
  <si>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</si>
  <si>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</si>
  <si>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</si>
  <si>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</si>
  <si>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</si>
  <si>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</si>
  <si>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</si>
  <si>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</si>
  <si>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</si>
  <si>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</si>
  <si>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</si>
  <si>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</si>
  <si>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</si>
  <si>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</si>
  <si>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</si>
  <si>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</si>
  <si>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</si>
  <si>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</si>
  <si>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</si>
  <si>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</si>
  <si>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</si>
  <si>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</si>
  <si>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</si>
  <si>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</si>
  <si>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</si>
  <si>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</si>
  <si>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</si>
  <si>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</si>
  <si>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</si>
  <si>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</si>
  <si>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</si>
  <si>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</si>
  <si>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</si>
  <si>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</si>
  <si>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</si>
  <si>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</si>
  <si>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</si>
  <si>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</si>
  <si>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</si>
  <si>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</si>
  <si>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</si>
  <si>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</si>
  <si>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</si>
  <si>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</si>
  <si>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</si>
  <si>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</si>
  <si>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</si>
  <si>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</si>
  <si>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</si>
  <si>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</si>
  <si>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</si>
  <si>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</si>
  <si>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</si>
  <si>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</si>
  <si>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</si>
  <si>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</si>
  <si>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</si>
  <si>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</si>
  <si>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</si>
  <si>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</si>
  <si>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</si>
  <si>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</si>
  <si>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</si>
  <si>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</si>
  <si>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</si>
  <si>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</si>
  <si>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</si>
  <si>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</si>
  <si>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</si>
  <si>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</si>
  <si>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</si>
  <si>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</si>
  <si>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</si>
  <si>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</si>
  <si>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</si>
  <si>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</si>
  <si>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</si>
  <si>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</si>
  <si>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</si>
  <si>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</si>
  <si>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</si>
  <si>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</si>
  <si>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</si>
  <si>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</si>
  <si>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</si>
  <si>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</si>
  <si>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</si>
  <si>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</si>
  <si>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</si>
  <si>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</si>
  <si>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</si>
  <si>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</si>
  <si>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</si>
  <si>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</si>
  <si>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</si>
  <si>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</si>
  <si>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</si>
  <si>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</si>
  <si>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</si>
  <si>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</si>
  <si>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</si>
  <si>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</si>
  <si>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</si>
  <si>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</si>
  <si>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</si>
  <si>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</si>
  <si>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</si>
  <si>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</si>
  <si>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</si>
  <si>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</si>
  <si>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</si>
  <si>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</si>
  <si>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</si>
  <si>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</si>
  <si>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</si>
  <si>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</si>
  <si>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</si>
  <si>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</si>
  <si>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</si>
  <si>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</si>
  <si>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</si>
  <si>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</si>
  <si>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</si>
  <si>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</si>
  <si>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</si>
  <si>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</si>
  <si>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</si>
  <si>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</si>
  <si>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</si>
  <si>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</si>
  <si>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</si>
  <si>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</si>
  <si>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</si>
  <si>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</si>
  <si>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</si>
  <si>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</si>
  <si>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</si>
  <si>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</si>
  <si>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</si>
  <si>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</si>
  <si>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</si>
  <si>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</si>
  <si>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</si>
  <si>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</si>
  <si>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</si>
  <si>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</si>
  <si>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</si>
  <si>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</si>
  <si>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</si>
  <si>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</si>
  <si>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</si>
  <si>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</si>
  <si>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</si>
  <si>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</si>
  <si>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</si>
  <si>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</si>
  <si>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</si>
  <si>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</si>
  <si>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</si>
  <si>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</si>
  <si>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</si>
  <si>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</si>
  <si>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</si>
  <si>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</si>
  <si>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</si>
  <si>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</si>
  <si>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</si>
  <si>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</si>
  <si>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</si>
  <si>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</si>
  <si>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</si>
  <si>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</si>
  <si>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</si>
  <si>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</si>
  <si>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</si>
  <si>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</si>
  <si>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</si>
  <si>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</si>
  <si>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</si>
  <si>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</si>
  <si>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</si>
  <si>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</si>
  <si>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3.3.3</t>
  </si>
  <si>
    <t>5.5.5</t>
  </si>
  <si>
    <t>9.9.9</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</si>
  <si>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</si>
  <si>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</si>
  <si>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</si>
  <si>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</si>
  <si>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</si>
  <si>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</si>
  <si>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</si>
  <si>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</si>
  <si>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</si>
  <si>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</si>
  <si>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</si>
  <si>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</si>
  <si>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</si>
  <si>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</si>
  <si>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</si>
  <si>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</si>
  <si>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</si>
  <si>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</si>
  <si>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</si>
  <si>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</si>
  <si>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</si>
  <si>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</si>
  <si>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</si>
  <si>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</si>
  <si>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</si>
  <si>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</si>
  <si>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</si>
  <si>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</si>
  <si>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</si>
  <si>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</si>
  <si>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</si>
  <si>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</si>
  <si>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</si>
  <si>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</si>
  <si>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</si>
  <si>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</si>
  <si>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</si>
  <si>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</si>
  <si>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</si>
  <si>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</si>
  <si>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</si>
  <si>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</si>
  <si>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</si>
  <si>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</si>
  <si>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</si>
  <si>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</si>
  <si>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</si>
  <si>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</si>
  <si>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</si>
  <si>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</si>
  <si>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</si>
  <si>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</si>
  <si>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</si>
  <si>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</si>
  <si>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</si>
  <si>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</si>
  <si>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</si>
  <si>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</si>
  <si>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</si>
  <si>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</si>
  <si>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</si>
  <si>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</si>
  <si>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</si>
  <si>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</si>
  <si>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</si>
  <si>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</si>
  <si>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</si>
  <si>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</si>
  <si>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</si>
  <si>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</si>
  <si>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</si>
  <si>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</si>
  <si>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</si>
  <si>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</si>
  <si>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</si>
  <si>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</si>
  <si>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</si>
  <si>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</si>
  <si>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</si>
  <si>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</si>
  <si>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</si>
  <si>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</si>
  <si>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</si>
  <si>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</si>
  <si>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</si>
  <si>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</si>
  <si>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</si>
  <si>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</si>
  <si>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</si>
  <si>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</si>
  <si>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</si>
  <si>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</si>
  <si>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</si>
  <si>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</si>
  <si>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</si>
  <si>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</si>
  <si>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</si>
  <si>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</si>
  <si>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</si>
  <si>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</si>
  <si>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</si>
  <si>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</si>
  <si>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</si>
  <si>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</si>
  <si>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</si>
  <si>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</si>
  <si>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</si>
  <si>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</si>
  <si>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</si>
  <si>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</si>
  <si>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</si>
  <si>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</si>
  <si>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</si>
  <si>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</si>
  <si>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</si>
  <si>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</si>
  <si>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</si>
  <si>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</si>
  <si>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</si>
  <si>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</si>
  <si>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</si>
  <si>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</si>
  <si>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</si>
  <si>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</si>
  <si>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</si>
  <si>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</si>
  <si>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</si>
  <si>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</si>
  <si>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</si>
  <si>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</si>
  <si>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</si>
  <si>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</si>
  <si>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</si>
  <si>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</si>
  <si>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</si>
  <si>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</si>
  <si>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</si>
  <si>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</si>
  <si>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</si>
  <si>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</si>
  <si>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</si>
  <si>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</si>
  <si>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</si>
  <si>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</si>
  <si>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</si>
  <si>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</si>
  <si>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</si>
  <si>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</si>
  <si>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</si>
  <si>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</si>
  <si>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</si>
  <si>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</si>
  <si>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</si>
  <si>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</si>
  <si>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</si>
  <si>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</si>
  <si>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</si>
  <si>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</si>
  <si>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</si>
  <si>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</si>
  <si>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</si>
  <si>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</si>
  <si>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</si>
  <si>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</si>
  <si>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</si>
  <si>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</si>
  <si>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</si>
  <si>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</si>
  <si>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</si>
  <si>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</si>
  <si>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</si>
  <si>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</si>
  <si>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</si>
  <si>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</si>
  <si>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</si>
  <si>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</si>
  <si>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</si>
  <si>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</si>
  <si>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</si>
  <si>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</si>
  <si>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</si>
  <si>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</si>
  <si>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</si>
  <si>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</si>
  <si>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</si>
  <si>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</si>
  <si>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</si>
  <si>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</si>
  <si>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</si>
  <si>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</si>
  <si>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</si>
  <si>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</si>
  <si>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</si>
  <si>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</si>
  <si>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</si>
  <si>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</si>
  <si>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</si>
  <si>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</si>
  <si>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</si>
  <si>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</si>
  <si>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</si>
  <si>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</si>
  <si>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</si>
  <si>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</si>
  <si>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</si>
  <si>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</si>
  <si>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</si>
  <si>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</si>
  <si>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</si>
  <si>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</si>
  <si>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</si>
  <si>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</si>
  <si>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</si>
  <si>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</si>
  <si>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</si>
  <si>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</si>
  <si>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</si>
  <si>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</si>
  <si>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</si>
  <si>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</si>
  <si>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</si>
  <si>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</si>
  <si>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</si>
  <si>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</si>
  <si>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</si>
  <si>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</si>
  <si>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</si>
  <si>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</si>
  <si>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</si>
  <si>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</si>
  <si>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</si>
  <si>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</si>
  <si>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</si>
  <si>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</si>
  <si>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</si>
  <si>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</si>
  <si>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</si>
  <si>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</si>
  <si>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</si>
  <si>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</si>
  <si>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</si>
  <si>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</si>
  <si>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</si>
  <si>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</si>
  <si>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</si>
  <si>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</si>
  <si>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</si>
  <si>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</si>
  <si>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</si>
  <si>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</si>
  <si>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</si>
  <si>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</si>
  <si>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</si>
  <si>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</si>
  <si>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</si>
  <si>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</si>
  <si>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</si>
  <si>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</si>
  <si>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</si>
  <si>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</si>
  <si>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</si>
  <si>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</si>
  <si>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</si>
  <si>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</si>
  <si>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</si>
  <si>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</si>
  <si>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</si>
  <si>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</si>
  <si>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</si>
  <si>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</si>
  <si>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</si>
  <si>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</si>
  <si>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</si>
  <si>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</si>
  <si>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</si>
  <si>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</si>
  <si>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</si>
  <si>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</si>
  <si>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</si>
  <si>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</si>
  <si>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</si>
  <si>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</si>
  <si>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</si>
  <si>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</si>
  <si>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</si>
  <si>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</si>
  <si>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</si>
  <si>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</si>
  <si>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</si>
  <si>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</si>
  <si>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</si>
  <si>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</si>
  <si>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</si>
  <si>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</si>
  <si>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</si>
  <si>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</si>
  <si>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</si>
  <si>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</si>
  <si>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</si>
  <si>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</si>
  <si>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</si>
  <si>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</si>
  <si>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</si>
  <si>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</si>
  <si>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</si>
  <si>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</si>
  <si>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</si>
  <si>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</si>
  <si>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</si>
  <si>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</si>
  <si>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</si>
  <si>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</si>
  <si>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</si>
  <si>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</si>
  <si>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</si>
  <si>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</si>
  <si>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</si>
  <si>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</si>
  <si>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</si>
  <si>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</si>
  <si>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</si>
  <si>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</si>
  <si>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</si>
  <si>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</si>
  <si>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</si>
  <si>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</si>
  <si>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</si>
  <si>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</si>
  <si>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</si>
  <si>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</si>
  <si>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</si>
  <si>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</si>
  <si>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</si>
  <si>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</si>
  <si>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</si>
  <si>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</si>
  <si>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</si>
  <si>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</si>
  <si>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</si>
  <si>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</si>
  <si>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</si>
  <si>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</si>
  <si>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</si>
  <si>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</si>
  <si>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</si>
  <si>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</si>
  <si>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</si>
  <si>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</si>
  <si>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</si>
  <si>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</si>
  <si>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</si>
  <si>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</si>
  <si>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</si>
  <si>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</si>
  <si>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</si>
  <si>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</si>
  <si>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</si>
  <si>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</si>
  <si>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</si>
  <si>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</si>
  <si>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</si>
  <si>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</si>
  <si>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</si>
  <si>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</si>
  <si>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</si>
  <si>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</si>
  <si>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</si>
  <si>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</si>
  <si>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</si>
  <si>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</si>
  <si>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</si>
  <si>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</si>
  <si>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</si>
  <si>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</si>
  <si>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</si>
  <si>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</si>
  <si>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</si>
  <si>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</si>
  <si>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</si>
  <si>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</si>
  <si>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</si>
  <si>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</si>
  <si>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</si>
  <si>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</si>
  <si>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</si>
  <si>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</si>
  <si>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</si>
  <si>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</si>
  <si>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</si>
  <si>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</si>
  <si>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</si>
  <si>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</si>
  <si>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</si>
  <si>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</si>
  <si>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</si>
  <si>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</si>
  <si>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</si>
  <si>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</si>
  <si>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</si>
  <si>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</si>
  <si>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</si>
  <si>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</si>
  <si>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</si>
  <si>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</si>
  <si>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</si>
  <si>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</si>
  <si>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</si>
  <si>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</si>
  <si>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</si>
  <si>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</si>
  <si>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</si>
  <si>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</si>
  <si>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</si>
  <si>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</si>
  <si>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</si>
  <si>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</si>
  <si>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</si>
  <si>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</si>
  <si>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</si>
  <si>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</si>
  <si>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</si>
  <si>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</si>
  <si>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</si>
  <si>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</si>
  <si>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</si>
  <si>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</si>
  <si>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</si>
  <si>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</si>
  <si>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</si>
  <si>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</si>
  <si>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</si>
  <si>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</si>
  <si>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</si>
  <si>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</si>
  <si>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</si>
  <si>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</si>
  <si>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</si>
  <si>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</si>
  <si>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</si>
  <si>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</si>
  <si>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</si>
  <si>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</si>
  <si>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</si>
  <si>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</si>
  <si>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</si>
  <si>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</si>
  <si>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</si>
  <si>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</si>
  <si>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</si>
  <si>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</si>
  <si>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</si>
  <si>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</si>
  <si>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</si>
  <si>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</si>
  <si>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</si>
  <si>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</si>
  <si>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</si>
  <si>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</si>
  <si>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</si>
  <si>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</si>
  <si>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</si>
  <si>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</si>
  <si>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</si>
  <si>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</si>
  <si>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</si>
  <si>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</si>
  <si>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</si>
  <si>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</si>
  <si>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</si>
  <si>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</si>
  <si>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</si>
  <si>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</si>
  <si>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</si>
  <si>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</si>
  <si>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</si>
  <si>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</si>
  <si>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</si>
  <si>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</si>
  <si>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</si>
  <si>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</si>
  <si>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</si>
  <si>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</si>
  <si>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</si>
  <si>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</si>
  <si>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</si>
  <si>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</si>
  <si>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</si>
  <si>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</si>
  <si>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</si>
  <si>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</si>
  <si>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</si>
  <si>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</si>
  <si>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</si>
  <si>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</si>
  <si>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</si>
  <si>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</si>
  <si>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</si>
  <si>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</si>
  <si>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</si>
  <si>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</si>
  <si>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</si>
  <si>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</si>
  <si>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</si>
  <si>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</si>
  <si>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</si>
  <si>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</si>
  <si>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</si>
  <si>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</si>
  <si>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</si>
  <si>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</si>
  <si>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</si>
  <si>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</si>
  <si>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</si>
  <si>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</si>
  <si>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</si>
  <si>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</si>
  <si>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</si>
  <si>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</si>
  <si>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</si>
  <si>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</si>
  <si>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</si>
  <si>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</si>
  <si>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</si>
  <si>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</si>
  <si>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</si>
  <si>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</si>
  <si>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</si>
  <si>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</si>
  <si>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</si>
  <si>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</si>
  <si>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</si>
  <si>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</si>
  <si>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</si>
  <si>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</si>
  <si>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</si>
  <si>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</si>
  <si>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</si>
  <si>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</si>
  <si>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</si>
  <si>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</si>
  <si>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</si>
  <si>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</si>
  <si>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</si>
  <si>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</si>
  <si>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</si>
  <si>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</si>
  <si>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</si>
  <si>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</si>
  <si>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</si>
  <si>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</si>
  <si>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</si>
  <si>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</si>
  <si>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</si>
  <si>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</si>
  <si>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</si>
  <si>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</si>
  <si>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</si>
  <si>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</si>
  <si>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</si>
  <si>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</si>
  <si>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</si>
  <si>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</si>
  <si>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</si>
  <si>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</si>
  <si>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</si>
  <si>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</si>
  <si>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</si>
  <si>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</si>
  <si>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</si>
  <si>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</si>
  <si>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</si>
  <si>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</si>
  <si>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</si>
  <si>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</si>
  <si>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</si>
  <si>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</si>
  <si>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</si>
  <si>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</si>
  <si>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</si>
  <si>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</si>
  <si>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</si>
  <si>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</si>
  <si>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</si>
  <si>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</si>
  <si>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</si>
  <si>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</si>
  <si>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</si>
  <si>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</si>
  <si>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</si>
  <si>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</si>
  <si>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</si>
  <si>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</si>
  <si>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</si>
  <si>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</si>
  <si>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</si>
  <si>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</si>
  <si>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</si>
  <si>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</si>
  <si>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</si>
  <si>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</si>
  <si>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</si>
  <si>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</si>
  <si>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</si>
  <si>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</si>
  <si>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</si>
  <si>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</si>
  <si>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</si>
  <si>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</si>
  <si>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</si>
  <si>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</si>
  <si>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</si>
  <si>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</si>
  <si>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</si>
  <si>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</si>
  <si>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</si>
  <si>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</si>
  <si>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</si>
  <si>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</si>
  <si>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</si>
  <si>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</si>
  <si>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</si>
  <si>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</si>
  <si>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</si>
  <si>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</si>
  <si>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</si>
  <si>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</si>
  <si>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</si>
  <si>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</si>
  <si>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</si>
  <si>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</si>
  <si>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</si>
  <si>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</si>
  <si>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</si>
  <si>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</si>
  <si>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</si>
  <si>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</si>
  <si>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</si>
  <si>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</si>
  <si>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</si>
  <si>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</si>
  <si>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</si>
  <si>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</si>
  <si>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</si>
  <si>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</si>
  <si>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</si>
  <si>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</si>
  <si>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</si>
  <si>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</si>
  <si>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</si>
  <si>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</si>
  <si>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</si>
  <si>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</si>
  <si>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</si>
  <si>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</si>
  <si>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</si>
  <si>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</si>
  <si>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</si>
  <si>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</si>
  <si>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</si>
  <si>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</si>
  <si>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</si>
  <si>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</si>
  <si>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</si>
  <si>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</si>
  <si>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</si>
  <si>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</si>
  <si>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</si>
  <si>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</si>
  <si>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</si>
  <si>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</si>
  <si>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</si>
  <si>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</si>
  <si>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</si>
  <si>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</si>
  <si>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</si>
  <si>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</si>
  <si>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</si>
  <si>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</si>
  <si>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</si>
  <si>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</si>
  <si>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</si>
  <si>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</si>
  <si>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</si>
  <si>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</si>
  <si>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</si>
  <si>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</si>
  <si>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</si>
  <si>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</si>
  <si>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</si>
  <si>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</si>
  <si>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</si>
  <si>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</si>
  <si>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</si>
  <si>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</si>
  <si>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</si>
  <si>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</si>
  <si>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</si>
  <si>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</si>
  <si>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</si>
  <si>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</si>
  <si>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</si>
  <si>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</si>
  <si>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</si>
  <si>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</si>
  <si>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</si>
  <si>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</si>
  <si>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</si>
  <si>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</si>
  <si>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</si>
  <si>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</si>
  <si>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</si>
  <si>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</si>
  <si>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</si>
  <si>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</si>
  <si>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</si>
  <si>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</si>
  <si>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</si>
  <si>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</si>
  <si>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</si>
  <si>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</si>
  <si>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</si>
  <si>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</si>
  <si>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</si>
  <si>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</si>
  <si>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</si>
  <si>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</si>
  <si>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</si>
  <si>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</si>
  <si>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</si>
  <si>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</si>
  <si>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</si>
  <si>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</si>
  <si>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</si>
  <si>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</si>
  <si>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</si>
  <si>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</si>
  <si>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</si>
  <si>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</si>
  <si>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</si>
  <si>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</si>
  <si>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</si>
  <si>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</si>
  <si>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</si>
  <si>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</si>
  <si>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</si>
  <si>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</si>
  <si>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</si>
  <si>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</si>
  <si>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</si>
  <si>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</si>
  <si>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</si>
  <si>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</si>
  <si>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</si>
  <si>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</si>
  <si>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</si>
  <si>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</si>
  <si>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</si>
  <si>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</si>
  <si>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</si>
  <si>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</si>
  <si>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</si>
  <si>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</si>
  <si>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</si>
  <si>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</si>
  <si>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</si>
  <si>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</si>
  <si>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</si>
  <si>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</si>
  <si>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</si>
  <si>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</si>
  <si>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</si>
  <si>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</si>
  <si>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</si>
  <si>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</si>
  <si>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</si>
  <si>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</si>
  <si>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</si>
  <si>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</si>
  <si>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</si>
  <si>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</si>
  <si>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</si>
  <si>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</si>
  <si>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</si>
  <si>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</si>
  <si>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</si>
  <si>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</si>
  <si>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</si>
  <si>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</si>
  <si>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</si>
  <si>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</si>
  <si>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</si>
  <si>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</si>
  <si>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</si>
  <si>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</si>
  <si>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</si>
  <si>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</si>
  <si>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</si>
  <si>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</si>
  <si>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</si>
  <si>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</si>
  <si>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</si>
  <si>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</si>
  <si>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</si>
  <si>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</si>
  <si>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</si>
  <si>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</si>
  <si>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</si>
  <si>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</si>
  <si>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</si>
  <si>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</si>
  <si>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</si>
  <si>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</si>
  <si>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</si>
  <si>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</si>
  <si>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</si>
  <si>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</si>
  <si>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</si>
  <si>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</si>
  <si>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</si>
  <si>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</si>
  <si>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</si>
  <si>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</si>
  <si>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</si>
  <si>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</si>
  <si>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</si>
  <si>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</si>
  <si>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</si>
  <si>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</si>
  <si>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</si>
  <si>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</si>
  <si>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</si>
  <si>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</si>
  <si>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</si>
  <si>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</si>
  <si>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</si>
  <si>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</si>
  <si>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</si>
  <si>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</si>
  <si>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</si>
  <si>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</si>
  <si>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</si>
  <si>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</si>
  <si>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</si>
  <si>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</si>
  <si>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</si>
  <si>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</si>
  <si>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</si>
  <si>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</si>
  <si>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</si>
  <si>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</si>
  <si>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</si>
  <si>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</si>
  <si>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</si>
  <si>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</si>
  <si>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</si>
  <si>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</si>
  <si>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</si>
  <si>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</si>
  <si>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</si>
  <si>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</si>
  <si>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</si>
  <si>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</si>
  <si>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</si>
  <si>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</si>
  <si>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</si>
  <si>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</si>
  <si>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</si>
  <si>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</si>
  <si>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</si>
  <si>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</si>
  <si>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</si>
  <si>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</si>
  <si>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</si>
  <si>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</si>
  <si>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</si>
  <si>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</si>
  <si>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</si>
  <si>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</si>
  <si>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</si>
  <si>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</si>
  <si>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</si>
  <si>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</si>
  <si>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</si>
  <si>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</si>
  <si>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</si>
  <si>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</si>
  <si>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</si>
  <si>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</si>
  <si>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</si>
  <si>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</si>
  <si>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</si>
  <si>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</si>
  <si>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</si>
  <si>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</si>
  <si>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</si>
  <si>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</si>
  <si>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</si>
  <si>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</si>
  <si>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</si>
  <si>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</si>
  <si>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</si>
  <si>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</si>
  <si>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</si>
  <si>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</si>
  <si>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</si>
  <si>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</si>
  <si>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</si>
  <si>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</si>
  <si>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</si>
  <si>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</si>
  <si>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</si>
  <si>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</si>
  <si>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</si>
  <si>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</si>
  <si>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</si>
  <si>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</si>
  <si>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</si>
  <si>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</si>
  <si>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</si>
  <si>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</si>
  <si>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</si>
  <si>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</si>
  <si>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</si>
  <si>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</si>
  <si>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</si>
  <si>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</si>
  <si>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</si>
  <si>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</si>
  <si>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</si>
  <si>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</si>
  <si>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</si>
  <si>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</si>
  <si>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</si>
  <si>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</si>
  <si>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</si>
  <si>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</si>
  <si>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</si>
  <si>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</si>
  <si>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</si>
  <si>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</si>
  <si>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</si>
  <si>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</si>
  <si>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</si>
  <si>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</si>
  <si>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</si>
  <si>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</si>
  <si>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</si>
  <si>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</si>
  <si>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</si>
  <si>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</si>
  <si>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</si>
  <si>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</si>
  <si>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</si>
  <si>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</si>
  <si>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</si>
  <si>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</si>
  <si>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</si>
  <si>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</si>
  <si>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</si>
  <si>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</si>
  <si>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</si>
  <si>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</si>
  <si>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</si>
  <si>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</si>
  <si>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</si>
  <si>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</si>
  <si>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</si>
  <si>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</si>
  <si>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</si>
  <si>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</si>
  <si>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</si>
  <si>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</si>
  <si>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</si>
  <si>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</si>
  <si>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</si>
  <si>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</si>
  <si>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</si>
  <si>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</si>
  <si>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</si>
  <si>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</si>
  <si>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</si>
  <si>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</si>
  <si>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</si>
  <si>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</si>
  <si>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</si>
  <si>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</si>
  <si>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</si>
  <si>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</si>
  <si>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</si>
  <si>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</si>
  <si>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</si>
  <si>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</si>
  <si>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</si>
  <si>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</si>
  <si>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</si>
  <si>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</si>
  <si>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</si>
  <si>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</si>
  <si>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</si>
  <si>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</si>
  <si>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</si>
  <si>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</si>
  <si>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</si>
  <si>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</si>
  <si>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</si>
  <si>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</si>
  <si>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</si>
  <si>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</si>
  <si>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</si>
  <si>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</si>
  <si>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</si>
  <si>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</si>
  <si>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</si>
  <si>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 Contar con el currículo actualizado de la Facultad de Odontología.</t>
  </si>
  <si>
    <t xml:space="preserve">1) 100% del plan de estudios de la carrera de odontologia actualizado. </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</si>
  <si>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</si>
  <si>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</si>
  <si>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</si>
  <si>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</si>
  <si>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Convenios aprobados disponibles en base de datos</t>
  </si>
  <si>
    <t>Convenios renovados disponibles en base de datos</t>
  </si>
  <si>
    <t>Convenios específicos aprobados disponibles en base de datos</t>
  </si>
  <si>
    <t>Cartas de intensiones aprobadas</t>
  </si>
  <si>
    <t>SIVRI funcionando</t>
  </si>
  <si>
    <t xml:space="preserve">b1.M3A2: Talleres de socialización con unidades académicas para promover el uso y alimentación del SIVRI </t>
  </si>
  <si>
    <t>c) La movilidad académica y estudiantil es impulsada por las diversas unidades y facilitada desde la VRI</t>
  </si>
  <si>
    <t>Informe de la visita del docente con detalle de sus actividades realizadas</t>
  </si>
  <si>
    <t>c4.M7: Eventos de promoción de oportunidades de movilidad con los principales socios de la UNAH</t>
  </si>
  <si>
    <t xml:space="preserve">c5.M8.A1: Participación en la semana académica de Honduras Global </t>
  </si>
  <si>
    <t>Informe de detallado de la experiencia de cada participante</t>
  </si>
  <si>
    <t>Aplicaciones a consorcios</t>
  </si>
  <si>
    <t xml:space="preserve">d) Fortalecer la capacidad de elaboración, presentación y negociación de iniciativas de cooperación en las unidades </t>
  </si>
  <si>
    <t>Memorias De los talleres.
-Portafolios De cooperación.</t>
  </si>
  <si>
    <t xml:space="preserve">e) Participación de la UNAH-VRI en redes y consorcios internacionales </t>
  </si>
  <si>
    <t>Memorias de informe de misión</t>
  </si>
  <si>
    <t>f) Visibilización de la UNAH a nivel nacional e internacional en temas claves del desarrollo, internacionalización y otros.</t>
  </si>
  <si>
    <t>Carpeta de presentaciones</t>
  </si>
  <si>
    <t xml:space="preserve">g) Monitoreo y evaluación del proceso de internacionalización </t>
  </si>
  <si>
    <t>Tablero de comandos</t>
  </si>
  <si>
    <t>Manuales de procedimientos</t>
  </si>
  <si>
    <t>TOTAL INTERNACIONALIZACIÓN DE LA EDUCACIÓN SUPERIOR</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</si>
  <si>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</si>
  <si>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</si>
  <si>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a2.M2: Los convenios internacionales recibidos por la VRI se tramitan de acuerdo a la norma </t>
  </si>
  <si>
    <t>Disponibles informes de evaluación del funcionamiento de la plataforma tecnológica.</t>
  </si>
  <si>
    <t>a1.M1: Desarrollar un proceso de consulta para revisar y adecuar las normas y manual de procedimientos existente en relación a aprobación de convenios y proyectos.</t>
  </si>
  <si>
    <t>a) La UNAH cuenta con un sistema de gestión y aprobación de convenios y proyectos acorde a las modalidades internacionales.</t>
  </si>
  <si>
    <t>a2.M2A4: Cartas de intenciones son tramitadas a fin de garantizar que el proceso de cooperación o colaboración no se demora.</t>
  </si>
  <si>
    <t>a2.M2A2: Convenios con las universidades del CSUCA son revisados y renovados según su contenido.</t>
  </si>
  <si>
    <t>a2.M2A3: Convenios específicos son remitidos por la unidades y cuentan con el respaldo de los fondos que permitirán ejecutarlos.</t>
  </si>
  <si>
    <t>a2.M2A1: Solicitar los dictámenes, elaborar dictamen consolidado y remitir a Rectoría para su presentación y aprobación ante Consejo Universitario</t>
  </si>
  <si>
    <t>1.2.1</t>
  </si>
  <si>
    <t>1.2.2</t>
  </si>
  <si>
    <t>1.2.3</t>
  </si>
  <si>
    <t>1.2.4</t>
  </si>
  <si>
    <t>0156</t>
  </si>
  <si>
    <t>0155</t>
  </si>
  <si>
    <t>Contrato</t>
  </si>
  <si>
    <t>Centros Regionales, Facultades, Carreras, Direcciones y estudiantes.</t>
  </si>
  <si>
    <t>Dirección de Convenios y Proyectos, Nilda Ríos y Alejandra Martínez</t>
  </si>
  <si>
    <t>Las diferentes instancias de la UNAH  no conocen los procedimientos internos que se deben realizar para la formulación, presentación y negociación de un convenio, carta de intenciones, contrato de carácter internacional por lo tanto para facilitar y mejorar los procesos es necesario asesorarles a través del seguimiento de los portafolios de cooperación</t>
  </si>
  <si>
    <t>Se identifican y asignan personal clave en cada uno de los CR y CU para la formulación de convenios.</t>
  </si>
  <si>
    <t>Autoridades Administrativas de UNAH, personal de la VRI, docentes.</t>
  </si>
  <si>
    <t>b1.M3A1: Lanzamiento del SIVRI ante autoridades</t>
  </si>
  <si>
    <t>b1.M3: Diseñado sistema de información y socializado con las diferentes unidades académicas</t>
  </si>
  <si>
    <t>2.1.1</t>
  </si>
  <si>
    <t>2.1.2</t>
  </si>
  <si>
    <t>SIVRI funcionando y disponible en sitio web</t>
  </si>
  <si>
    <t>Ciudad Universitaria, Centros Regionales y Estudiantes</t>
  </si>
  <si>
    <t>Contar con una bases de datos de convenios, cartas de intensiones y proyectos; facilitara el diseño de actividades/programas puntuales para beneficio del fortalecimiento institucional y academico.</t>
  </si>
  <si>
    <t>Adriana Mitsue Dominguez</t>
  </si>
  <si>
    <t>c1.M4: Boletines informativos sobre oportunidades de becas y movilidad se publican cada dos meses a nivel de la comunidad universitaria</t>
  </si>
  <si>
    <t>c3.M6: Movilidad docente internacional hacia Centros Regionales</t>
  </si>
  <si>
    <t>c2.M5: Programa de jóvenes embajadores se ejecuta anualmente.</t>
  </si>
  <si>
    <t>c4.M7.A1 Al menos 5 promociones al año de oportunidades de movilidad.</t>
  </si>
  <si>
    <t>Captación de información para la recepción de las ofertas de movilidad, y se desarrollarán  al menos 3 mecanismos (digitales,  físicos y didácticos) para difundir la oferta de oportunidades de movilidad internacional a la comunidad universitaria.</t>
  </si>
  <si>
    <t>0250</t>
  </si>
  <si>
    <t>Comunicación</t>
  </si>
  <si>
    <t>0077</t>
  </si>
  <si>
    <t>Publicaciones</t>
  </si>
  <si>
    <t>0131</t>
  </si>
  <si>
    <t>Las entidades emisoras de becas no transmiten la información en tiempo necesario para aplicar a las becas, la VRI no cuenta con los recursos (impresoras, etc,) y espacio físico para realizar los eventos.</t>
  </si>
  <si>
    <t>La calidad de la educación y la constante actualización de la UNAH requiere de interacciones permanentes e intercambios de conocimientos con las universidades del mundo, por lo que la movilidad internacional es esencial para la vida universitaria. Además existen para los hondureños y miembros de la comunidad universitaria de la UNAH una diversidad de oportunidades ofertadas por otras entidades para cursar  programas académicos, participar en eventos internacionales, realizar investigaciones, actividades culturales, capacitaciones para el fortalecimiento institucional y otra serie de actividades que enriquecen el quehacer universitario.</t>
  </si>
  <si>
    <t>Boletines, pg web, afiches, presentaciones, trifolios, entrevistas en tv, correos, circulares, etc.</t>
  </si>
  <si>
    <t xml:space="preserve">Unidad de Movilidad, becas y pasantías, DIRCOM, SEDI. 
Coordinación:
Alejandra  Martínez
</t>
  </si>
  <si>
    <t>c5.M8: Eventos de intercambios de experiencias entre estudiantes ex-becarios y estudiantes de excelencia académica</t>
  </si>
  <si>
    <t>0119</t>
  </si>
  <si>
    <t>Viaje</t>
  </si>
  <si>
    <t>Unidad de Movilidad, becas y pasantías, Unidades académicas, Centros Regionales.
Coordinación:
Daniela Barahona</t>
  </si>
  <si>
    <t>Centros Regionales, Facultades y Carreras</t>
  </si>
  <si>
    <t>Protocolos de atención a visitas académicas, intercambios y estancias prolongadas, y al menos 10 visitas internacionales</t>
  </si>
  <si>
    <t>Se reducen las oportunidades de financiamiento de movilidad universitaria debido a situaciones internacionales. Las Unidades de la UNAH no muestran interés en participar en actividades de movilidad internacional.</t>
  </si>
  <si>
    <t>0556</t>
  </si>
  <si>
    <t>Asistencia</t>
  </si>
  <si>
    <t>0589</t>
  </si>
  <si>
    <t>Visitante</t>
  </si>
  <si>
    <t>0127</t>
  </si>
  <si>
    <t>Visita</t>
  </si>
  <si>
    <t>C3.M6.A2: Gestión de 17 profesores visitantes y la cobertura de su estadía en Honduras para facultades y centros regionales</t>
  </si>
  <si>
    <t>C3. M6.A3: Recepción y coordinación de visitas internacionales (al menos 5 visitas)</t>
  </si>
  <si>
    <t>El proceso de recepción de personas a la UNAH  debe tener mecanismos de apoyo y seguimiento para asegurar que responde a los objetivos institucionales de la UNAH y los objetivos particulares de cada actividad con calidad, así como garantizar que se da la mejor atención por parte de la UNAH.</t>
  </si>
  <si>
    <t>Convocatoria a través de circulares, boletines, medios de comunicación masivos.</t>
  </si>
  <si>
    <t>c8.M11: La Unidad elabora, difunde, capacita, ejecuta y coordina la Estrategia de movilidad de UNAH.</t>
  </si>
  <si>
    <t>La Unidad elabora, difunde, capacita, ejecuta y coordina la Estrategia de movilidad de UNAH.</t>
  </si>
  <si>
    <t xml:space="preserve">Documento final de la estrategia de movilidad, protocolos, rutas críticas de procedimientos, material de difusión y material para las capacitaciones. </t>
  </si>
  <si>
    <t xml:space="preserve">Unidad de Movilidad, becas y pasantías, Unidades Académicas, Vicerrectoría Académica, Educación Superior, Docencia, Personal, Finanzas, Facultades y Centros Regionales
Coordinación:
Alejandra Martínez y Sofía Alvarado
</t>
  </si>
  <si>
    <t>0005</t>
  </si>
  <si>
    <t>Aplicación</t>
  </si>
  <si>
    <t>Registro</t>
  </si>
  <si>
    <t>0096</t>
  </si>
  <si>
    <t>Capacitado(a)</t>
  </si>
  <si>
    <t>0149</t>
  </si>
  <si>
    <t>Informe</t>
  </si>
  <si>
    <t>Para aumentar la movilidad universitaria y realizarla de forma más eficiente, la UNAH requiere de una herramienta que defina las prioridades para la movilidad, y los procesos, requisitos y resultados esperados.</t>
  </si>
  <si>
    <t>c6.M9: Conferencias y eventos de actores internacionales organizadas por la VRI</t>
  </si>
  <si>
    <t>0039</t>
  </si>
  <si>
    <t>Evento</t>
  </si>
  <si>
    <t>c6.M9.A1: Al menos dos conferencias por semestre impartidas en temas de actualidad e interés académico y cultural.</t>
  </si>
  <si>
    <t>c7.M10: aplicaciones a convocatorios Erasmus Mundus para optar a programas y proyectos de movilidad y fortalecimiento institucional.</t>
  </si>
  <si>
    <t>c7.M10.A1: al menos 5 aplicaciones para participar en consorcios universitarios de Erasmus Mundus.</t>
  </si>
  <si>
    <t>e2.M14:Participar en las reuniones de la Red GIRA</t>
  </si>
  <si>
    <t>e1.M.13.A1: participar en dos reuniones al año.</t>
  </si>
  <si>
    <t>e2.M14.A1: participar en dos reuniones al año</t>
  </si>
  <si>
    <t>e3.M15.A1: participar en dos reuniones al año</t>
  </si>
  <si>
    <t>d1.M12A1: Talleres de portafolio de cooperación realizados en centros regionales y unidades académicas</t>
  </si>
  <si>
    <t>e1.M13: Participar en las reuniones del SIESCA.</t>
  </si>
  <si>
    <t>e3.M15: Participar en las reuniones de Red INCA</t>
  </si>
  <si>
    <t>h1.M17.A1: Diseño de tablero de comando para registro y seguimiento de actividades.</t>
  </si>
  <si>
    <t>h1.M17.A2: Manual de procedimientos administrativos es aplicado por todo el personal.</t>
  </si>
  <si>
    <t xml:space="preserve">h)La gestión administrativa que realiza la VRI cumple y promueve la desconcentración, la ética, transparencia y rendición de cuentas.  </t>
  </si>
  <si>
    <t>Al menos 2 miembros de la Dirección realizan pasantías en Universidades internacionales</t>
  </si>
  <si>
    <t>0463</t>
  </si>
  <si>
    <t>Pasantia</t>
  </si>
  <si>
    <t>Personal de la Dirección de Convenios y proyectos se capacitan en METAPLAN, Oratoria y en sistematización de procesos</t>
  </si>
  <si>
    <t>0498</t>
  </si>
  <si>
    <t>Sistema de información</t>
  </si>
  <si>
    <t>0103</t>
  </si>
  <si>
    <t>Oficina</t>
  </si>
  <si>
    <t>0392</t>
  </si>
  <si>
    <t>Equipo</t>
  </si>
  <si>
    <t>- Las programaciones de tiempo de los representantes de las Universidades Internacionales coinciden con lo previsto en la VRI.
- Las condiciones externas e internas son aptas para realizar los intercambios y pasantías al exterior.
-Presupuesto de la VRI es aprobado</t>
  </si>
  <si>
    <t xml:space="preserve">La estructura y funciones de la VRI fueron aprobadas en el 2011, por lo que es estrategico conocer las experiencias, procesos, actividades y socios que se mantienen en Universidades aliadas extranjeras y fortalecer los lazos de cooperación y la gestión interna de la VRI para formular nuevas estrategias de obtención de fondos y conocer la mejor manera de realizar convenios, programas, proyectos academicos a nivel internacional. </t>
  </si>
  <si>
    <t>- Informes de Misión
- Talleres de replica de aprendizaje
- Documentación obtenida en la visita.
- Compendios de recopilación de información.</t>
  </si>
  <si>
    <t>Personal de VRI, enlaces de VRI en los Centros Regionales y Unidades Academicas.</t>
  </si>
  <si>
    <t>Amy Chahin
Nilda Rios</t>
  </si>
  <si>
    <t xml:space="preserve">- Se cuenta con el espacio necesario para realizar los talleres planteados.
- La propuesta técnica y económica presentada por los facilitadores se encuentra dentro de lo estimado.
- </t>
  </si>
  <si>
    <t>La VRI realiza talleres en diversos temas (Portafolio de Cooperación, Elaboración de Proyectos, Negociación, Obtención de fondos, etc) en los diferentes CR y Facultades de UNAH, y es vital que las encargadas de facilitar esta información conozcan las mejores herramientas de moderación, oratoria y sistematización de procesos y poder mejorar la recopilación de información y la entrega del contenido necesario, asimismo desarrollar documentos que puedan ser conocidos por la Cooperación Internacional y las diversas unidades de UNAH.</t>
  </si>
  <si>
    <t>- Listados de asistencia
- Agendas de talleres
- Hoja de Vida de Facilitadores
- Evaluaciones finales
- Documentos sistematizados en proceso llevados a cabo por la VRI.</t>
  </si>
  <si>
    <t>Personal de la VRI</t>
  </si>
  <si>
    <t>Carlina Cerrato
Amy Chahin y Nilda Ríos</t>
  </si>
  <si>
    <t>SIVRI y demás sistemas de información tendrán buen mantenimiento y estarán funcionando plenamente.</t>
  </si>
  <si>
    <t>El SIVRI sirve para mantener a la comunidad universitaria de todos los procesos que se realizan dentro de la VRI como ser base de datos de convenios, convocatorias de becas, relaciones con instancias internacionales, etc.</t>
  </si>
  <si>
    <t>SIVRI funcionando adecuadamente en la plataforma, todos los sistemas de información actualizados.</t>
  </si>
  <si>
    <t>Oficina VRI</t>
  </si>
  <si>
    <t>Unidad administrativa y de sistemas de la VRI junto con la DEGT.</t>
  </si>
  <si>
    <t>La gestión de las adquisiciones de equipo, oficina y mobiliario se harán de acuerdo a las necesidades de la VRI y de la disponibilidad de fondos.</t>
  </si>
  <si>
    <t>El buen funcionamiento de la VRI y su personal depende enteramente de las condiciones laborales en las cuales se encuentran, por lo que es muy importante mantener una oficina con aspecto profesional, adecuada a las actividades que se realizan dentro de la misma.</t>
  </si>
  <si>
    <t>Facturas, recibos, informes trimestrales, inventario de activos.</t>
  </si>
  <si>
    <t>Unidad administrativa de la VRI, proveedores y SEAFI.</t>
  </si>
  <si>
    <t>0369</t>
  </si>
  <si>
    <t>Consultoria</t>
  </si>
  <si>
    <t>Estrategia diseñada, elaborados perfiles de puestos.</t>
  </si>
  <si>
    <t>Las unidades administrativas y académicas de CU y los CR se encuentran anuentes en establecer un proceso unificado de gestión de proyectos internacionales</t>
  </si>
  <si>
    <t>En la actualidad no existe un proceso que regule la gestión de proyectos internacionales en la UNAH por lo tanto este manual ayudará a fortalecer las capacidades de docentes e instancias administrativas que realizan gestiones de fondos, y la VRI de acuerdo al art. 24 de la Ley Orgánica tiene la facultad de regular y supervisar cualquier forma de cooperación.</t>
  </si>
  <si>
    <t>Manual elaborado y aprobado</t>
  </si>
  <si>
    <t>Autoridades Administrativas de UNAH, personal de la VRI, docentes</t>
  </si>
  <si>
    <t>Carlina Cerrato
Amy Chahin</t>
  </si>
  <si>
    <t xml:space="preserve">g1.M19: consolidar la unidad de monitoreo y evaluación </t>
  </si>
  <si>
    <t>h1.M20: Todas las direcciones de la VRI tendrán a partir del 2014 un sistema de rendición de cuentas de la gestión administrativa transparente.</t>
  </si>
  <si>
    <t>d1.M12: La VRI acompaña los procesos de gestión de cooperación de las unidades académicas a fin de que cumplan con los requisitos que permitan su aprobación</t>
  </si>
  <si>
    <t>- Las fechas programadas coinciden con las agendas de los CR y Facultades.
- Los CR y Facultades muestran interés en conformar el portafolio de sus unidades.
- Los participantes aportan ideas e iniciativas de proyectos para alimentar el portafolio</t>
  </si>
  <si>
    <t>Los portafolios de cooperación facilitaran la vinculación de iniciativas y necesidades de financiamiento externo a la cooperación internacional, identificando proyectos potenciales y necesidades de fortalecimiento.</t>
  </si>
  <si>
    <t xml:space="preserve">- Se cuenta con un Portafolio de Cooperación en 3 Centros Regionales y 2 Facultades de CU
- Listados de asistencia a taller de portafolio
- Se documenta los resultados de los talleres en informes de misión.
</t>
  </si>
  <si>
    <t>Jefes, Coordinadores y Docentes de Carreras de los CR, personal administrativo de VOAE, DVUS de los CR, estudiantes representantes de las asociaciones estudiantiles.</t>
  </si>
  <si>
    <t>0539</t>
  </si>
  <si>
    <t>Resma</t>
  </si>
  <si>
    <t>0447</t>
  </si>
  <si>
    <t>Misión</t>
  </si>
  <si>
    <t>0155                    0152</t>
  </si>
  <si>
    <t>Contrato Seguimiento</t>
  </si>
  <si>
    <t>Las Unidades Académicas y Administrativas no solicitan la colaboración de la VRI para impulsar estos procesos de internacionalización. La  UNAH no utiliza los espacios de internacionalización para lograr los objetivos de la IV Reforma y  el Plan Estratégico de la UNAH.</t>
  </si>
  <si>
    <t>La VRI se encuentra impulsando y apoyando diversos procesos de internacionalización de la UNAH, los cuales requieren la participación en diversos escenarios internacionales como foros, redes universitarias para poder establecer mecanismos permanentes de intercambio de conocimientos y miembros de la comunidad universitaria.</t>
  </si>
  <si>
    <t>Informes de redes universitarias, documentos del portafolio de cooperación, acuerdos y alianzas pactadas de cooperación académica con énfasis en movilidad.</t>
  </si>
  <si>
    <t>Comunidad universitaria</t>
  </si>
  <si>
    <t>Unidad de movilidad, becas y pasantias, Unidad de Proyectos y Convenios, Unidades Académicas, Centros Regionales. Coordinacion: Sofía Alvarado</t>
  </si>
  <si>
    <t>Las unidades administrativas y académicas de la UNAH aportan información relevante a la VRI sobre cada una de las áreas que desean fortalecer o de iniciativas nuevas que requieran apoyo internacional.</t>
  </si>
  <si>
    <t>b) Sistema de información de VRI (SIVRI) per-mite a la comunidad universitaria tomar decisiones en cuanto a acciones de internacionalización</t>
  </si>
  <si>
    <t>No. De personas capacitadas en el uso del SIVRI. *OJO: incluye salario Osman y Adriana creo</t>
  </si>
  <si>
    <t>c1.M4.A1: Elaborados boletines sobre la base de información recibida por la VRI.</t>
  </si>
  <si>
    <t>Útiles de escritorio, oficina y enseñanza</t>
  </si>
  <si>
    <t>Alimentos y bebidas para personas</t>
  </si>
  <si>
    <t>Publicidad y propaganda</t>
  </si>
  <si>
    <t>Útiles y materiales eléctricos</t>
  </si>
  <si>
    <t>Servicios de capacitación</t>
  </si>
  <si>
    <t>Servicios de imprenta</t>
  </si>
  <si>
    <t>Productos de artes gráficas</t>
  </si>
  <si>
    <t>Pasajes nacionales</t>
  </si>
  <si>
    <t>Viáticos nacionales</t>
  </si>
  <si>
    <t>Gasolina</t>
  </si>
  <si>
    <t>Diesel</t>
  </si>
  <si>
    <t>Papel de escritorio</t>
  </si>
  <si>
    <t>Servicio de transporte</t>
  </si>
  <si>
    <t>Mantenimiento de sistemas de información</t>
  </si>
  <si>
    <t>3.1.1</t>
  </si>
  <si>
    <t>3.2.1</t>
  </si>
  <si>
    <t>3.2.2</t>
  </si>
  <si>
    <t>Se crearan mecanismos de gestión, promoción y acompañamiento al envió de miembros de la comunidad universitaria al extranjero.</t>
  </si>
  <si>
    <t>3.2.3</t>
  </si>
  <si>
    <t>3.2.4</t>
  </si>
  <si>
    <t>3.2.5</t>
  </si>
  <si>
    <t>Propuesta aprobada por equipo integrado por VRI y VOAE; Informe de programa socializado.
-informe de misión y liquidación De cada participante.</t>
  </si>
  <si>
    <t>3.3.1</t>
  </si>
  <si>
    <t>3.3.2</t>
  </si>
  <si>
    <t>c2.M5.A2: Gestión, organización y apoyo a movilidad de profesores y personal Administrativo al extranjero (6) financiamiento.</t>
  </si>
  <si>
    <t>c2.M5.A3: Gestión, organización y coordinación de grupos de estudiantes de la UNAH en eventos Internacionales 2 envíos de 4 participantes (Intercambio Cultural y académico) financiamiento</t>
  </si>
  <si>
    <t>c2.M5.A4: Apoyo técnico a viajes Internacionales que realice nuestra comunidad.</t>
  </si>
  <si>
    <t>c2.M5.A5: Movilidades para desarrollar programas de movilidad internacional en la UNAH .</t>
  </si>
  <si>
    <t>c3.M6.A1: Gestión, organización y coordinación de voluntarios profesionales y personal administrativo extranjero (al menos 3 visitas)</t>
  </si>
  <si>
    <t>3.4.1</t>
  </si>
  <si>
    <t>3.4.2</t>
  </si>
  <si>
    <t>16 boletines elaborados y distribuidos</t>
  </si>
  <si>
    <t>3.5.1</t>
  </si>
  <si>
    <t>3.6.1</t>
  </si>
  <si>
    <t>3.7.1</t>
  </si>
  <si>
    <t>3.8.1</t>
  </si>
  <si>
    <t>3.8.2</t>
  </si>
  <si>
    <t>3.8.3</t>
  </si>
  <si>
    <t>3.8.4</t>
  </si>
  <si>
    <t>3.8.5</t>
  </si>
  <si>
    <t>3.8.6</t>
  </si>
  <si>
    <t>3.8.7</t>
  </si>
  <si>
    <t>c8.M11.A1: Ejecución  de la estrategia de movilidad internacional en colaboración administrativa y presupuestaria de la VRA.</t>
  </si>
  <si>
    <t xml:space="preserve">c8.M11.A2: Ejecución del protocolo de recepción y coordinación de visitas internacionales (lógstica, regalos, reconocimientos y movilidades internas.) </t>
  </si>
  <si>
    <t>c8.M11.A3: Registro de envío de estudiantes, docentes, investigadores, autoridades y personal administrativo de la UNAH al extranjero</t>
  </si>
  <si>
    <t>c8.M11.A4: Registro de recepción de visitantes internacionales</t>
  </si>
  <si>
    <t>c8.M.11.A5: Capacitación de unidades académicas y administración sobre gestión de movilidad universitarios</t>
  </si>
  <si>
    <t>c8.M11.A6: Elaboración y presentación de informes de la movilidad de la UNAH.</t>
  </si>
  <si>
    <t>c8.M11.A7: Gestión, seguimiento y monitoreo de proyectos de movilidad</t>
  </si>
  <si>
    <t>d1.M12.A2: Visitas a Centros Regionales para seguimiento mediante la revisión y operativización de iniciativas</t>
  </si>
  <si>
    <t>d1.M12.A3:  Asistencia Técnica en formulación y revisión de propuestas.</t>
  </si>
  <si>
    <t>e4.M16.A1: Realización de 10 misiones internacionales (100% de financiamiento a 5 misiones y 30% del financiamiento a otras 5 misiones)</t>
  </si>
  <si>
    <t xml:space="preserve">Se crean herramientas, espacios de trabajo y se fortalecen las alianzas estratégicas de la UNAH para impulsar y aumentar la internacionalización de la educación superior, a través del fortalecimiento institucional y transferencia de conocimiento mediante intercambios internacionales. </t>
  </si>
  <si>
    <t>4.1.1</t>
  </si>
  <si>
    <t>4.1.2</t>
  </si>
  <si>
    <t>4.1.3</t>
  </si>
  <si>
    <t>4.1.4</t>
  </si>
  <si>
    <t>4.1.5</t>
  </si>
  <si>
    <t>5.1.1</t>
  </si>
  <si>
    <t>5.2.1</t>
  </si>
  <si>
    <t>5.3.1</t>
  </si>
  <si>
    <t>5.4.1</t>
  </si>
  <si>
    <t>5.4.2</t>
  </si>
  <si>
    <t>e4.M16.A2: Acompañamiento a misiones (7 al año 1 USA, 1 América del sur, 4 a Mesoamérica y 1 EUROPA)</t>
  </si>
  <si>
    <t>5.4.3</t>
  </si>
  <si>
    <t>0152</t>
  </si>
  <si>
    <t>Seguimiento</t>
  </si>
  <si>
    <t>e4.M16.A4: Participación y seguimiento a proyectos de Redes (financiamiento al menos 3)</t>
  </si>
  <si>
    <t>5.4.4</t>
  </si>
  <si>
    <t>e4.M16.A5: Realización de eventos de redes internacionales en la UNAH (financiamiento de al menos 1 evento)</t>
  </si>
  <si>
    <t>5.4.5</t>
  </si>
  <si>
    <t>e4.M16: 6. Brindar asistencia técnica para apoyar en el proceso de internacionalización de la UNAH.</t>
  </si>
  <si>
    <t>5.4.6</t>
  </si>
  <si>
    <t>5.4.7</t>
  </si>
  <si>
    <t>5.4.8</t>
  </si>
  <si>
    <t>5.4.9</t>
  </si>
  <si>
    <t>e4.M16.A9:  Colaborar con Rectoría, VRA, DICU y el IPSD en programas institucionales de relevo generacional y calidad de la edu que contengan componentes de movilidad</t>
  </si>
  <si>
    <t>e4.M16.A8: Capacitación de 3 voluntarios profesionales en movilidad universitaria</t>
  </si>
  <si>
    <t>e4.M16.A7: Capacitación al equipo técnico de movilidad en temas de cooperación internacional, diseño gráfico, idiomas, gestión universitaria, metodologías y proyectos de movilidad académica e internacionalización de la educación superior y elaboración de informes y POA`s  (de 3 personas)</t>
  </si>
  <si>
    <t>e4.M16.A6: Promover, fortalecer y sistematizar la movilidad internacional mediante la ejecución de convenios.</t>
  </si>
  <si>
    <t>e4.M16.A3: Participación de representación y seguimiento a redes inter.(financiamiento parcial de al menos 4 participaciones de VRI) Mesoamérica y Caribe.</t>
  </si>
  <si>
    <t>3.7.2</t>
  </si>
  <si>
    <t>c7.M10.A2:  Fortalecer y sistematizar las relaciones con las misiones internacionales en Honduras para potenciar la movilidad y coop. Académica.</t>
  </si>
  <si>
    <t>Actividad/Estrategia</t>
  </si>
  <si>
    <t>3.7.3</t>
  </si>
  <si>
    <t>c7.M10.A3: Asistencia técnica y de seguimiento a presentación de proyectos de movilidad</t>
  </si>
  <si>
    <t>0464</t>
  </si>
  <si>
    <t>Perfil de proyecto</t>
  </si>
  <si>
    <t>c7.M10.A4: Elaboración y aplicación ante convocatorias de proyectos de movilidad</t>
  </si>
  <si>
    <t xml:space="preserve">Se limita la apertura y presupuesto de las convocatorias internacionales lo cual reduce las oportunidades de aplicar a financiamiento para proyectos de movilidad. Las Unidades (académicas y administrativas) formuladoras y ejecutoras de los proyectos de movilidad no les interesa participar en las convocatorias internacionales. </t>
  </si>
  <si>
    <t>Al igual que las becas, existen financiamientos internacionales para la ejecución de proyectos de movilidad universitaria de los cuales se puede beneficiar la UNAH. Además los proyectos de movilidad permiten priorizar la movilidad de la UNAH en función a prioridades específicas (áreas del conocimiento, líneas prioritarias de investigación, ejes centrales de la IV Reforma, etc.)</t>
  </si>
  <si>
    <t>Base de datos de convocatorias, propuestas de proyectos, documentación de aplicación ante las convocatorias.</t>
  </si>
  <si>
    <t xml:space="preserve">Unidad de Movilidad, becas y pasantías, Unidades Académicas, Vicerrectoría Académica, Dirección de Proyectos y Convenios, Educación Superior, Docencia, Personal.
Coordinación:
Sofía Alvarado
</t>
  </si>
  <si>
    <t>3.7.4</t>
  </si>
  <si>
    <t>3.7.5</t>
  </si>
  <si>
    <t>c7.M10.A5: Preparación, revisión, traducción y envío de documentos institucionales de la UNAH para actividades de movilidad.</t>
  </si>
  <si>
    <t>0397</t>
  </si>
  <si>
    <t>Factura</t>
  </si>
  <si>
    <t>3.3.4</t>
  </si>
  <si>
    <t>c3.M6.A4: Tres visitas al año a los 8 centros regionales para seguimiento de actividades de movilidad</t>
  </si>
  <si>
    <t>3.4.3</t>
  </si>
  <si>
    <t>c4.M7.A3: Participación en eventos internacionales como representantes de la VRI y UNAH (3)</t>
  </si>
  <si>
    <t>c4.M7.A2 Acompañamiento y presentación de solicitudes de becas de la comunidad universitaria ante distintas convocatorias internacionales.</t>
  </si>
  <si>
    <t>3.3.5</t>
  </si>
  <si>
    <t>c3.M6.A5: Apoyo técnico a unidades académicas para movilidad de profesores académicos a sus unidade</t>
  </si>
  <si>
    <t xml:space="preserve">g1.M16.A1:Diagnóstico y elaboración de la estrategia para la aplicación del manual e iniciadas las bases de funcionamiento de la .Unidad de monitoreo </t>
  </si>
  <si>
    <t>h1.M21: Equipo de la Dirección de Convenios y Proyectos han fortalecido sus habilidades de trabajo a través de capacitaciones, intercambios y pasantías</t>
  </si>
  <si>
    <t>d1.M12.A4: Revisión de convocatorias, asistencia en la formulación y busqueda de contrapartes.</t>
  </si>
  <si>
    <t>d1.M12.A5: Se agenda un cronograma y efectúan  visitas con el fin de obtener apoyo técnico y financiero con agencias de cooperación en apoyo a las iniciativas obtenidas de los portafolios de cooperación.</t>
  </si>
  <si>
    <t>Se definen las bases y funciones de la U-Fundación</t>
  </si>
  <si>
    <t>d2.M13.A1: Realizar reuniones de trabajo con el Comité y con expertos internacionales</t>
  </si>
  <si>
    <t>d2.M13: Se ha facilitado el proceso para la creación y establecimiento de una U-Fundación en la UNAH como miembro del comité evaluador conformado para ello</t>
  </si>
  <si>
    <t>Las autoridades universitarias apoyan y aprueban el establecimiento de una U Fundación.</t>
  </si>
  <si>
    <t>El sistema y mecanismo de administración de recursos financieros de la UNAH son bastante engorrosos, por lo que ha obligado a organismos de cooperación suspender ayuda  financiera y en la ejecución técnica de los proyectos se ven atrasadas. Ësta figura ayudará a mejorar y agilizar la administración financiera de todas las modalidades de fondos de la cooperación</t>
  </si>
  <si>
    <t>Establecimiento de un equipo ó comité evaluadora y creadora de la U Fundación.      Informe de analisis comparativo de las fundaciones de otras universidades, bases de reglamentos y funciones de la U Fundación</t>
  </si>
  <si>
    <t>Personal de la UNAH que gestione recursos y donaciones de la cooperación externa</t>
  </si>
  <si>
    <t xml:space="preserve">Carlina Cerrato Amy Chahin </t>
  </si>
  <si>
    <t>Se presentan resultados del proyecto ante el consorcio de universidades</t>
  </si>
  <si>
    <t>Las unidades tecnicas de la UNAH que ejecutan el proyecto tienen un avance significativo en materia de emprendedurismo y su relación con la sociedad</t>
  </si>
  <si>
    <t>Es una acción que se implementa de forma conjunta con 10 universidades internacionales a través del programa ALFA III y  su objetivo primordial es el de compartir las experiencias en el tema y de que forma se fortalecen las Universidades y su apoyo al país</t>
  </si>
  <si>
    <t>UNAH Centro de Emprendedores</t>
  </si>
  <si>
    <t>Actividades realizadas en el marco del proyecto y productos entregados a través de informes</t>
  </si>
  <si>
    <t>Se aprueba la propuesta del Poligono Agroindustrial</t>
  </si>
  <si>
    <t>f1.M17 Participar en congresos regionales e internacionales relativos a la internacionalización de la educación superior</t>
  </si>
  <si>
    <t>f1.M18: Se han asistido a las reuniones de coordinación y presentación de resultados del proyecto BUILD bajo el programa ALFA III</t>
  </si>
  <si>
    <t>f1.M19: Se consolida y gestiona el macro proyecto de Poligono Agroindustrial con los centros regionales mediante el apoyo del BCIE</t>
  </si>
  <si>
    <t xml:space="preserve">f1.M18A1: Seguimiento y coordinación de la ejecución técnica y presupuestaria </t>
  </si>
  <si>
    <t>f1.M17.A4: Segundo evento "Entendiendo la Pobreza: Causas y efectos" con el apoyo del Banco Mundial, a partir del contrato LVPPN.</t>
  </si>
  <si>
    <t>f1.M17.A3: Simposio con el Doctorado en Ciencias Sociales con Orientación en Gestion del Desarrollo.</t>
  </si>
  <si>
    <t>f1.M17.A2: Participación con al menos una conferencia magistral en los congresos de investigación científica de la UNAH.</t>
  </si>
  <si>
    <t>f1.M19.A1: Se recopilan los insumos de los centros regionales y se elabora la matriz como base de la propuesta.</t>
  </si>
  <si>
    <t>Se obtiene fondo de preinversión para los estudios de factibilidad, infraestructura.</t>
  </si>
  <si>
    <t>Fomentar la formación de un nivel universitario de tecnólogos, adicionalmente un profesional de pregrado que desarrolle habilidades, destrezas y conocimientos en su respectiva área de estudio productiva, pero también con un marco de responsabilidad con el desarrollo,  fortaleciendo la identidad con su espacio de vida.</t>
  </si>
  <si>
    <t>Matrices de infraestructura, enfasis productivo de cada zona, carreras impartidas, ayudas memorias, listados.</t>
  </si>
  <si>
    <t>Centros Regionales, comunidad universitaria, población en general</t>
  </si>
  <si>
    <t xml:space="preserve">Amy Chahin
Carlina Cerrato
</t>
  </si>
  <si>
    <t xml:space="preserve">h1.M21.A1: Realizar  pasantía en la DPI de la Universidad de Alicante y 1 pasantía en ORI de la UNAM </t>
  </si>
  <si>
    <t>h1.M21.A2: Se gestionan con instancias expertas en los temas y una vez consolidadas las capacitaciones el equipo lo implementa en las diversas actividades que realiza</t>
  </si>
  <si>
    <t>h1.M22: Mantenimiento y abastecimiento de sistemas informáticos, material para oficina, compra de equipo y mobiliario.</t>
  </si>
  <si>
    <t>h1.M22.A1: Mantenimiento y alimentación del SIVRI y sistemas informaticos.</t>
  </si>
  <si>
    <t>h1.M22.A3: Compra de repuestos y accesorios menores para las diferente equipo de la VRI</t>
  </si>
  <si>
    <t>La oficina tendrá todos los recursos necesarios, funcionando plenamente y adecuada para realizar las funciones del personal de la VRI.</t>
  </si>
  <si>
    <r>
      <t>h1.M22.A4: C</t>
    </r>
    <r>
      <rPr>
        <sz val="12"/>
        <color rgb="FF000000"/>
        <rFont val="Calibri"/>
        <family val="2"/>
        <scheme val="minor"/>
      </rPr>
      <t xml:space="preserve">ompras de mobiliario y </t>
    </r>
    <r>
      <rPr>
        <sz val="11"/>
        <color rgb="FF000000"/>
        <rFont val="Calibri"/>
        <family val="2"/>
        <scheme val="minor"/>
      </rPr>
      <t>equipo para el buen funcionamiento de la VRI.</t>
    </r>
  </si>
  <si>
    <t>h1.M22.A5: Compra de materiales  de Escritorio y oficina que se utiliza en la VRI para facilitar las funciones del personal.</t>
  </si>
  <si>
    <t>4.2.1</t>
  </si>
  <si>
    <t>6.1.1</t>
  </si>
  <si>
    <t>6.1.2</t>
  </si>
  <si>
    <t>6.1.3</t>
  </si>
  <si>
    <t>6.1.4</t>
  </si>
  <si>
    <t>6.2.1</t>
  </si>
  <si>
    <t>6.3.1</t>
  </si>
  <si>
    <t>7.1.1</t>
  </si>
  <si>
    <t>8.1.1</t>
  </si>
  <si>
    <t>8.2.1</t>
  </si>
  <si>
    <t>8.2.2</t>
  </si>
  <si>
    <t>8.3.1</t>
  </si>
  <si>
    <t>8.3.2</t>
  </si>
  <si>
    <t>8.3.3</t>
  </si>
  <si>
    <t>8.3.4</t>
  </si>
  <si>
    <t>8.3.5</t>
  </si>
  <si>
    <t>c2.M5.A1: Diseño anual e implementación de la propuesta del programa de jóvenes embajadores a distintos países de AL</t>
  </si>
  <si>
    <t>8.1.2</t>
  </si>
  <si>
    <t>f1.M157.A1: Desarrollar conferencias magistrales con la imagen corporativa de la UNAH en eventos internacionales.</t>
  </si>
  <si>
    <t>008</t>
  </si>
  <si>
    <t>h1.M22.A2: Mantenimiento de la remodelación  realizada a las oficinas de la VRI y compra de suministros varios.</t>
  </si>
  <si>
    <t>a1.M1A1: Desarrollar talleres a nivel de facultades, centros regionales y direcciones para presentar los nuevos enfoques de internacionalización.</t>
  </si>
  <si>
    <t>La f ormación del Comité de Internacionalización Interinstitucional</t>
  </si>
  <si>
    <t>Representantes de Centros Regionales, Facultades y VRI</t>
  </si>
  <si>
    <t>2 talleres semestrales, portafolio de proyectos por Centro Regional y Facultad.</t>
  </si>
  <si>
    <t>Contar con una estrategia de internacionalización a nivel institucional.</t>
  </si>
  <si>
    <t xml:space="preserve">No se definen reglamentos internos, o no se adecúan a las condiciones necesarias para la internacionalización de la UNAH. Las Unidades Académicas y Administrativas que deberán ejecutar la estrategia no participan. </t>
  </si>
  <si>
    <t>Las relaciones sostenidas con las diferentes unidades dentro de la UNAH, funcionan adecuadamente para que los procesos administrativos y los mecanismos internos, sean más fluidos.</t>
  </si>
  <si>
    <t>El fortalecimiento y la eficacia de los procesos administrativos y la buena comunicación con otras instancias de la UNAH, mejoran las actividades que se realizan dentro de la VRI, por lo cual la gestión administrativa se debe desarrollar adecuadamente.</t>
  </si>
  <si>
    <t>Liquidaciones, informes de misión, informes trimestrales de la VRI.</t>
  </si>
  <si>
    <t>La unidad administrativa de la VRI, SEAFI, SEDP</t>
  </si>
  <si>
    <t>La VRI difunde información de becas al extranjero por medio de boletines.</t>
  </si>
  <si>
    <t>Las diferentes instancias de la UNAH desconocen con qué universidades y/o instituciones en el extranjero se tienen relaciones directas e indirectas.</t>
  </si>
  <si>
    <t>La comunidad universitaria descubre oportunidades de becas en el extranjero.</t>
  </si>
  <si>
    <t>El convenio con Honduras Global ha sido firmado.</t>
  </si>
  <si>
    <t>Los estudiantes de la UNAH deben participar en actividades que fomenten el emprendedurismo y la participación ciudadana.</t>
  </si>
  <si>
    <t>Inscripción y participación en semana académica</t>
  </si>
  <si>
    <t>Unidad de Movilidad: Alejandra Martínez y Daniela Barahona</t>
  </si>
  <si>
    <t>Se realizan por lo menos 5 conferencias con actores internacionales.</t>
  </si>
  <si>
    <t>El acercamiento por parte de la VRI a los entes internacionales es clave para seguir promoviendo la internacionalización de la educación.</t>
  </si>
  <si>
    <t>Afiches, medios de comunicación, número de eventos.</t>
  </si>
  <si>
    <t>Unidad de Movilidad, Becas y Pasantías</t>
  </si>
  <si>
    <t>La participación de la VRI en conferencias que fomenten la internacionalización de la educación, tanto a nivel internacional como regional, es imprescindible para visibilizar aún más nuestra institución.</t>
  </si>
  <si>
    <t>Se genera un espacio de diálogo y reflexión sobre temas de actualidad que involucren la internacionalización de la educación, tanto en Ciudad Universitaria como en el ámbito internacional.</t>
  </si>
  <si>
    <t>Ayudas memorias, videos, fotografías y presentaciones de expositores del evento desarrollado.</t>
  </si>
  <si>
    <t>Centros Regionales, funcionarios públicos, cuerpo diplomático, autoridades varias, comunidad universitaria, población en general</t>
  </si>
  <si>
    <t>Carlina Cerrato
Amy Chahin y Contrato de Visibilidad de Plan de Nación y Visión de País.</t>
  </si>
  <si>
    <t>Mantenimiento y reparación de equipo de computación</t>
  </si>
  <si>
    <t>Mantenimiento y reparación de equipo de oficina y muebles</t>
  </si>
  <si>
    <t>Otros servicios y comerciales y financieros</t>
  </si>
  <si>
    <t>Pasajes al exterior</t>
  </si>
  <si>
    <t>Viáticos al exterior</t>
  </si>
  <si>
    <t>Ceremonial y Protocolo</t>
  </si>
  <si>
    <t>Productos de papel y cartón</t>
  </si>
  <si>
    <t>Especies timbradas y de valores</t>
  </si>
  <si>
    <t>Elementos de ferretería</t>
  </si>
  <si>
    <t>Elementos de limpieza y aseo personal</t>
  </si>
  <si>
    <t>Otros repuestos y accesorios menores</t>
  </si>
  <si>
    <t>Equipo de oficina y muebles</t>
  </si>
  <si>
    <t>Muebles varios de oficina</t>
  </si>
  <si>
    <t>Equipo para computación</t>
  </si>
  <si>
    <t>Ayuda social a personas</t>
  </si>
  <si>
    <t>Donaciones a organismos internacionales-cuotas ordinarias</t>
  </si>
  <si>
    <t>Internacionalización de la 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</si>
</sst>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L.-480A]\ * #,##0.00_ ;_ [$L.-480A]\ * \-#,##0.00_ ;_ [$L.-480A]\ * &quot;-&quot;??_ ;_ @_ "/>
  </numFmts>
  <fonts count="6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indexed="56"/>
      <name val="Calibri"/>
      <family val="2"/>
      <scheme val="minor"/>
    </font>
    <font>
      <sz val="11"/>
      <color rgb="FF000000"/>
      <name val="Calibri"/>
      <family val="2"/>
      <scheme val="minor"/>
    </font>
    <font>
      <sz val="11"/>
      <color indexed="8"/>
      <name val="Calibri"/>
      <family val="2"/>
      <scheme val="minor"/>
    </font>
    <font>
      <sz val="12"/>
      <color rgb="FF000000"/>
      <name val="Calibri"/>
      <family val="2"/>
      <scheme val="minor"/>
    </font>
    <font>
      <sz val="11"/>
      <color theme="1"/>
      <name val="SimHei"/>
      <family val="3"/>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5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0" fontId="0" fillId="0" borderId="26" xfId="0"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9"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2" fillId="5" borderId="12" xfId="0" applyFont="1" applyFill="1" applyBorder="1"/>
    <xf numFmtId="0" fontId="22" fillId="5" borderId="10" xfId="0" applyFont="1" applyFill="1" applyBorder="1"/>
    <xf numFmtId="0" fontId="22" fillId="5" borderId="20" xfId="0" applyFont="1" applyFill="1" applyBorder="1"/>
    <xf numFmtId="0" fontId="22" fillId="5" borderId="11" xfId="0" applyFont="1" applyFill="1" applyBorder="1"/>
    <xf numFmtId="41" fontId="22" fillId="2" borderId="12" xfId="0" applyNumberFormat="1" applyFont="1" applyFill="1" applyBorder="1"/>
    <xf numFmtId="41" fontId="22" fillId="2" borderId="10" xfId="0" applyNumberFormat="1" applyFont="1" applyFill="1" applyBorder="1"/>
    <xf numFmtId="41" fontId="22" fillId="2" borderId="11" xfId="0" applyNumberFormat="1" applyFont="1" applyFill="1" applyBorder="1"/>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29" xfId="19" applyFont="1" applyBorder="1" applyAlignment="1">
      <alignment horizontal="center" vertical="top" wrapText="1"/>
    </xf>
    <xf numFmtId="0" fontId="29" fillId="0" borderId="46" xfId="19" applyFont="1" applyBorder="1" applyAlignment="1">
      <alignment horizontal="center" vertical="top" wrapText="1"/>
    </xf>
    <xf numFmtId="0" fontId="29" fillId="0" borderId="43"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7" fillId="8" borderId="0" xfId="19" applyFont="1" applyFill="1" applyBorder="1" applyAlignment="1">
      <alignment horizontal="left" vertical="top" wrapText="1"/>
    </xf>
    <xf numFmtId="0" fontId="27" fillId="8" borderId="0" xfId="19" applyFont="1" applyFill="1" applyBorder="1" applyAlignment="1">
      <alignment horizontal="center" vertical="top"/>
    </xf>
    <xf numFmtId="0" fontId="27" fillId="8" borderId="0" xfId="19" applyFont="1" applyFill="1" applyBorder="1" applyAlignment="1">
      <alignment horizontal="left" vertical="top"/>
    </xf>
    <xf numFmtId="0" fontId="35" fillId="10" borderId="37" xfId="19" applyFont="1" applyFill="1" applyBorder="1" applyAlignment="1">
      <alignment horizontal="center" vertical="top"/>
    </xf>
    <xf numFmtId="0" fontId="35" fillId="10" borderId="16" xfId="19" applyFont="1" applyFill="1" applyBorder="1" applyAlignment="1">
      <alignment horizontal="center" vertical="top"/>
    </xf>
    <xf numFmtId="0" fontId="35" fillId="10" borderId="36" xfId="19" applyFont="1" applyFill="1" applyBorder="1" applyAlignment="1">
      <alignment horizontal="center" vertical="top"/>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173" fontId="0" fillId="0" borderId="0" xfId="0" applyNumberFormat="1" applyAlignment="1">
      <alignment vertical="center"/>
    </xf>
    <xf numFmtId="41" fontId="4" fillId="2" borderId="15" xfId="0" applyNumberFormat="1" applyFont="1" applyFill="1" applyBorder="1" applyAlignment="1">
      <alignment horizontal="center" vertical="center"/>
    </xf>
    <xf numFmtId="44" fontId="14" fillId="0" borderId="0" xfId="0" applyNumberFormat="1" applyFont="1" applyAlignment="1">
      <alignment vertical="center"/>
    </xf>
    <xf numFmtId="44" fontId="0" fillId="0" borderId="26" xfId="18" applyNumberFormat="1" applyFont="1" applyBorder="1" applyAlignment="1">
      <alignment vertical="center"/>
    </xf>
    <xf numFmtId="44" fontId="0" fillId="0" borderId="26" xfId="18" applyNumberFormat="1" applyFont="1" applyFill="1" applyBorder="1" applyAlignment="1">
      <alignment vertical="center"/>
    </xf>
    <xf numFmtId="44" fontId="0" fillId="0" borderId="0" xfId="0" applyNumberFormat="1" applyFill="1" applyAlignment="1">
      <alignment vertical="center"/>
    </xf>
    <xf numFmtId="0" fontId="20" fillId="0" borderId="30"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63" fillId="12" borderId="26" xfId="0" applyFont="1" applyFill="1" applyBorder="1" applyAlignment="1" applyProtection="1">
      <alignment horizontal="center" vertical="center" wrapText="1"/>
      <protection locked="0"/>
    </xf>
    <xf numFmtId="0" fontId="3" fillId="10" borderId="26" xfId="19" applyFont="1" applyFill="1" applyBorder="1" applyAlignment="1">
      <alignment horizontal="center" vertical="center" wrapText="1"/>
    </xf>
    <xf numFmtId="0" fontId="20" fillId="0" borderId="26"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0" fillId="0" borderId="26"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xf>
    <xf numFmtId="0" fontId="23" fillId="16" borderId="30" xfId="0" applyFont="1" applyFill="1" applyBorder="1" applyAlignment="1" applyProtection="1">
      <alignment horizontal="center" vertical="center" wrapText="1"/>
      <protection locked="0"/>
    </xf>
    <xf numFmtId="0" fontId="23" fillId="16" borderId="28" xfId="0" applyFont="1" applyFill="1" applyBorder="1" applyAlignment="1" applyProtection="1">
      <alignment horizontal="center" vertical="center" wrapText="1"/>
      <protection locked="0"/>
    </xf>
    <xf numFmtId="0" fontId="23" fillId="16" borderId="27" xfId="0" applyFont="1" applyFill="1" applyBorder="1" applyAlignment="1" applyProtection="1">
      <alignment horizontal="center" vertical="center" wrapText="1"/>
      <protection locked="0"/>
    </xf>
    <xf numFmtId="0" fontId="35" fillId="10" borderId="26" xfId="19" applyFont="1" applyFill="1" applyBorder="1" applyAlignment="1">
      <alignment horizontal="center" vertical="center" wrapText="1"/>
    </xf>
    <xf numFmtId="0" fontId="20" fillId="0" borderId="26" xfId="0" applyFont="1" applyBorder="1" applyAlignment="1">
      <alignment horizontal="center" vertical="center"/>
    </xf>
    <xf numFmtId="0" fontId="0" fillId="0" borderId="26"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0" fillId="0" borderId="27" xfId="0" applyFont="1" applyBorder="1" applyAlignment="1">
      <alignment horizontal="center" vertical="center"/>
    </xf>
    <xf numFmtId="0" fontId="27" fillId="10" borderId="37" xfId="19" applyFont="1" applyFill="1" applyBorder="1" applyAlignment="1">
      <alignment horizontal="center" vertical="center"/>
    </xf>
    <xf numFmtId="0" fontId="27" fillId="10" borderId="16" xfId="19" applyFont="1" applyFill="1" applyBorder="1" applyAlignment="1">
      <alignment horizontal="center" vertical="center"/>
    </xf>
    <xf numFmtId="0" fontId="27" fillId="10" borderId="36" xfId="19" applyFont="1" applyFill="1" applyBorder="1" applyAlignment="1">
      <alignment horizontal="center" vertical="center"/>
    </xf>
    <xf numFmtId="0" fontId="27" fillId="2" borderId="26" xfId="19" applyFont="1" applyFill="1" applyBorder="1" applyAlignment="1">
      <alignment horizontal="center" vertical="center" wrapText="1"/>
    </xf>
    <xf numFmtId="0" fontId="27" fillId="2" borderId="30" xfId="19" applyFont="1" applyFill="1" applyBorder="1" applyAlignment="1">
      <alignment horizontal="center" vertical="center" wrapText="1"/>
    </xf>
    <xf numFmtId="0" fontId="20" fillId="2" borderId="26"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27" fillId="2" borderId="28" xfId="19" applyFont="1" applyFill="1" applyBorder="1" applyAlignment="1">
      <alignment horizontal="center" vertical="center" wrapText="1"/>
    </xf>
    <xf numFmtId="0" fontId="20" fillId="2" borderId="30"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7" fillId="2" borderId="27" xfId="19" applyFont="1" applyFill="1" applyBorder="1" applyAlignment="1">
      <alignment horizontal="center" vertical="center" wrapText="1"/>
    </xf>
    <xf numFmtId="0" fontId="20" fillId="2" borderId="27" xfId="0" applyFont="1" applyFill="1" applyBorder="1" applyAlignment="1">
      <alignment horizontal="center" vertical="center" wrapText="1"/>
    </xf>
    <xf numFmtId="0" fontId="27" fillId="0" borderId="30" xfId="19" applyFont="1" applyBorder="1" applyAlignment="1">
      <alignment horizontal="center" vertical="center" wrapText="1"/>
    </xf>
    <xf numFmtId="0" fontId="0" fillId="2" borderId="30" xfId="0" applyFont="1" applyFill="1" applyBorder="1" applyAlignment="1">
      <alignment horizontal="center" vertical="center" wrapText="1"/>
    </xf>
    <xf numFmtId="0" fontId="27" fillId="0" borderId="28" xfId="19" applyFont="1" applyBorder="1" applyAlignment="1">
      <alignment horizontal="center" vertical="center" wrapText="1"/>
    </xf>
    <xf numFmtId="0" fontId="64" fillId="2" borderId="26" xfId="0" applyFont="1" applyFill="1" applyBorder="1" applyAlignment="1">
      <alignment horizontal="center" vertical="center" wrapText="1"/>
    </xf>
    <xf numFmtId="0" fontId="20" fillId="2" borderId="3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27" fillId="2" borderId="26" xfId="19" applyFont="1" applyFill="1" applyBorder="1" applyAlignment="1">
      <alignment horizontal="center" vertical="center" wrapText="1"/>
    </xf>
    <xf numFmtId="0" fontId="4" fillId="2" borderId="26"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67" fillId="2" borderId="26" xfId="0" applyFont="1" applyFill="1" applyBorder="1" applyAlignment="1">
      <alignment horizontal="center" vertical="center" wrapText="1"/>
    </xf>
    <xf numFmtId="0" fontId="27" fillId="0" borderId="27" xfId="19" applyFont="1" applyBorder="1" applyAlignment="1">
      <alignment horizontal="center" vertical="center" wrapText="1"/>
    </xf>
    <xf numFmtId="0" fontId="63" fillId="11" borderId="26" xfId="0" applyFont="1" applyFill="1" applyBorder="1" applyAlignment="1">
      <alignment horizontal="center" vertical="center" wrapText="1"/>
    </xf>
    <xf numFmtId="9" fontId="63" fillId="12" borderId="26" xfId="17" applyFont="1" applyFill="1" applyBorder="1" applyAlignment="1" applyProtection="1">
      <alignment horizontal="center" vertical="center" wrapText="1"/>
      <protection locked="0"/>
    </xf>
    <xf numFmtId="175" fontId="63" fillId="12" borderId="26" xfId="18" applyNumberFormat="1" applyFont="1" applyFill="1" applyBorder="1" applyAlignment="1" applyProtection="1">
      <alignment horizontal="center" vertical="center" wrapText="1"/>
      <protection locked="0"/>
    </xf>
    <xf numFmtId="0" fontId="63" fillId="12" borderId="26" xfId="0" applyFont="1" applyFill="1" applyBorder="1" applyAlignment="1" applyProtection="1">
      <alignment horizontal="center" vertical="center" wrapText="1"/>
      <protection locked="0"/>
    </xf>
    <xf numFmtId="9" fontId="3" fillId="10" borderId="26" xfId="17" applyFont="1" applyFill="1" applyBorder="1" applyAlignment="1">
      <alignment horizontal="center" vertical="center" wrapText="1"/>
    </xf>
    <xf numFmtId="175" fontId="3" fillId="10" borderId="26" xfId="18" applyNumberFormat="1" applyFont="1" applyFill="1" applyBorder="1" applyAlignment="1">
      <alignment horizontal="center" vertical="center" wrapText="1"/>
    </xf>
    <xf numFmtId="9" fontId="20" fillId="2" borderId="26" xfId="17" applyFont="1" applyFill="1" applyBorder="1" applyAlignment="1">
      <alignment horizontal="center" vertical="center" wrapText="1"/>
    </xf>
    <xf numFmtId="175" fontId="20" fillId="2" borderId="26" xfId="18" applyNumberFormat="1" applyFont="1" applyFill="1" applyBorder="1" applyAlignment="1">
      <alignment horizontal="center" vertical="center" wrapText="1"/>
    </xf>
    <xf numFmtId="9" fontId="4" fillId="2" borderId="26" xfId="17" applyFont="1" applyFill="1" applyBorder="1" applyAlignment="1">
      <alignment horizontal="center" vertical="center" wrapText="1"/>
    </xf>
    <xf numFmtId="175" fontId="4" fillId="2" borderId="26" xfId="18" applyNumberFormat="1" applyFont="1" applyFill="1" applyBorder="1" applyAlignment="1">
      <alignment horizontal="center" vertical="center" wrapText="1"/>
    </xf>
    <xf numFmtId="9" fontId="20" fillId="2" borderId="26" xfId="0" applyNumberFormat="1" applyFont="1" applyFill="1" applyBorder="1" applyAlignment="1">
      <alignment horizontal="center" vertical="center"/>
    </xf>
    <xf numFmtId="175" fontId="20" fillId="2" borderId="27" xfId="0" applyNumberFormat="1" applyFont="1" applyFill="1" applyBorder="1" applyAlignment="1">
      <alignment horizontal="center" vertical="center"/>
    </xf>
    <xf numFmtId="9" fontId="20" fillId="2" borderId="27" xfId="0" applyNumberFormat="1" applyFont="1" applyFill="1" applyBorder="1" applyAlignment="1">
      <alignment horizontal="center" vertical="center"/>
    </xf>
    <xf numFmtId="9" fontId="20" fillId="2" borderId="26" xfId="0" applyNumberFormat="1" applyFont="1" applyFill="1" applyBorder="1" applyAlignment="1">
      <alignment horizontal="center" vertical="center" wrapText="1"/>
    </xf>
    <xf numFmtId="175" fontId="20" fillId="2" borderId="26" xfId="0" applyNumberFormat="1" applyFont="1" applyFill="1" applyBorder="1" applyAlignment="1">
      <alignment horizontal="center" vertical="center"/>
    </xf>
    <xf numFmtId="9" fontId="20" fillId="2" borderId="26" xfId="17" applyFont="1" applyFill="1" applyBorder="1" applyAlignment="1">
      <alignment horizontal="center" vertical="center"/>
    </xf>
    <xf numFmtId="9" fontId="20" fillId="2" borderId="37" xfId="0" applyNumberFormat="1" applyFont="1" applyFill="1" applyBorder="1" applyAlignment="1">
      <alignment horizontal="center" vertical="center"/>
    </xf>
    <xf numFmtId="9" fontId="20" fillId="2" borderId="36" xfId="0" applyNumberFormat="1" applyFont="1" applyFill="1" applyBorder="1" applyAlignment="1">
      <alignment horizontal="center" vertical="center" wrapText="1"/>
    </xf>
    <xf numFmtId="174" fontId="20" fillId="2" borderId="26" xfId="0" applyNumberFormat="1" applyFont="1" applyFill="1" applyBorder="1" applyAlignment="1">
      <alignment horizontal="center" vertical="center" wrapText="1"/>
    </xf>
    <xf numFmtId="9" fontId="20" fillId="2" borderId="30" xfId="0" applyNumberFormat="1" applyFont="1" applyFill="1" applyBorder="1" applyAlignment="1">
      <alignment horizontal="center" vertical="center" wrapText="1"/>
    </xf>
    <xf numFmtId="174" fontId="20" fillId="2" borderId="30" xfId="0" applyNumberFormat="1" applyFont="1" applyFill="1" applyBorder="1" applyAlignment="1">
      <alignment horizontal="center" vertical="center" wrapText="1"/>
    </xf>
    <xf numFmtId="175" fontId="0" fillId="2" borderId="26" xfId="0" applyNumberFormat="1" applyFont="1" applyFill="1" applyBorder="1" applyAlignment="1">
      <alignment horizontal="center" vertical="center"/>
    </xf>
    <xf numFmtId="9" fontId="20" fillId="2" borderId="36" xfId="17" applyFont="1" applyFill="1" applyBorder="1" applyAlignment="1">
      <alignment horizontal="center" vertical="center" wrapText="1"/>
    </xf>
    <xf numFmtId="9" fontId="0" fillId="2" borderId="26" xfId="17" applyFont="1" applyFill="1" applyBorder="1" applyAlignment="1">
      <alignment horizontal="center" vertical="center" wrapText="1"/>
    </xf>
    <xf numFmtId="9" fontId="20" fillId="2" borderId="31" xfId="17" applyFont="1" applyFill="1" applyBorder="1" applyAlignment="1">
      <alignment horizontal="center" vertical="center" wrapText="1"/>
    </xf>
    <xf numFmtId="175" fontId="20" fillId="2" borderId="30" xfId="18" applyNumberFormat="1" applyFont="1" applyFill="1" applyBorder="1" applyAlignment="1">
      <alignment horizontal="center" vertical="center" wrapText="1"/>
    </xf>
    <xf numFmtId="9" fontId="20" fillId="2" borderId="30" xfId="17" applyFont="1" applyFill="1" applyBorder="1" applyAlignment="1">
      <alignment horizontal="center" vertical="center" wrapText="1"/>
    </xf>
    <xf numFmtId="9" fontId="0" fillId="2" borderId="30" xfId="17" applyFont="1" applyFill="1" applyBorder="1" applyAlignment="1">
      <alignment horizontal="center" vertical="center" wrapText="1"/>
    </xf>
    <xf numFmtId="175" fontId="20" fillId="2" borderId="26" xfId="0" applyNumberFormat="1" applyFont="1" applyFill="1" applyBorder="1" applyAlignment="1">
      <alignment horizontal="center" vertical="center" wrapText="1"/>
    </xf>
    <xf numFmtId="9" fontId="20" fillId="2" borderId="26" xfId="17" applyNumberFormat="1" applyFont="1" applyFill="1" applyBorder="1" applyAlignment="1">
      <alignment horizontal="center" vertical="center" wrapText="1"/>
    </xf>
    <xf numFmtId="9" fontId="4" fillId="10" borderId="26" xfId="17" applyFont="1" applyFill="1" applyBorder="1" applyAlignment="1">
      <alignment horizontal="center" vertical="center" wrapText="1"/>
    </xf>
    <xf numFmtId="175" fontId="4" fillId="10" borderId="26" xfId="18" applyNumberFormat="1" applyFont="1" applyFill="1" applyBorder="1" applyAlignment="1">
      <alignment horizontal="center" vertical="center" wrapText="1"/>
    </xf>
    <xf numFmtId="9" fontId="20" fillId="0" borderId="0" xfId="17" applyFont="1" applyAlignment="1">
      <alignment horizontal="center" vertical="center"/>
    </xf>
    <xf numFmtId="175" fontId="20" fillId="0" borderId="0" xfId="0" applyNumberFormat="1" applyFont="1" applyAlignment="1">
      <alignment horizontal="center" vertical="center"/>
    </xf>
    <xf numFmtId="9" fontId="0" fillId="0" borderId="0" xfId="17" applyFont="1" applyAlignment="1">
      <alignment horizontal="center" vertical="center"/>
    </xf>
    <xf numFmtId="49" fontId="0" fillId="2" borderId="26" xfId="0" applyNumberFormat="1" applyFont="1" applyFill="1" applyBorder="1" applyAlignment="1">
      <alignment horizontal="center" vertical="center" wrapText="1"/>
    </xf>
    <xf numFmtId="49" fontId="20" fillId="2" borderId="26" xfId="0" applyNumberFormat="1" applyFont="1" applyFill="1" applyBorder="1" applyAlignment="1">
      <alignment horizontal="center" vertical="center" wrapText="1"/>
    </xf>
    <xf numFmtId="49" fontId="20" fillId="2" borderId="26" xfId="18" applyNumberFormat="1" applyFont="1" applyFill="1" applyBorder="1" applyAlignment="1">
      <alignment horizontal="center" vertical="center"/>
    </xf>
    <xf numFmtId="175" fontId="0" fillId="0" borderId="26" xfId="0" applyNumberFormat="1" applyFont="1" applyBorder="1" applyAlignment="1">
      <alignment horizontal="center" vertical="center" wrapText="1"/>
    </xf>
    <xf numFmtId="49" fontId="20" fillId="2" borderId="26" xfId="0" applyNumberFormat="1" applyFont="1" applyFill="1" applyBorder="1" applyAlignment="1">
      <alignment horizontal="center" vertical="center"/>
    </xf>
    <xf numFmtId="175" fontId="20" fillId="0" borderId="26" xfId="0" applyNumberFormat="1" applyFont="1" applyBorder="1" applyAlignment="1">
      <alignment horizontal="center" vertical="center"/>
    </xf>
    <xf numFmtId="49" fontId="0" fillId="2" borderId="26" xfId="0" applyNumberFormat="1" applyFont="1" applyFill="1" applyBorder="1" applyAlignment="1">
      <alignment horizontal="center" vertical="center"/>
    </xf>
    <xf numFmtId="175" fontId="0" fillId="0" borderId="26" xfId="0" applyNumberFormat="1" applyFont="1" applyBorder="1" applyAlignment="1">
      <alignment horizontal="center" vertical="center"/>
    </xf>
    <xf numFmtId="175" fontId="20" fillId="0" borderId="26" xfId="0" applyNumberFormat="1" applyFont="1" applyBorder="1" applyAlignment="1">
      <alignment horizontal="center" vertical="center" wrapText="1"/>
    </xf>
    <xf numFmtId="0" fontId="0" fillId="0" borderId="26" xfId="0" applyFont="1" applyBorder="1" applyAlignment="1">
      <alignment horizontal="center" vertical="center" wrapText="1"/>
    </xf>
    <xf numFmtId="0" fontId="4" fillId="10" borderId="26" xfId="19" applyFont="1" applyFill="1" applyBorder="1" applyAlignment="1">
      <alignment horizontal="center" vertical="center" wrapText="1"/>
    </xf>
    <xf numFmtId="0" fontId="0" fillId="0" borderId="0" xfId="0" applyFont="1" applyAlignment="1">
      <alignment horizontal="center" vertical="center"/>
    </xf>
    <xf numFmtId="0" fontId="20" fillId="0" borderId="30"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8" xfId="0" applyFont="1" applyBorder="1" applyAlignment="1">
      <alignment horizontal="center" vertical="center" wrapText="1"/>
    </xf>
    <xf numFmtId="0" fontId="0" fillId="0" borderId="30" xfId="0" applyFont="1" applyBorder="1" applyAlignment="1">
      <alignment horizontal="center" vertical="center" wrapText="1"/>
    </xf>
    <xf numFmtId="0" fontId="20" fillId="0" borderId="27" xfId="0" applyFont="1" applyBorder="1" applyAlignment="1">
      <alignment horizontal="center" vertical="center" wrapText="1"/>
    </xf>
    <xf numFmtId="175" fontId="0" fillId="0" borderId="30" xfId="0" applyNumberFormat="1" applyFont="1" applyBorder="1" applyAlignment="1">
      <alignment horizontal="center" vertical="center" wrapText="1"/>
    </xf>
    <xf numFmtId="0" fontId="65" fillId="0" borderId="26" xfId="19" applyFont="1" applyFill="1" applyBorder="1" applyAlignment="1">
      <alignment horizontal="center" vertical="center" wrapText="1"/>
    </xf>
    <xf numFmtId="0" fontId="0" fillId="0" borderId="30" xfId="0" applyFont="1" applyFill="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65" fillId="0" borderId="27" xfId="19" applyFont="1" applyFill="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20" fillId="0" borderId="26" xfId="0" quotePrefix="1" applyFont="1" applyBorder="1" applyAlignment="1">
      <alignment horizontal="center" vertical="center" wrapText="1"/>
    </xf>
    <xf numFmtId="0" fontId="0" fillId="0" borderId="26" xfId="0" quotePrefix="1" applyFont="1" applyBorder="1" applyAlignment="1">
      <alignment horizontal="center" vertical="center" wrapText="1"/>
    </xf>
    <xf numFmtId="0" fontId="20" fillId="0" borderId="30" xfId="0" applyFont="1" applyBorder="1" applyAlignment="1">
      <alignment horizontal="center" vertical="center" wrapText="1"/>
    </xf>
    <xf numFmtId="0" fontId="20" fillId="0" borderId="26" xfId="0" quotePrefix="1" applyFont="1" applyBorder="1" applyAlignment="1">
      <alignment horizontal="center" vertical="center" wrapText="1"/>
    </xf>
    <xf numFmtId="0" fontId="20" fillId="0" borderId="30" xfId="0" quotePrefix="1" applyFont="1" applyBorder="1" applyAlignment="1">
      <alignment horizontal="center" vertical="center" wrapText="1"/>
    </xf>
    <xf numFmtId="0" fontId="63" fillId="10"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6</c:v>
                </c:pt>
                <c:pt idx="15">
                  <c:v>2</c:v>
                </c:pt>
                <c:pt idx="16">
                  <c:v>0</c:v>
                </c:pt>
              </c:numCache>
            </c:numRef>
          </c:val>
        </c:ser>
        <c:dLbls>
          <c:showLegendKey val="0"/>
          <c:showVal val="0"/>
          <c:showCatName val="0"/>
          <c:showSerName val="0"/>
          <c:showPercent val="0"/>
          <c:showBubbleSize val="0"/>
        </c:dLbls>
        <c:gapWidth val="150"/>
        <c:shape val="box"/>
        <c:axId val="29134848"/>
        <c:axId val="29136384"/>
        <c:axId val="0"/>
      </c:bar3DChart>
      <c:catAx>
        <c:axId val="29134848"/>
        <c:scaling>
          <c:orientation val="minMax"/>
        </c:scaling>
        <c:delete val="0"/>
        <c:axPos val="b"/>
        <c:majorTickMark val="none"/>
        <c:minorTickMark val="none"/>
        <c:tickLblPos val="nextTo"/>
        <c:crossAx val="29136384"/>
        <c:crosses val="autoZero"/>
        <c:auto val="1"/>
        <c:lblAlgn val="ctr"/>
        <c:lblOffset val="100"/>
        <c:noMultiLvlLbl val="0"/>
      </c:catAx>
      <c:valAx>
        <c:axId val="2913638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913484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2039808"/>
        <c:axId val="72053888"/>
        <c:axId val="0"/>
      </c:bar3DChart>
      <c:catAx>
        <c:axId val="72039808"/>
        <c:scaling>
          <c:orientation val="minMax"/>
        </c:scaling>
        <c:delete val="0"/>
        <c:axPos val="b"/>
        <c:majorTickMark val="none"/>
        <c:minorTickMark val="none"/>
        <c:tickLblPos val="nextTo"/>
        <c:crossAx val="72053888"/>
        <c:crosses val="autoZero"/>
        <c:auto val="1"/>
        <c:lblAlgn val="ctr"/>
        <c:lblOffset val="100"/>
        <c:noMultiLvlLbl val="0"/>
      </c:catAx>
      <c:valAx>
        <c:axId val="7205388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203980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2080384"/>
        <c:axId val="72155904"/>
        <c:axId val="0"/>
      </c:bar3DChart>
      <c:catAx>
        <c:axId val="72080384"/>
        <c:scaling>
          <c:orientation val="minMax"/>
        </c:scaling>
        <c:delete val="0"/>
        <c:axPos val="b"/>
        <c:majorTickMark val="none"/>
        <c:minorTickMark val="none"/>
        <c:tickLblPos val="nextTo"/>
        <c:crossAx val="72155904"/>
        <c:crosses val="autoZero"/>
        <c:auto val="1"/>
        <c:lblAlgn val="ctr"/>
        <c:lblOffset val="100"/>
        <c:noMultiLvlLbl val="0"/>
      </c:catAx>
      <c:valAx>
        <c:axId val="721559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208038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07"/>
      <c r="U2" s="507"/>
      <c r="V2" s="507"/>
      <c r="W2" s="507"/>
      <c r="X2" s="507"/>
      <c r="Y2" s="507"/>
      <c r="Z2" s="507"/>
      <c r="AA2" s="507"/>
      <c r="AB2" s="507"/>
      <c r="AC2" s="507" t="s">
        <v>25</v>
      </c>
      <c r="AD2" s="507"/>
      <c r="AE2" s="507"/>
      <c r="AF2" s="507"/>
      <c r="AG2" s="507"/>
      <c r="AH2" s="507"/>
      <c r="AI2" s="507"/>
      <c r="AJ2" s="507"/>
    </row>
    <row r="3" spans="2:36" ht="16.5" customHeight="1" x14ac:dyDescent="0.25">
      <c r="B3" s="33" t="s">
        <v>7</v>
      </c>
      <c r="C3" s="33"/>
      <c r="D3" s="33"/>
      <c r="E3" s="33"/>
      <c r="F3" s="33"/>
      <c r="G3" s="33"/>
      <c r="H3" s="33"/>
      <c r="I3" s="33"/>
      <c r="J3" s="33"/>
      <c r="K3" s="33"/>
      <c r="L3" s="33"/>
      <c r="M3" s="33"/>
      <c r="N3" s="33"/>
      <c r="O3" s="33"/>
      <c r="P3" s="33"/>
      <c r="Q3" s="33"/>
      <c r="R3" s="33"/>
      <c r="S3" s="33"/>
      <c r="T3" s="507"/>
      <c r="U3" s="507"/>
      <c r="V3" s="507"/>
      <c r="W3" s="507"/>
      <c r="X3" s="507"/>
      <c r="Y3" s="507"/>
      <c r="Z3" s="507"/>
      <c r="AA3" s="507"/>
      <c r="AB3" s="507"/>
      <c r="AC3" s="507" t="s">
        <v>7</v>
      </c>
      <c r="AD3" s="507"/>
      <c r="AE3" s="507"/>
      <c r="AF3" s="507"/>
      <c r="AG3" s="507"/>
      <c r="AH3" s="507"/>
      <c r="AI3" s="507"/>
      <c r="AJ3" s="507"/>
    </row>
    <row r="4" spans="2:36" ht="12.75" customHeight="1" x14ac:dyDescent="0.25">
      <c r="B4" s="33" t="s">
        <v>36</v>
      </c>
      <c r="C4" s="33"/>
      <c r="D4" s="33"/>
      <c r="E4" s="33"/>
      <c r="F4" s="33"/>
      <c r="G4" s="33"/>
      <c r="H4" s="33"/>
      <c r="I4" s="33"/>
      <c r="J4" s="33"/>
      <c r="K4" s="33"/>
      <c r="L4" s="33"/>
      <c r="M4" s="33"/>
      <c r="N4" s="33"/>
      <c r="O4" s="33"/>
      <c r="P4" s="33"/>
      <c r="Q4" s="33"/>
      <c r="R4" s="33"/>
      <c r="S4" s="33"/>
      <c r="T4" s="507"/>
      <c r="U4" s="507"/>
      <c r="V4" s="507"/>
      <c r="W4" s="507"/>
      <c r="X4" s="507"/>
      <c r="Y4" s="507"/>
      <c r="Z4" s="507"/>
      <c r="AA4" s="507"/>
      <c r="AB4" s="507"/>
      <c r="AC4" s="507" t="s">
        <v>36</v>
      </c>
      <c r="AD4" s="507"/>
      <c r="AE4" s="507"/>
      <c r="AF4" s="507"/>
      <c r="AG4" s="507"/>
      <c r="AH4" s="507"/>
      <c r="AI4" s="507"/>
      <c r="AJ4" s="507"/>
    </row>
    <row r="5" spans="2:36" ht="15.75" x14ac:dyDescent="0.25">
      <c r="B5" s="2"/>
      <c r="C5" s="2"/>
      <c r="D5" s="2"/>
    </row>
    <row r="6" spans="2:36" ht="16.5" thickBot="1" x14ac:dyDescent="0.3">
      <c r="B6" s="2"/>
      <c r="C6" s="2"/>
      <c r="D6" s="2"/>
    </row>
    <row r="7" spans="2:36" ht="75.75" customHeight="1" x14ac:dyDescent="0.25">
      <c r="B7" s="504" t="s">
        <v>20</v>
      </c>
      <c r="C7" s="504" t="s">
        <v>38</v>
      </c>
      <c r="D7" s="504" t="s">
        <v>39</v>
      </c>
      <c r="E7" s="513" t="s">
        <v>40</v>
      </c>
      <c r="F7" s="504" t="s">
        <v>37</v>
      </c>
      <c r="G7" s="513" t="s">
        <v>9</v>
      </c>
      <c r="H7" s="502" t="s">
        <v>0</v>
      </c>
      <c r="I7" s="502" t="s">
        <v>8</v>
      </c>
      <c r="J7" s="502" t="s">
        <v>16</v>
      </c>
      <c r="K7" s="502"/>
      <c r="L7" s="502" t="s">
        <v>13</v>
      </c>
      <c r="M7" s="502"/>
      <c r="N7" s="502"/>
      <c r="O7" s="502"/>
      <c r="P7" s="502"/>
      <c r="Q7" s="502"/>
      <c r="R7" s="502"/>
      <c r="S7" s="502"/>
      <c r="T7" s="504" t="s">
        <v>14</v>
      </c>
      <c r="U7" s="502" t="s">
        <v>18</v>
      </c>
      <c r="V7" s="502" t="s">
        <v>26</v>
      </c>
      <c r="W7" s="502"/>
      <c r="X7" s="502" t="s">
        <v>15</v>
      </c>
      <c r="Y7" s="502" t="s">
        <v>17</v>
      </c>
      <c r="Z7" s="502"/>
      <c r="AA7" s="502" t="s">
        <v>22</v>
      </c>
      <c r="AB7" s="502" t="s">
        <v>32</v>
      </c>
      <c r="AC7" s="508" t="s">
        <v>31</v>
      </c>
      <c r="AD7" s="508"/>
      <c r="AE7" s="508"/>
      <c r="AF7" s="508"/>
      <c r="AG7" s="502" t="s">
        <v>28</v>
      </c>
      <c r="AH7" s="502" t="s">
        <v>29</v>
      </c>
      <c r="AI7" s="502" t="s">
        <v>1</v>
      </c>
      <c r="AJ7" s="502" t="s">
        <v>2</v>
      </c>
    </row>
    <row r="8" spans="2:36" ht="15.75" customHeight="1" x14ac:dyDescent="0.25">
      <c r="B8" s="505"/>
      <c r="C8" s="505"/>
      <c r="D8" s="505"/>
      <c r="E8" s="514"/>
      <c r="F8" s="505"/>
      <c r="G8" s="514"/>
      <c r="H8" s="503"/>
      <c r="I8" s="503"/>
      <c r="J8" s="503" t="s">
        <v>33</v>
      </c>
      <c r="K8" s="503" t="s">
        <v>19</v>
      </c>
      <c r="L8" s="506" t="s">
        <v>3</v>
      </c>
      <c r="M8" s="506"/>
      <c r="N8" s="506" t="s">
        <v>4</v>
      </c>
      <c r="O8" s="506"/>
      <c r="P8" s="506" t="s">
        <v>5</v>
      </c>
      <c r="Q8" s="506"/>
      <c r="R8" s="506" t="s">
        <v>6</v>
      </c>
      <c r="S8" s="506"/>
      <c r="T8" s="505"/>
      <c r="U8" s="503"/>
      <c r="V8" s="503" t="s">
        <v>23</v>
      </c>
      <c r="W8" s="503" t="s">
        <v>21</v>
      </c>
      <c r="X8" s="503"/>
      <c r="Y8" s="503" t="s">
        <v>23</v>
      </c>
      <c r="Z8" s="503" t="s">
        <v>21</v>
      </c>
      <c r="AA8" s="503"/>
      <c r="AB8" s="503"/>
      <c r="AC8" s="14" t="s">
        <v>3</v>
      </c>
      <c r="AD8" s="14" t="s">
        <v>4</v>
      </c>
      <c r="AE8" s="14" t="s">
        <v>5</v>
      </c>
      <c r="AF8" s="14" t="s">
        <v>6</v>
      </c>
      <c r="AG8" s="503"/>
      <c r="AH8" s="503"/>
      <c r="AI8" s="503"/>
      <c r="AJ8" s="503"/>
    </row>
    <row r="9" spans="2:36" ht="78.75" x14ac:dyDescent="0.25">
      <c r="B9" s="505"/>
      <c r="C9" s="505"/>
      <c r="D9" s="505"/>
      <c r="E9" s="514"/>
      <c r="F9" s="505"/>
      <c r="G9" s="514"/>
      <c r="H9" s="503"/>
      <c r="I9" s="503"/>
      <c r="J9" s="503"/>
      <c r="K9" s="503"/>
      <c r="L9" s="32" t="s">
        <v>11</v>
      </c>
      <c r="M9" s="32" t="s">
        <v>12</v>
      </c>
      <c r="N9" s="32" t="s">
        <v>11</v>
      </c>
      <c r="O9" s="32" t="s">
        <v>12</v>
      </c>
      <c r="P9" s="32" t="s">
        <v>11</v>
      </c>
      <c r="Q9" s="32" t="s">
        <v>12</v>
      </c>
      <c r="R9" s="32" t="s">
        <v>11</v>
      </c>
      <c r="S9" s="32" t="s">
        <v>12</v>
      </c>
      <c r="T9" s="505"/>
      <c r="U9" s="503"/>
      <c r="V9" s="503"/>
      <c r="W9" s="503"/>
      <c r="X9" s="503"/>
      <c r="Y9" s="503"/>
      <c r="Z9" s="503"/>
      <c r="AA9" s="503"/>
      <c r="AB9" s="503"/>
      <c r="AC9" s="14" t="s">
        <v>24</v>
      </c>
      <c r="AD9" s="14" t="s">
        <v>24</v>
      </c>
      <c r="AE9" s="14" t="s">
        <v>24</v>
      </c>
      <c r="AF9" s="14" t="s">
        <v>24</v>
      </c>
      <c r="AG9" s="503"/>
      <c r="AH9" s="503"/>
      <c r="AI9" s="503"/>
      <c r="AJ9" s="503"/>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1" t="s">
        <v>10</v>
      </c>
      <c r="K31" s="512"/>
      <c r="L31" s="509"/>
      <c r="M31" s="510"/>
      <c r="N31" s="509"/>
      <c r="O31" s="510"/>
      <c r="P31" s="509"/>
      <c r="Q31" s="510"/>
      <c r="R31" s="509"/>
      <c r="S31" s="51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E16" sqref="E16"/>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M2" s="150" t="s">
        <v>557</v>
      </c>
      <c r="N2" s="150" t="s">
        <v>558</v>
      </c>
      <c r="O2" s="150" t="s">
        <v>750</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476</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row>
    <row r="10" spans="1:576" ht="32.25" thickBot="1" x14ac:dyDescent="0.3">
      <c r="A10" s="466" t="s">
        <v>479</v>
      </c>
      <c r="B10" s="237" t="s">
        <v>749</v>
      </c>
      <c r="C10" s="185" t="s">
        <v>53</v>
      </c>
      <c r="D10" s="136">
        <f>SUM(F17:F51)</f>
        <v>0</v>
      </c>
      <c r="F10" s="72"/>
      <c r="G10" s="99"/>
      <c r="H10" s="72"/>
      <c r="I10" s="72"/>
    </row>
    <row r="11" spans="1:576" ht="18.75" x14ac:dyDescent="0.25">
      <c r="A11" s="256" t="e">
        <f>IFERROR(VLOOKUP(B10,'Desarrollo e Innov. Curricular'!$E:$F,2,FALSE),IFERROR(VLOOKUP(B10,Investigación!$E:$F,2,FALSE),IFERROR(VLOOKUP(B10,'Vinculación Univ. Sociedad'!$E:$F,2,FALSE),IFERROR(VLOOKUP(B10,'Docencia y Profesorado Universi'!$E:$F,2,FALSE),IFERROR(VLOOKUP(B10,Estudiantes!$E:$F,2,FALSE),IFERROR(VLOOKUP(B10,'Gestion Administrativa'!#REF!,2,FALSE),IFERROR(VLOOKUP(B10,'Gestion Academica'!$E:$F,2,FALSE),IFERROR(VLOOKUP(B10,Graduados!$E:$F,2,FALSE),IFERROR(VLOOKUP(B10,'Gestión del Conocimiento'!$E:$F,2,FALSE),IFERROR(VLOOKUP(B10,Gobernabilidad!$E:$F,2,FALSE),IFERROR(VLOOKUP(B10,'NIVEL DE ES Y  SISTEMA NACIONAL'!$E:$F,2,FALSE),VLOOKUP(B10,'Lo Esencial'!$E:$F,2,0))))))))))))</f>
        <v>#N/A</v>
      </c>
      <c r="B11" s="3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x14ac:dyDescent="0.25">
      <c r="B13" s="121"/>
      <c r="E13" s="121"/>
      <c r="F13" s="121"/>
      <c r="G13" s="121"/>
      <c r="H13" s="96"/>
      <c r="I13" s="96"/>
      <c r="J13" s="96"/>
      <c r="K13" s="140"/>
    </row>
    <row r="14" spans="1:576" x14ac:dyDescent="0.25">
      <c r="B14" s="12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216</v>
      </c>
      <c r="H16" s="164" t="s">
        <v>46</v>
      </c>
      <c r="I16" s="161" t="s">
        <v>217</v>
      </c>
      <c r="J16" s="161" t="s">
        <v>499</v>
      </c>
      <c r="K16" s="161" t="s">
        <v>500</v>
      </c>
      <c r="L16" s="161" t="s">
        <v>175</v>
      </c>
    </row>
    <row r="17" spans="3:12" x14ac:dyDescent="0.25">
      <c r="C17" s="169" t="s">
        <v>179</v>
      </c>
      <c r="D17" s="186"/>
      <c r="E17" s="143">
        <v>784000</v>
      </c>
      <c r="F17" s="125">
        <f t="shared" ref="F17:F51" si="0">D17*E17</f>
        <v>0</v>
      </c>
      <c r="G17" s="189" t="s">
        <v>214</v>
      </c>
      <c r="H17" s="170"/>
      <c r="I17" s="158" t="e">
        <f>VLOOKUP(H17,Presupuesto!$B$11:$C$586,2,0)</f>
        <v>#N/A</v>
      </c>
      <c r="J17" s="267" t="s">
        <v>566</v>
      </c>
      <c r="K17" s="126" t="s">
        <v>483</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501</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501</v>
      </c>
      <c r="L19" s="126"/>
    </row>
    <row r="20" spans="3:12" x14ac:dyDescent="0.25">
      <c r="C20" s="169" t="s">
        <v>193</v>
      </c>
      <c r="D20" s="186"/>
      <c r="E20" s="151">
        <v>40</v>
      </c>
      <c r="F20" s="125">
        <f t="shared" si="0"/>
        <v>0</v>
      </c>
      <c r="G20" s="189"/>
      <c r="H20" s="170">
        <v>42500</v>
      </c>
      <c r="I20" s="158" t="e">
        <f>VLOOKUP(H20,Presupuesto!$B$11:$C$586,2,0)</f>
        <v>#N/A</v>
      </c>
      <c r="J20" s="126" t="str">
        <f t="shared" si="1"/>
        <v>Gestión del Conocimiento</v>
      </c>
      <c r="K20" s="126" t="s">
        <v>501</v>
      </c>
      <c r="L20" s="126"/>
    </row>
    <row r="21" spans="3:12" x14ac:dyDescent="0.25">
      <c r="C21" s="169" t="s">
        <v>178</v>
      </c>
      <c r="D21" s="186"/>
      <c r="E21" s="151">
        <v>5745</v>
      </c>
      <c r="F21" s="125">
        <f t="shared" si="0"/>
        <v>0</v>
      </c>
      <c r="G21" s="189"/>
      <c r="H21" s="170">
        <v>42500</v>
      </c>
      <c r="I21" s="158" t="e">
        <f>VLOOKUP(H21,Presupuesto!$B$11:$C$586,2,0)</f>
        <v>#N/A</v>
      </c>
      <c r="J21" s="126" t="str">
        <f t="shared" si="1"/>
        <v>Gestión del Conocimiento</v>
      </c>
      <c r="K21" s="126" t="s">
        <v>501</v>
      </c>
      <c r="L21" s="126"/>
    </row>
    <row r="22" spans="3:12" x14ac:dyDescent="0.25">
      <c r="C22" s="169" t="s">
        <v>196</v>
      </c>
      <c r="D22" s="186"/>
      <c r="E22" s="151">
        <v>30000</v>
      </c>
      <c r="F22" s="125">
        <f t="shared" si="0"/>
        <v>0</v>
      </c>
      <c r="G22" s="189"/>
      <c r="H22" s="170">
        <v>42500</v>
      </c>
      <c r="I22" s="158" t="e">
        <f>VLOOKUP(H22,Presupuesto!$B$11:$C$586,2,0)</f>
        <v>#N/A</v>
      </c>
      <c r="J22" s="126" t="str">
        <f t="shared" si="1"/>
        <v>Gestión del Conocimiento</v>
      </c>
      <c r="K22" s="126" t="s">
        <v>490</v>
      </c>
      <c r="L22" s="126"/>
    </row>
    <row r="23" spans="3:12" x14ac:dyDescent="0.25">
      <c r="C23" s="169" t="s">
        <v>196</v>
      </c>
      <c r="D23" s="186"/>
      <c r="E23" s="151">
        <v>30000</v>
      </c>
      <c r="F23" s="125">
        <f t="shared" si="0"/>
        <v>0</v>
      </c>
      <c r="G23" s="189"/>
      <c r="H23" s="170">
        <v>42500</v>
      </c>
      <c r="I23" s="158" t="e">
        <f>VLOOKUP(H23,Presupuesto!$B$11:$C$586,2,0)</f>
        <v>#N/A</v>
      </c>
      <c r="J23" s="126" t="str">
        <f t="shared" si="1"/>
        <v>Gestión del Conocimiento</v>
      </c>
      <c r="K23" s="126" t="s">
        <v>501</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501</v>
      </c>
      <c r="L24" s="126"/>
    </row>
    <row r="25" spans="3:12" x14ac:dyDescent="0.25">
      <c r="C25" s="169"/>
      <c r="D25" s="186"/>
      <c r="E25" s="151"/>
      <c r="F25" s="125">
        <f t="shared" si="0"/>
        <v>0</v>
      </c>
      <c r="G25" s="189"/>
      <c r="H25" s="170"/>
      <c r="I25" s="158" t="e">
        <f>VLOOKUP(H25,Presupuesto!$B$11:$C$586,2,0)</f>
        <v>#N/A</v>
      </c>
      <c r="J25" s="126" t="str">
        <f t="shared" si="1"/>
        <v>Gestión del Conocimiento</v>
      </c>
      <c r="K25" s="126" t="s">
        <v>501</v>
      </c>
      <c r="L25" s="126"/>
    </row>
    <row r="26" spans="3:12" x14ac:dyDescent="0.25">
      <c r="C26" s="169"/>
      <c r="D26" s="186"/>
      <c r="E26" s="151"/>
      <c r="F26" s="125">
        <f t="shared" si="0"/>
        <v>0</v>
      </c>
      <c r="G26" s="189"/>
      <c r="H26" s="170"/>
      <c r="I26" s="158" t="e">
        <f>VLOOKUP(H26,Presupuesto!$B$11:$C$586,2,0)</f>
        <v>#N/A</v>
      </c>
      <c r="J26" s="126" t="str">
        <f t="shared" si="1"/>
        <v>Gestión del Conocimiento</v>
      </c>
      <c r="K26" s="126" t="s">
        <v>501</v>
      </c>
      <c r="L26" s="126"/>
    </row>
    <row r="27" spans="3:12" x14ac:dyDescent="0.25">
      <c r="C27" s="169"/>
      <c r="D27" s="186"/>
      <c r="E27" s="151"/>
      <c r="F27" s="125">
        <f t="shared" si="0"/>
        <v>0</v>
      </c>
      <c r="G27" s="189"/>
      <c r="H27" s="170"/>
      <c r="I27" s="158" t="e">
        <f>VLOOKUP(H27,Presupuesto!$B$11:$C$586,2,0)</f>
        <v>#N/A</v>
      </c>
      <c r="J27" s="126" t="str">
        <f t="shared" si="1"/>
        <v>Gestión del Conocimiento</v>
      </c>
      <c r="K27" s="126" t="s">
        <v>501</v>
      </c>
      <c r="L27" s="126"/>
    </row>
    <row r="28" spans="3:12" x14ac:dyDescent="0.25">
      <c r="C28" s="169"/>
      <c r="D28" s="186"/>
      <c r="E28" s="151"/>
      <c r="F28" s="125">
        <f t="shared" si="0"/>
        <v>0</v>
      </c>
      <c r="G28" s="189"/>
      <c r="H28" s="170"/>
      <c r="I28" s="158" t="e">
        <f>VLOOKUP(H28,Presupuesto!$B$11:$C$586,2,0)</f>
        <v>#N/A</v>
      </c>
      <c r="J28" s="126" t="str">
        <f t="shared" si="1"/>
        <v>Gestión del Conocimiento</v>
      </c>
      <c r="K28" s="126" t="s">
        <v>501</v>
      </c>
      <c r="L28" s="126"/>
    </row>
    <row r="29" spans="3:12" x14ac:dyDescent="0.25">
      <c r="C29" s="169"/>
      <c r="D29" s="186"/>
      <c r="E29" s="151"/>
      <c r="F29" s="125">
        <f t="shared" si="0"/>
        <v>0</v>
      </c>
      <c r="G29" s="189"/>
      <c r="H29" s="170"/>
      <c r="I29" s="158" t="e">
        <f>VLOOKUP(H29,Presupuesto!$B$11:$C$586,2,0)</f>
        <v>#N/A</v>
      </c>
      <c r="J29" s="126" t="str">
        <f t="shared" si="1"/>
        <v>Gestión del Conocimiento</v>
      </c>
      <c r="K29" s="126" t="s">
        <v>501</v>
      </c>
      <c r="L29" s="126"/>
    </row>
    <row r="30" spans="3:12" x14ac:dyDescent="0.25">
      <c r="C30" s="169"/>
      <c r="D30" s="186"/>
      <c r="E30" s="151"/>
      <c r="F30" s="125">
        <f t="shared" si="0"/>
        <v>0</v>
      </c>
      <c r="G30" s="189"/>
      <c r="H30" s="170"/>
      <c r="I30" s="158" t="e">
        <f>VLOOKUP(H30,Presupuesto!$B$11:$C$586,2,0)</f>
        <v>#N/A</v>
      </c>
      <c r="J30" s="126" t="str">
        <f t="shared" si="1"/>
        <v>Gestión del Conocimiento</v>
      </c>
      <c r="K30" s="126" t="s">
        <v>501</v>
      </c>
      <c r="L30" s="126"/>
    </row>
    <row r="31" spans="3:12" x14ac:dyDescent="0.25">
      <c r="C31" s="169"/>
      <c r="D31" s="186"/>
      <c r="E31" s="151"/>
      <c r="F31" s="125">
        <f t="shared" si="0"/>
        <v>0</v>
      </c>
      <c r="G31" s="189"/>
      <c r="H31" s="170"/>
      <c r="I31" s="158" t="e">
        <f>VLOOKUP(H31,Presupuesto!$B$11:$C$586,2,0)</f>
        <v>#N/A</v>
      </c>
      <c r="J31" s="126" t="str">
        <f t="shared" si="1"/>
        <v>Gestión del Conocimiento</v>
      </c>
      <c r="K31" s="126" t="s">
        <v>501</v>
      </c>
      <c r="L31" s="126"/>
    </row>
    <row r="32" spans="3:12" x14ac:dyDescent="0.25">
      <c r="C32" s="169"/>
      <c r="D32" s="186"/>
      <c r="E32" s="151"/>
      <c r="F32" s="125">
        <f t="shared" si="0"/>
        <v>0</v>
      </c>
      <c r="G32" s="189"/>
      <c r="H32" s="170"/>
      <c r="I32" s="158" t="e">
        <f>VLOOKUP(H32,Presupuesto!$B$11:$C$586,2,0)</f>
        <v>#N/A</v>
      </c>
      <c r="J32" s="126" t="str">
        <f t="shared" si="1"/>
        <v>Gestión del Conocimiento</v>
      </c>
      <c r="K32" s="126" t="s">
        <v>501</v>
      </c>
      <c r="L32" s="126"/>
    </row>
    <row r="33" spans="3:12" x14ac:dyDescent="0.25">
      <c r="C33" s="169"/>
      <c r="D33" s="186"/>
      <c r="E33" s="151"/>
      <c r="F33" s="125">
        <f t="shared" si="0"/>
        <v>0</v>
      </c>
      <c r="G33" s="189"/>
      <c r="H33" s="170"/>
      <c r="I33" s="158" t="e">
        <f>VLOOKUP(H33,Presupuesto!$B$11:$C$586,2,0)</f>
        <v>#N/A</v>
      </c>
      <c r="J33" s="126" t="str">
        <f t="shared" si="1"/>
        <v>Gestión del Conocimiento</v>
      </c>
      <c r="K33" s="126" t="s">
        <v>501</v>
      </c>
      <c r="L33" s="126"/>
    </row>
    <row r="34" spans="3:12" x14ac:dyDescent="0.25">
      <c r="C34" s="169"/>
      <c r="D34" s="186"/>
      <c r="E34" s="151"/>
      <c r="F34" s="125">
        <f t="shared" si="0"/>
        <v>0</v>
      </c>
      <c r="G34" s="189"/>
      <c r="H34" s="170"/>
      <c r="I34" s="158" t="e">
        <f>VLOOKUP(H34,Presupuesto!$B$11:$C$586,2,0)</f>
        <v>#N/A</v>
      </c>
      <c r="J34" s="126" t="str">
        <f t="shared" si="1"/>
        <v>Gestión del Conocimiento</v>
      </c>
      <c r="K34" s="126" t="s">
        <v>501</v>
      </c>
      <c r="L34" s="126"/>
    </row>
    <row r="35" spans="3:12" x14ac:dyDescent="0.25">
      <c r="C35" s="169"/>
      <c r="D35" s="186"/>
      <c r="E35" s="151"/>
      <c r="F35" s="125">
        <f t="shared" si="0"/>
        <v>0</v>
      </c>
      <c r="G35" s="189"/>
      <c r="H35" s="170"/>
      <c r="I35" s="158" t="e">
        <f>VLOOKUP(H35,Presupuesto!$B$11:$C$586,2,0)</f>
        <v>#N/A</v>
      </c>
      <c r="J35" s="126" t="str">
        <f t="shared" si="1"/>
        <v>Gestión del Conocimiento</v>
      </c>
      <c r="K35" s="126" t="s">
        <v>501</v>
      </c>
      <c r="L35" s="126"/>
    </row>
    <row r="36" spans="3:12" x14ac:dyDescent="0.25">
      <c r="C36" s="169"/>
      <c r="D36" s="186"/>
      <c r="E36" s="151"/>
      <c r="F36" s="125">
        <f t="shared" si="0"/>
        <v>0</v>
      </c>
      <c r="G36" s="189"/>
      <c r="H36" s="170"/>
      <c r="I36" s="158" t="e">
        <f>VLOOKUP(H36,Presupuesto!$B$11:$C$586,2,0)</f>
        <v>#N/A</v>
      </c>
      <c r="J36" s="126" t="str">
        <f t="shared" si="1"/>
        <v>Gestión del Conocimiento</v>
      </c>
      <c r="K36" s="126" t="s">
        <v>501</v>
      </c>
      <c r="L36" s="126"/>
    </row>
    <row r="37" spans="3:12" x14ac:dyDescent="0.25">
      <c r="C37" s="169"/>
      <c r="D37" s="186"/>
      <c r="E37" s="151"/>
      <c r="F37" s="125">
        <f t="shared" si="0"/>
        <v>0</v>
      </c>
      <c r="G37" s="189"/>
      <c r="H37" s="170"/>
      <c r="I37" s="158" t="e">
        <f>VLOOKUP(H37,Presupuesto!$B$11:$C$586,2,0)</f>
        <v>#N/A</v>
      </c>
      <c r="J37" s="126" t="str">
        <f t="shared" si="1"/>
        <v>Gestión del Conocimiento</v>
      </c>
      <c r="K37" s="126" t="s">
        <v>501</v>
      </c>
      <c r="L37" s="126"/>
    </row>
    <row r="38" spans="3:12" x14ac:dyDescent="0.25">
      <c r="C38" s="169"/>
      <c r="D38" s="186"/>
      <c r="E38" s="151"/>
      <c r="F38" s="125">
        <f t="shared" si="0"/>
        <v>0</v>
      </c>
      <c r="G38" s="189"/>
      <c r="H38" s="170"/>
      <c r="I38" s="158" t="e">
        <f>VLOOKUP(H38,Presupuesto!$B$11:$C$586,2,0)</f>
        <v>#N/A</v>
      </c>
      <c r="J38" s="126" t="str">
        <f t="shared" si="1"/>
        <v>Gestión del Conocimiento</v>
      </c>
      <c r="K38" s="126" t="s">
        <v>501</v>
      </c>
      <c r="L38" s="126"/>
    </row>
    <row r="39" spans="3:12" x14ac:dyDescent="0.25">
      <c r="C39" s="171"/>
      <c r="D39" s="186"/>
      <c r="E39" s="146"/>
      <c r="F39" s="125">
        <f t="shared" si="0"/>
        <v>0</v>
      </c>
      <c r="G39" s="189"/>
      <c r="H39" s="172"/>
      <c r="I39" s="158" t="e">
        <f>VLOOKUP(H39,Presupuesto!$B$11:$C$586,2,0)</f>
        <v>#N/A</v>
      </c>
      <c r="J39" s="126" t="str">
        <f t="shared" si="1"/>
        <v>Gestión del Conocimiento</v>
      </c>
      <c r="K39" s="126" t="s">
        <v>501</v>
      </c>
      <c r="L39" s="126"/>
    </row>
    <row r="40" spans="3:12" x14ac:dyDescent="0.25">
      <c r="C40" s="171"/>
      <c r="D40" s="186"/>
      <c r="E40" s="146"/>
      <c r="F40" s="125">
        <f t="shared" si="0"/>
        <v>0</v>
      </c>
      <c r="G40" s="189"/>
      <c r="H40" s="172"/>
      <c r="I40" s="158" t="e">
        <f>VLOOKUP(H40,Presupuesto!$B$11:$C$586,2,0)</f>
        <v>#N/A</v>
      </c>
      <c r="J40" s="126" t="str">
        <f t="shared" si="1"/>
        <v>Gestión del Conocimiento</v>
      </c>
      <c r="K40" s="126" t="s">
        <v>501</v>
      </c>
      <c r="L40" s="126"/>
    </row>
    <row r="41" spans="3:12" x14ac:dyDescent="0.25">
      <c r="C41" s="171"/>
      <c r="D41" s="186"/>
      <c r="E41" s="146"/>
      <c r="F41" s="125">
        <f t="shared" si="0"/>
        <v>0</v>
      </c>
      <c r="G41" s="189"/>
      <c r="H41" s="172"/>
      <c r="I41" s="158" t="e">
        <f>VLOOKUP(H41,Presupuesto!$B$11:$C$586,2,0)</f>
        <v>#N/A</v>
      </c>
      <c r="J41" s="126" t="str">
        <f t="shared" si="1"/>
        <v>Gestión del Conocimiento</v>
      </c>
      <c r="K41" s="126" t="s">
        <v>501</v>
      </c>
      <c r="L41" s="126"/>
    </row>
    <row r="42" spans="3:12" x14ac:dyDescent="0.25">
      <c r="C42" s="171"/>
      <c r="D42" s="186"/>
      <c r="E42" s="146"/>
      <c r="F42" s="125">
        <f t="shared" si="0"/>
        <v>0</v>
      </c>
      <c r="G42" s="189"/>
      <c r="H42" s="172"/>
      <c r="I42" s="158" t="e">
        <f>VLOOKUP(H42,Presupuesto!$B$11:$C$586,2,0)</f>
        <v>#N/A</v>
      </c>
      <c r="J42" s="126" t="str">
        <f t="shared" si="1"/>
        <v>Gestión del Conocimiento</v>
      </c>
      <c r="K42" s="126" t="s">
        <v>501</v>
      </c>
      <c r="L42" s="126"/>
    </row>
    <row r="43" spans="3:12" x14ac:dyDescent="0.25">
      <c r="C43" s="171"/>
      <c r="D43" s="186"/>
      <c r="E43" s="146"/>
      <c r="F43" s="125">
        <f t="shared" si="0"/>
        <v>0</v>
      </c>
      <c r="G43" s="189"/>
      <c r="H43" s="172"/>
      <c r="I43" s="158" t="e">
        <f>VLOOKUP(H43,Presupuesto!$B$11:$C$586,2,0)</f>
        <v>#N/A</v>
      </c>
      <c r="J43" s="126" t="str">
        <f t="shared" si="1"/>
        <v>Gestión del Conocimiento</v>
      </c>
      <c r="K43" s="126" t="s">
        <v>501</v>
      </c>
      <c r="L43" s="126"/>
    </row>
    <row r="44" spans="3:12" x14ac:dyDescent="0.25">
      <c r="C44" s="171"/>
      <c r="D44" s="186"/>
      <c r="E44" s="146"/>
      <c r="F44" s="125">
        <f t="shared" si="0"/>
        <v>0</v>
      </c>
      <c r="G44" s="189"/>
      <c r="H44" s="172"/>
      <c r="I44" s="158" t="e">
        <f>VLOOKUP(H44,Presupuesto!$B$11:$C$586,2,0)</f>
        <v>#N/A</v>
      </c>
      <c r="J44" s="126" t="str">
        <f t="shared" si="1"/>
        <v>Gestión del Conocimiento</v>
      </c>
      <c r="K44" s="126" t="s">
        <v>501</v>
      </c>
      <c r="L44" s="126"/>
    </row>
    <row r="45" spans="3:12" x14ac:dyDescent="0.25">
      <c r="C45" s="171"/>
      <c r="D45" s="186"/>
      <c r="E45" s="146"/>
      <c r="F45" s="125">
        <f t="shared" si="0"/>
        <v>0</v>
      </c>
      <c r="G45" s="189"/>
      <c r="H45" s="172"/>
      <c r="I45" s="158" t="e">
        <f>VLOOKUP(H45,Presupuesto!$B$11:$C$586,2,0)</f>
        <v>#N/A</v>
      </c>
      <c r="J45" s="126" t="str">
        <f t="shared" si="1"/>
        <v>Gestión del Conocimiento</v>
      </c>
      <c r="K45" s="126" t="s">
        <v>501</v>
      </c>
      <c r="L45" s="126"/>
    </row>
    <row r="46" spans="3:12" x14ac:dyDescent="0.25">
      <c r="C46" s="171"/>
      <c r="D46" s="186"/>
      <c r="E46" s="146"/>
      <c r="F46" s="125">
        <f t="shared" si="0"/>
        <v>0</v>
      </c>
      <c r="G46" s="189"/>
      <c r="H46" s="172"/>
      <c r="I46" s="158" t="e">
        <f>VLOOKUP(H46,Presupuesto!$B$11:$C$586,2,0)</f>
        <v>#N/A</v>
      </c>
      <c r="J46" s="126" t="str">
        <f t="shared" si="1"/>
        <v>Gestión del Conocimiento</v>
      </c>
      <c r="K46" s="126" t="s">
        <v>501</v>
      </c>
      <c r="L46" s="126"/>
    </row>
    <row r="47" spans="3:12" x14ac:dyDescent="0.25">
      <c r="C47" s="173"/>
      <c r="D47" s="186"/>
      <c r="E47" s="146"/>
      <c r="F47" s="125">
        <f t="shared" si="0"/>
        <v>0</v>
      </c>
      <c r="G47" s="189"/>
      <c r="H47" s="174"/>
      <c r="I47" s="158" t="e">
        <f>VLOOKUP(H47,Presupuesto!$B$11:$C$586,2,0)</f>
        <v>#N/A</v>
      </c>
      <c r="J47" s="126" t="str">
        <f t="shared" si="1"/>
        <v>Gestión del Conocimiento</v>
      </c>
      <c r="K47" s="126" t="s">
        <v>492</v>
      </c>
      <c r="L47" s="126"/>
    </row>
    <row r="48" spans="3:12" x14ac:dyDescent="0.25">
      <c r="C48" s="173"/>
      <c r="D48" s="186"/>
      <c r="E48" s="146"/>
      <c r="F48" s="125">
        <f t="shared" si="0"/>
        <v>0</v>
      </c>
      <c r="G48" s="189"/>
      <c r="H48" s="174"/>
      <c r="I48" s="158" t="e">
        <f>VLOOKUP(H48,Presupuesto!$B$11:$C$586,2,0)</f>
        <v>#N/A</v>
      </c>
      <c r="J48" s="126" t="str">
        <f t="shared" si="1"/>
        <v>Gestión del Conocimiento</v>
      </c>
      <c r="K48" s="126" t="s">
        <v>501</v>
      </c>
      <c r="L48" s="126"/>
    </row>
    <row r="49" spans="3:12" x14ac:dyDescent="0.25">
      <c r="C49" s="173"/>
      <c r="D49" s="186"/>
      <c r="E49" s="146"/>
      <c r="F49" s="125">
        <f t="shared" si="0"/>
        <v>0</v>
      </c>
      <c r="G49" s="189"/>
      <c r="H49" s="174"/>
      <c r="I49" s="158" t="e">
        <f>VLOOKUP(H49,Presupuesto!$B$11:$C$586,2,0)</f>
        <v>#N/A</v>
      </c>
      <c r="J49" s="126" t="str">
        <f t="shared" si="1"/>
        <v>Gestión del Conocimiento</v>
      </c>
      <c r="K49" s="126" t="s">
        <v>501</v>
      </c>
      <c r="L49" s="126"/>
    </row>
    <row r="50" spans="3:12" x14ac:dyDescent="0.25">
      <c r="C50" s="173"/>
      <c r="D50" s="186"/>
      <c r="E50" s="146"/>
      <c r="F50" s="125">
        <f t="shared" si="0"/>
        <v>0</v>
      </c>
      <c r="G50" s="189"/>
      <c r="H50" s="174"/>
      <c r="I50" s="158" t="e">
        <f>VLOOKUP(H50,Presupuesto!$B$11:$C$586,2,0)</f>
        <v>#N/A</v>
      </c>
      <c r="J50" s="126" t="str">
        <f t="shared" si="1"/>
        <v>Gestión del Conocimiento</v>
      </c>
      <c r="K50" s="126" t="s">
        <v>501</v>
      </c>
      <c r="L50" s="126"/>
    </row>
    <row r="51" spans="3:12" ht="15.75" thickBot="1" x14ac:dyDescent="0.3">
      <c r="C51" s="175"/>
      <c r="D51" s="271"/>
      <c r="E51" s="131"/>
      <c r="F51" s="133">
        <f t="shared" si="0"/>
        <v>0</v>
      </c>
      <c r="G51" s="190"/>
      <c r="H51" s="176"/>
      <c r="I51" s="160" t="e">
        <f>VLOOKUP(H51,Presupuesto!$B$11:$C$586,2,0)</f>
        <v>#N/A</v>
      </c>
      <c r="J51" s="134" t="str">
        <f>$J$20</f>
        <v>Gestión del Conocimiento</v>
      </c>
      <c r="K51" s="152" t="s">
        <v>483</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B4" zoomScale="86" zoomScaleNormal="86" zoomScaleSheetLayoutView="90" workbookViewId="0">
      <selection activeCell="G23" sqref="G23"/>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510</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5"/>
    </row>
    <row r="10" spans="1:576" ht="32.25" thickBot="1" x14ac:dyDescent="0.3">
      <c r="A10" s="466" t="s">
        <v>479</v>
      </c>
      <c r="B10" s="237" t="s">
        <v>480</v>
      </c>
      <c r="C10" s="185" t="s">
        <v>53</v>
      </c>
      <c r="D10" s="136">
        <f>SUM(F17:F51)</f>
        <v>0</v>
      </c>
      <c r="G10" s="99"/>
      <c r="H10" s="72"/>
      <c r="I10" s="72"/>
    </row>
    <row r="11" spans="1:576" ht="18.75" x14ac:dyDescent="0.25">
      <c r="A11" s="256" t="e">
        <f>IFERROR(VLOOKUP(B10,'Desarrollo e Innov. Curricular'!$E:$F,2,FALSE),IFERROR(VLOOKUP(B10,Investigación!$E:$F,2,FALSE),IFERROR(VLOOKUP(B10,'Vinculación Univ. Sociedad'!$E:$F,2,FALSE),IFERROR(VLOOKUP(B10,'Docencia y Profesorado Universi'!$E:$F,2,FALSE),IFERROR(VLOOKUP(B10,Estudiantes!$E:$F,2,FALSE),IFERROR(VLOOKUP(B10,'Gestion Administrativa'!#REF!,2,FALSE),IFERROR(VLOOKUP(B10,'Gestion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9"/>
      <c r="H11" s="72"/>
      <c r="I11" s="72"/>
    </row>
    <row r="12" spans="1:576" x14ac:dyDescent="0.25">
      <c r="F12" s="72"/>
      <c r="G12" s="99"/>
      <c r="H12" s="72"/>
      <c r="I12" s="72"/>
    </row>
    <row r="13" spans="1:576" x14ac:dyDescent="0.25">
      <c r="F13" s="72"/>
      <c r="G13" s="99"/>
      <c r="H13" s="72"/>
      <c r="I13" s="72"/>
    </row>
    <row r="14" spans="1:576" x14ac:dyDescent="0.25">
      <c r="F14" s="72"/>
      <c r="G14" s="99"/>
      <c r="H14" s="72"/>
      <c r="I14" s="72"/>
    </row>
    <row r="15" spans="1:576" ht="42.75" thickBot="1" x14ac:dyDescent="0.3">
      <c r="F15" s="121"/>
      <c r="G15" s="96"/>
      <c r="H15" s="96"/>
      <c r="I15" s="96"/>
      <c r="L15" s="275"/>
      <c r="M15" s="276"/>
      <c r="N15" s="275"/>
      <c r="O15" s="275"/>
      <c r="P15" s="278" t="s">
        <v>561</v>
      </c>
      <c r="Q15" s="278" t="s">
        <v>562</v>
      </c>
    </row>
    <row r="16" spans="1:576" ht="30.75" thickBot="1" x14ac:dyDescent="0.3">
      <c r="C16" s="157" t="s">
        <v>44</v>
      </c>
      <c r="D16" s="157" t="s">
        <v>55</v>
      </c>
      <c r="E16" s="164" t="s">
        <v>57</v>
      </c>
      <c r="F16" s="163" t="s">
        <v>27</v>
      </c>
      <c r="G16" s="161" t="s">
        <v>216</v>
      </c>
      <c r="H16" s="164" t="s">
        <v>46</v>
      </c>
      <c r="I16" s="161" t="s">
        <v>217</v>
      </c>
      <c r="J16" s="161" t="s">
        <v>499</v>
      </c>
      <c r="K16" s="161" t="s">
        <v>500</v>
      </c>
      <c r="L16" s="272" t="s">
        <v>21</v>
      </c>
      <c r="M16" s="272" t="s">
        <v>55</v>
      </c>
      <c r="N16" s="273" t="s">
        <v>559</v>
      </c>
      <c r="O16" s="274" t="s">
        <v>560</v>
      </c>
      <c r="P16" s="277">
        <v>0.7</v>
      </c>
      <c r="Q16" s="277">
        <v>0.3</v>
      </c>
    </row>
    <row r="17" spans="3:17" x14ac:dyDescent="0.25">
      <c r="C17" s="269" t="s">
        <v>530</v>
      </c>
      <c r="D17" s="270"/>
      <c r="E17" s="268">
        <f>HLOOKUP(C17,$AH$2:$BU$3,2,0)</f>
        <v>620</v>
      </c>
      <c r="F17" s="125">
        <f t="shared" ref="F17:F51" si="0">D17*E17</f>
        <v>0</v>
      </c>
      <c r="G17" s="189" t="s">
        <v>215</v>
      </c>
      <c r="H17" s="170"/>
      <c r="I17" s="158" t="e">
        <f>VLOOKUP(H17,Presupuesto!$B$11:$C$586,2,0)</f>
        <v>#N/A</v>
      </c>
      <c r="J17" s="267" t="s">
        <v>209</v>
      </c>
      <c r="K17" s="126" t="s">
        <v>483</v>
      </c>
      <c r="L17" s="169" t="s">
        <v>166</v>
      </c>
      <c r="M17" s="186">
        <v>3</v>
      </c>
      <c r="N17" s="151">
        <v>200</v>
      </c>
      <c r="O17" s="125">
        <f t="shared" ref="O17:O51" si="1">M17*N17</f>
        <v>600</v>
      </c>
      <c r="P17" s="125">
        <f>$O17*P$16</f>
        <v>420</v>
      </c>
      <c r="Q17" s="125">
        <f t="shared" ref="Q17:Q51" si="2">$O17*Q$16</f>
        <v>180</v>
      </c>
    </row>
    <row r="18" spans="3:17" x14ac:dyDescent="0.25">
      <c r="C18" s="169" t="s">
        <v>166</v>
      </c>
      <c r="D18" s="186"/>
      <c r="E18" s="151"/>
      <c r="F18" s="125">
        <f t="shared" si="0"/>
        <v>0</v>
      </c>
      <c r="G18" s="189"/>
      <c r="H18" s="170">
        <v>42500</v>
      </c>
      <c r="I18" s="158" t="e">
        <f>VLOOKUP(H18,Presupuesto!$B$11:$C$586,2,0)</f>
        <v>#N/A</v>
      </c>
      <c r="J18" s="126" t="str">
        <f>$J$17</f>
        <v>Desarrollo Curricular</v>
      </c>
      <c r="K18" s="126" t="s">
        <v>501</v>
      </c>
      <c r="L18" s="169" t="s">
        <v>166</v>
      </c>
      <c r="M18" s="186">
        <v>3</v>
      </c>
      <c r="N18" s="151">
        <v>100</v>
      </c>
      <c r="O18" s="125">
        <f t="shared" si="1"/>
        <v>300</v>
      </c>
      <c r="P18" s="125">
        <f t="shared" ref="P18:P37" si="3">$O18*P$16</f>
        <v>210</v>
      </c>
      <c r="Q18" s="125">
        <f t="shared" si="2"/>
        <v>90</v>
      </c>
    </row>
    <row r="19" spans="3:17" x14ac:dyDescent="0.25">
      <c r="C19" s="169" t="s">
        <v>167</v>
      </c>
      <c r="D19" s="186"/>
      <c r="E19" s="151"/>
      <c r="F19" s="125">
        <f t="shared" si="0"/>
        <v>0</v>
      </c>
      <c r="G19" s="189"/>
      <c r="H19" s="170">
        <v>42500</v>
      </c>
      <c r="I19" s="158" t="e">
        <f>VLOOKUP(H19,Presupuesto!$B$11:$C$586,2,0)</f>
        <v>#N/A</v>
      </c>
      <c r="J19" s="126" t="str">
        <f t="shared" ref="J19:J50" si="4">$J$17</f>
        <v>Desarrollo Curricular</v>
      </c>
      <c r="K19" s="126" t="s">
        <v>501</v>
      </c>
      <c r="L19" s="169" t="s">
        <v>167</v>
      </c>
      <c r="M19" s="186">
        <v>3</v>
      </c>
      <c r="N19" s="151"/>
      <c r="O19" s="125">
        <f t="shared" si="1"/>
        <v>0</v>
      </c>
      <c r="P19" s="125">
        <f t="shared" si="3"/>
        <v>0</v>
      </c>
      <c r="Q19" s="125">
        <f t="shared" si="2"/>
        <v>0</v>
      </c>
    </row>
    <row r="20" spans="3:17" x14ac:dyDescent="0.25">
      <c r="C20" s="169" t="s">
        <v>168</v>
      </c>
      <c r="D20" s="186"/>
      <c r="E20" s="151"/>
      <c r="F20" s="125">
        <f t="shared" si="0"/>
        <v>0</v>
      </c>
      <c r="G20" s="189"/>
      <c r="H20" s="170">
        <v>42500</v>
      </c>
      <c r="I20" s="158" t="e">
        <f>VLOOKUP(H20,Presupuesto!$B$11:$C$586,2,0)</f>
        <v>#N/A</v>
      </c>
      <c r="J20" s="126" t="str">
        <f t="shared" si="4"/>
        <v>Desarrollo Curricular</v>
      </c>
      <c r="K20" s="126" t="s">
        <v>501</v>
      </c>
      <c r="L20" s="169" t="s">
        <v>168</v>
      </c>
      <c r="M20" s="186">
        <v>3</v>
      </c>
      <c r="N20" s="151"/>
      <c r="O20" s="125">
        <f t="shared" si="1"/>
        <v>0</v>
      </c>
      <c r="P20" s="125">
        <f t="shared" si="3"/>
        <v>0</v>
      </c>
      <c r="Q20" s="125">
        <f t="shared" si="2"/>
        <v>0</v>
      </c>
    </row>
    <row r="21" spans="3:17" x14ac:dyDescent="0.25">
      <c r="C21" s="169" t="s">
        <v>169</v>
      </c>
      <c r="D21" s="186"/>
      <c r="E21" s="151"/>
      <c r="F21" s="125">
        <f t="shared" si="0"/>
        <v>0</v>
      </c>
      <c r="G21" s="189"/>
      <c r="H21" s="170">
        <v>42500</v>
      </c>
      <c r="I21" s="158" t="e">
        <f>VLOOKUP(H21,Presupuesto!$B$11:$C$586,2,0)</f>
        <v>#N/A</v>
      </c>
      <c r="J21" s="126" t="str">
        <f t="shared" si="4"/>
        <v>Desarrollo Curricular</v>
      </c>
      <c r="K21" s="126" t="s">
        <v>501</v>
      </c>
      <c r="L21" s="169" t="s">
        <v>169</v>
      </c>
      <c r="M21" s="186">
        <v>3</v>
      </c>
      <c r="N21" s="151"/>
      <c r="O21" s="125">
        <f t="shared" si="1"/>
        <v>0</v>
      </c>
      <c r="P21" s="125">
        <f t="shared" si="3"/>
        <v>0</v>
      </c>
      <c r="Q21" s="125">
        <f t="shared" si="2"/>
        <v>0</v>
      </c>
    </row>
    <row r="22" spans="3:17" x14ac:dyDescent="0.25">
      <c r="C22" s="169" t="s">
        <v>170</v>
      </c>
      <c r="D22" s="186"/>
      <c r="E22" s="151"/>
      <c r="F22" s="125">
        <f t="shared" si="0"/>
        <v>0</v>
      </c>
      <c r="G22" s="189"/>
      <c r="H22" s="170">
        <v>42500</v>
      </c>
      <c r="I22" s="158" t="e">
        <f>VLOOKUP(H22,Presupuesto!$B$11:$C$586,2,0)</f>
        <v>#N/A</v>
      </c>
      <c r="J22" s="126" t="str">
        <f t="shared" si="4"/>
        <v>Desarrollo Curricular</v>
      </c>
      <c r="K22" s="126" t="s">
        <v>490</v>
      </c>
      <c r="L22" s="169" t="s">
        <v>170</v>
      </c>
      <c r="M22" s="186">
        <v>3</v>
      </c>
      <c r="N22" s="151"/>
      <c r="O22" s="125">
        <f t="shared" si="1"/>
        <v>0</v>
      </c>
      <c r="P22" s="125">
        <f t="shared" si="3"/>
        <v>0</v>
      </c>
      <c r="Q22" s="125">
        <f t="shared" si="2"/>
        <v>0</v>
      </c>
    </row>
    <row r="23" spans="3:17" x14ac:dyDescent="0.25">
      <c r="C23" s="169" t="s">
        <v>171</v>
      </c>
      <c r="D23" s="186"/>
      <c r="E23" s="151"/>
      <c r="F23" s="125">
        <f t="shared" si="0"/>
        <v>0</v>
      </c>
      <c r="G23" s="189"/>
      <c r="H23" s="170">
        <v>42500</v>
      </c>
      <c r="I23" s="158" t="e">
        <f>VLOOKUP(H23,Presupuesto!$B$11:$C$586,2,0)</f>
        <v>#N/A</v>
      </c>
      <c r="J23" s="126" t="str">
        <f t="shared" si="4"/>
        <v>Desarrollo Curricular</v>
      </c>
      <c r="K23" s="126" t="s">
        <v>501</v>
      </c>
      <c r="L23" s="169" t="s">
        <v>171</v>
      </c>
      <c r="M23" s="186">
        <v>20</v>
      </c>
      <c r="N23" s="151"/>
      <c r="O23" s="125">
        <f t="shared" si="1"/>
        <v>0</v>
      </c>
      <c r="P23" s="125">
        <f t="shared" si="3"/>
        <v>0</v>
      </c>
      <c r="Q23" s="125">
        <f t="shared" si="2"/>
        <v>0</v>
      </c>
    </row>
    <row r="24" spans="3:17" x14ac:dyDescent="0.25">
      <c r="C24" s="169" t="s">
        <v>172</v>
      </c>
      <c r="D24" s="186"/>
      <c r="E24" s="151"/>
      <c r="F24" s="125">
        <f t="shared" si="0"/>
        <v>0</v>
      </c>
      <c r="G24" s="189"/>
      <c r="H24" s="170">
        <v>35600</v>
      </c>
      <c r="I24" s="158" t="e">
        <f>VLOOKUP(H24,Presupuesto!$B$11:$C$586,2,0)</f>
        <v>#N/A</v>
      </c>
      <c r="J24" s="126" t="str">
        <f t="shared" si="4"/>
        <v>Desarrollo Curricular</v>
      </c>
      <c r="K24" s="126" t="s">
        <v>501</v>
      </c>
      <c r="L24" s="169" t="s">
        <v>172</v>
      </c>
      <c r="M24" s="186"/>
      <c r="N24" s="151"/>
      <c r="O24" s="125">
        <f t="shared" si="1"/>
        <v>0</v>
      </c>
      <c r="P24" s="125">
        <f t="shared" si="3"/>
        <v>0</v>
      </c>
      <c r="Q24" s="125">
        <f t="shared" si="2"/>
        <v>0</v>
      </c>
    </row>
    <row r="25" spans="3:17" x14ac:dyDescent="0.25">
      <c r="C25" s="169"/>
      <c r="D25" s="186"/>
      <c r="E25" s="151"/>
      <c r="F25" s="125">
        <f t="shared" si="0"/>
        <v>0</v>
      </c>
      <c r="G25" s="189"/>
      <c r="H25" s="170"/>
      <c r="I25" s="158" t="e">
        <f>VLOOKUP(H25,Presupuesto!$B$11:$C$586,2,0)</f>
        <v>#N/A</v>
      </c>
      <c r="J25" s="126" t="str">
        <f t="shared" si="4"/>
        <v>Desarrollo Curricular</v>
      </c>
      <c r="K25" s="126" t="s">
        <v>501</v>
      </c>
      <c r="L25" s="169"/>
      <c r="M25" s="186"/>
      <c r="N25" s="151"/>
      <c r="O25" s="125">
        <f t="shared" si="1"/>
        <v>0</v>
      </c>
      <c r="P25" s="125">
        <f t="shared" si="3"/>
        <v>0</v>
      </c>
      <c r="Q25" s="125">
        <f t="shared" si="2"/>
        <v>0</v>
      </c>
    </row>
    <row r="26" spans="3:17" x14ac:dyDescent="0.25">
      <c r="C26" s="169"/>
      <c r="D26" s="186"/>
      <c r="E26" s="151"/>
      <c r="F26" s="125">
        <f t="shared" si="0"/>
        <v>0</v>
      </c>
      <c r="G26" s="189"/>
      <c r="H26" s="170"/>
      <c r="I26" s="158" t="e">
        <f>VLOOKUP(H26,Presupuesto!$B$11:$C$586,2,0)</f>
        <v>#N/A</v>
      </c>
      <c r="J26" s="126" t="str">
        <f t="shared" si="4"/>
        <v>Desarrollo Curricular</v>
      </c>
      <c r="K26" s="126" t="s">
        <v>501</v>
      </c>
      <c r="L26" s="169"/>
      <c r="M26" s="186"/>
      <c r="N26" s="151"/>
      <c r="O26" s="125">
        <f t="shared" si="1"/>
        <v>0</v>
      </c>
      <c r="P26" s="125">
        <f t="shared" si="3"/>
        <v>0</v>
      </c>
      <c r="Q26" s="125">
        <f t="shared" si="2"/>
        <v>0</v>
      </c>
    </row>
    <row r="27" spans="3:17" x14ac:dyDescent="0.25">
      <c r="C27" s="169"/>
      <c r="D27" s="186"/>
      <c r="E27" s="151"/>
      <c r="F27" s="125">
        <f t="shared" si="0"/>
        <v>0</v>
      </c>
      <c r="G27" s="189"/>
      <c r="H27" s="170"/>
      <c r="I27" s="158" t="e">
        <f>VLOOKUP(H27,Presupuesto!$B$11:$C$586,2,0)</f>
        <v>#N/A</v>
      </c>
      <c r="J27" s="126" t="str">
        <f t="shared" si="4"/>
        <v>Desarrollo Curricular</v>
      </c>
      <c r="K27" s="126" t="s">
        <v>501</v>
      </c>
      <c r="L27" s="169"/>
      <c r="M27" s="186"/>
      <c r="N27" s="151"/>
      <c r="O27" s="125">
        <f t="shared" si="1"/>
        <v>0</v>
      </c>
      <c r="P27" s="125">
        <f t="shared" si="3"/>
        <v>0</v>
      </c>
      <c r="Q27" s="125">
        <f t="shared" si="2"/>
        <v>0</v>
      </c>
    </row>
    <row r="28" spans="3:17" x14ac:dyDescent="0.25">
      <c r="C28" s="169"/>
      <c r="D28" s="186"/>
      <c r="E28" s="151"/>
      <c r="F28" s="125">
        <f t="shared" si="0"/>
        <v>0</v>
      </c>
      <c r="G28" s="189"/>
      <c r="H28" s="170"/>
      <c r="I28" s="158" t="e">
        <f>VLOOKUP(H28,Presupuesto!$B$11:$C$586,2,0)</f>
        <v>#N/A</v>
      </c>
      <c r="J28" s="126" t="str">
        <f t="shared" si="4"/>
        <v>Desarrollo Curricular</v>
      </c>
      <c r="K28" s="126" t="s">
        <v>501</v>
      </c>
      <c r="L28" s="169"/>
      <c r="M28" s="186"/>
      <c r="N28" s="151"/>
      <c r="O28" s="125">
        <f t="shared" si="1"/>
        <v>0</v>
      </c>
      <c r="P28" s="125">
        <f t="shared" si="3"/>
        <v>0</v>
      </c>
      <c r="Q28" s="125">
        <f t="shared" si="2"/>
        <v>0</v>
      </c>
    </row>
    <row r="29" spans="3:17" x14ac:dyDescent="0.25">
      <c r="C29" s="169"/>
      <c r="D29" s="186"/>
      <c r="E29" s="151"/>
      <c r="F29" s="125">
        <f t="shared" si="0"/>
        <v>0</v>
      </c>
      <c r="G29" s="189"/>
      <c r="H29" s="170"/>
      <c r="I29" s="158" t="e">
        <f>VLOOKUP(H29,Presupuesto!$B$11:$C$586,2,0)</f>
        <v>#N/A</v>
      </c>
      <c r="J29" s="126" t="str">
        <f t="shared" si="4"/>
        <v>Desarrollo Curricular</v>
      </c>
      <c r="K29" s="126" t="s">
        <v>501</v>
      </c>
      <c r="L29" s="169"/>
      <c r="M29" s="186"/>
      <c r="N29" s="151"/>
      <c r="O29" s="125">
        <f t="shared" si="1"/>
        <v>0</v>
      </c>
      <c r="P29" s="125">
        <f t="shared" si="3"/>
        <v>0</v>
      </c>
      <c r="Q29" s="125">
        <f t="shared" si="2"/>
        <v>0</v>
      </c>
    </row>
    <row r="30" spans="3:17" x14ac:dyDescent="0.25">
      <c r="C30" s="169"/>
      <c r="D30" s="186"/>
      <c r="E30" s="151"/>
      <c r="F30" s="125">
        <f t="shared" si="0"/>
        <v>0</v>
      </c>
      <c r="G30" s="189"/>
      <c r="H30" s="170"/>
      <c r="I30" s="158" t="e">
        <f>VLOOKUP(H30,Presupuesto!$B$11:$C$586,2,0)</f>
        <v>#N/A</v>
      </c>
      <c r="J30" s="126" t="str">
        <f t="shared" si="4"/>
        <v>Desarrollo Curricular</v>
      </c>
      <c r="K30" s="126" t="s">
        <v>501</v>
      </c>
      <c r="L30" s="169"/>
      <c r="M30" s="186"/>
      <c r="N30" s="151"/>
      <c r="O30" s="125">
        <f t="shared" si="1"/>
        <v>0</v>
      </c>
      <c r="P30" s="125">
        <f t="shared" si="3"/>
        <v>0</v>
      </c>
      <c r="Q30" s="125">
        <f t="shared" si="2"/>
        <v>0</v>
      </c>
    </row>
    <row r="31" spans="3:17" x14ac:dyDescent="0.25">
      <c r="C31" s="169"/>
      <c r="D31" s="186"/>
      <c r="E31" s="151"/>
      <c r="F31" s="125">
        <f t="shared" si="0"/>
        <v>0</v>
      </c>
      <c r="G31" s="189"/>
      <c r="H31" s="170"/>
      <c r="I31" s="158" t="e">
        <f>VLOOKUP(H31,Presupuesto!$B$11:$C$586,2,0)</f>
        <v>#N/A</v>
      </c>
      <c r="J31" s="126" t="str">
        <f t="shared" si="4"/>
        <v>Desarrollo Curricular</v>
      </c>
      <c r="K31" s="126" t="s">
        <v>501</v>
      </c>
      <c r="L31" s="169"/>
      <c r="M31" s="186"/>
      <c r="N31" s="151"/>
      <c r="O31" s="125">
        <f t="shared" si="1"/>
        <v>0</v>
      </c>
      <c r="P31" s="125">
        <f t="shared" si="3"/>
        <v>0</v>
      </c>
      <c r="Q31" s="125">
        <f t="shared" si="2"/>
        <v>0</v>
      </c>
    </row>
    <row r="32" spans="3:17" x14ac:dyDescent="0.25">
      <c r="C32" s="169"/>
      <c r="D32" s="186"/>
      <c r="E32" s="151"/>
      <c r="F32" s="125">
        <f t="shared" si="0"/>
        <v>0</v>
      </c>
      <c r="G32" s="189"/>
      <c r="H32" s="170"/>
      <c r="I32" s="158" t="e">
        <f>VLOOKUP(H32,Presupuesto!$B$11:$C$586,2,0)</f>
        <v>#N/A</v>
      </c>
      <c r="J32" s="126" t="str">
        <f t="shared" si="4"/>
        <v>Desarrollo Curricular</v>
      </c>
      <c r="K32" s="126" t="s">
        <v>501</v>
      </c>
      <c r="L32" s="169"/>
      <c r="M32" s="186"/>
      <c r="N32" s="151"/>
      <c r="O32" s="125">
        <f t="shared" si="1"/>
        <v>0</v>
      </c>
      <c r="P32" s="125">
        <f t="shared" si="3"/>
        <v>0</v>
      </c>
      <c r="Q32" s="125">
        <f t="shared" si="2"/>
        <v>0</v>
      </c>
    </row>
    <row r="33" spans="3:17" x14ac:dyDescent="0.25">
      <c r="C33" s="169"/>
      <c r="D33" s="186"/>
      <c r="E33" s="151"/>
      <c r="F33" s="125">
        <f t="shared" si="0"/>
        <v>0</v>
      </c>
      <c r="G33" s="189"/>
      <c r="H33" s="170"/>
      <c r="I33" s="158" t="e">
        <f>VLOOKUP(H33,Presupuesto!$B$11:$C$586,2,0)</f>
        <v>#N/A</v>
      </c>
      <c r="J33" s="126" t="str">
        <f t="shared" si="4"/>
        <v>Desarrollo Curricular</v>
      </c>
      <c r="K33" s="126" t="s">
        <v>501</v>
      </c>
      <c r="L33" s="169"/>
      <c r="M33" s="186"/>
      <c r="N33" s="151"/>
      <c r="O33" s="125">
        <f t="shared" si="1"/>
        <v>0</v>
      </c>
      <c r="P33" s="125">
        <f t="shared" si="3"/>
        <v>0</v>
      </c>
      <c r="Q33" s="125">
        <f t="shared" si="2"/>
        <v>0</v>
      </c>
    </row>
    <row r="34" spans="3:17" x14ac:dyDescent="0.25">
      <c r="C34" s="169"/>
      <c r="D34" s="186"/>
      <c r="E34" s="151"/>
      <c r="F34" s="125">
        <f t="shared" si="0"/>
        <v>0</v>
      </c>
      <c r="G34" s="189"/>
      <c r="H34" s="170"/>
      <c r="I34" s="158" t="e">
        <f>VLOOKUP(H34,Presupuesto!$B$11:$C$586,2,0)</f>
        <v>#N/A</v>
      </c>
      <c r="J34" s="126" t="str">
        <f t="shared" si="4"/>
        <v>Desarrollo Curricular</v>
      </c>
      <c r="K34" s="126" t="s">
        <v>501</v>
      </c>
      <c r="L34" s="169"/>
      <c r="M34" s="186"/>
      <c r="N34" s="151"/>
      <c r="O34" s="125">
        <f t="shared" si="1"/>
        <v>0</v>
      </c>
      <c r="P34" s="125">
        <f t="shared" si="3"/>
        <v>0</v>
      </c>
      <c r="Q34" s="125">
        <f t="shared" si="2"/>
        <v>0</v>
      </c>
    </row>
    <row r="35" spans="3:17" x14ac:dyDescent="0.25">
      <c r="C35" s="169"/>
      <c r="D35" s="186"/>
      <c r="E35" s="151"/>
      <c r="F35" s="125">
        <f t="shared" si="0"/>
        <v>0</v>
      </c>
      <c r="G35" s="189"/>
      <c r="H35" s="170"/>
      <c r="I35" s="158" t="e">
        <f>VLOOKUP(H35,Presupuesto!$B$11:$C$586,2,0)</f>
        <v>#N/A</v>
      </c>
      <c r="J35" s="126" t="str">
        <f t="shared" si="4"/>
        <v>Desarrollo Curricular</v>
      </c>
      <c r="K35" s="126" t="s">
        <v>501</v>
      </c>
      <c r="L35" s="169"/>
      <c r="M35" s="186"/>
      <c r="N35" s="151"/>
      <c r="O35" s="125">
        <f t="shared" si="1"/>
        <v>0</v>
      </c>
      <c r="P35" s="125">
        <f t="shared" si="3"/>
        <v>0</v>
      </c>
      <c r="Q35" s="125">
        <f t="shared" si="2"/>
        <v>0</v>
      </c>
    </row>
    <row r="36" spans="3:17" x14ac:dyDescent="0.25">
      <c r="C36" s="169"/>
      <c r="D36" s="186"/>
      <c r="E36" s="151"/>
      <c r="F36" s="125">
        <f t="shared" si="0"/>
        <v>0</v>
      </c>
      <c r="G36" s="189"/>
      <c r="H36" s="170"/>
      <c r="I36" s="158" t="e">
        <f>VLOOKUP(H36,Presupuesto!$B$11:$C$586,2,0)</f>
        <v>#N/A</v>
      </c>
      <c r="J36" s="126" t="str">
        <f t="shared" si="4"/>
        <v>Desarrollo Curricular</v>
      </c>
      <c r="K36" s="126" t="s">
        <v>501</v>
      </c>
      <c r="L36" s="169"/>
      <c r="M36" s="186"/>
      <c r="N36" s="151"/>
      <c r="O36" s="125">
        <f t="shared" si="1"/>
        <v>0</v>
      </c>
      <c r="P36" s="125">
        <f t="shared" si="3"/>
        <v>0</v>
      </c>
      <c r="Q36" s="125">
        <f t="shared" si="2"/>
        <v>0</v>
      </c>
    </row>
    <row r="37" spans="3:17" x14ac:dyDescent="0.25">
      <c r="C37" s="169"/>
      <c r="D37" s="186"/>
      <c r="E37" s="151"/>
      <c r="F37" s="125">
        <f t="shared" si="0"/>
        <v>0</v>
      </c>
      <c r="G37" s="189"/>
      <c r="H37" s="170"/>
      <c r="I37" s="158" t="e">
        <f>VLOOKUP(H37,Presupuesto!$B$11:$C$586,2,0)</f>
        <v>#N/A</v>
      </c>
      <c r="J37" s="126" t="str">
        <f t="shared" si="4"/>
        <v>Desarrollo Curricular</v>
      </c>
      <c r="K37" s="126" t="s">
        <v>501</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501</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501</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501</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501</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501</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501</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501</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501</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501</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492</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501</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501</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501</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$J$20</f>
        <v>Desarrollo Curricular</v>
      </c>
      <c r="K51" s="152" t="s">
        <v>483</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80" zoomScaleNormal="80" workbookViewId="0">
      <selection activeCell="E9" sqref="E9:E18"/>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47"/>
      <c r="C1" s="247"/>
      <c r="D1" s="247"/>
      <c r="E1" s="318"/>
      <c r="G1" s="248" t="s">
        <v>1723</v>
      </c>
      <c r="H1" s="247"/>
      <c r="I1" s="247"/>
      <c r="J1" s="247"/>
      <c r="K1" s="247"/>
      <c r="L1" s="247"/>
      <c r="M1" s="247"/>
      <c r="N1" s="247"/>
      <c r="O1" s="247"/>
      <c r="P1" s="247"/>
      <c r="Q1" s="247"/>
      <c r="R1" s="247"/>
      <c r="S1" s="247"/>
      <c r="T1" s="247"/>
      <c r="U1" s="247"/>
      <c r="V1" s="247"/>
      <c r="W1" s="247"/>
    </row>
    <row r="2" spans="1:23" ht="18" customHeight="1" x14ac:dyDescent="0.25">
      <c r="A2" s="482" t="s">
        <v>1722</v>
      </c>
      <c r="B2" s="247"/>
      <c r="C2" s="247"/>
      <c r="D2" s="247"/>
      <c r="E2" s="318"/>
      <c r="G2" s="248"/>
      <c r="H2" s="247"/>
      <c r="I2" s="247"/>
      <c r="J2" s="247"/>
      <c r="K2" s="247"/>
      <c r="L2" s="247"/>
      <c r="M2" s="247"/>
      <c r="N2" s="247"/>
      <c r="O2" s="247"/>
      <c r="P2" s="247"/>
      <c r="Q2" s="247"/>
      <c r="R2" s="247"/>
      <c r="S2" s="247"/>
      <c r="T2" s="247"/>
      <c r="U2" s="247"/>
      <c r="V2" s="247"/>
      <c r="W2" s="247"/>
    </row>
    <row r="3" spans="1:23" ht="18" customHeight="1" x14ac:dyDescent="0.25">
      <c r="A3" s="482" t="s">
        <v>1724</v>
      </c>
      <c r="B3" s="247"/>
      <c r="C3" s="247"/>
      <c r="D3" s="247"/>
      <c r="E3" s="318"/>
      <c r="G3" s="248"/>
      <c r="H3" s="247"/>
      <c r="I3" s="247"/>
      <c r="J3" s="247"/>
      <c r="K3" s="247"/>
      <c r="L3" s="247"/>
      <c r="M3" s="247"/>
      <c r="N3" s="247"/>
      <c r="O3" s="247"/>
      <c r="P3" s="247"/>
      <c r="Q3" s="247"/>
      <c r="R3" s="247"/>
      <c r="S3" s="247"/>
      <c r="T3" s="247"/>
      <c r="U3" s="247"/>
      <c r="V3" s="247"/>
      <c r="W3" s="247"/>
    </row>
    <row r="4" spans="1:23" ht="18" customHeight="1" x14ac:dyDescent="0.25">
      <c r="A4" s="482" t="s">
        <v>1725</v>
      </c>
      <c r="B4" s="247"/>
      <c r="C4" s="247"/>
      <c r="D4" s="247"/>
      <c r="E4" s="318"/>
      <c r="G4" s="248"/>
      <c r="H4" s="247"/>
      <c r="I4" s="247"/>
      <c r="J4" s="247"/>
      <c r="K4" s="247"/>
      <c r="L4" s="247"/>
      <c r="M4" s="247"/>
      <c r="N4" s="247"/>
      <c r="O4" s="247"/>
      <c r="P4" s="247"/>
      <c r="Q4" s="247"/>
      <c r="R4" s="247"/>
      <c r="S4" s="247"/>
      <c r="T4" s="247"/>
      <c r="U4" s="247"/>
      <c r="V4" s="247"/>
      <c r="W4" s="247"/>
    </row>
    <row r="5" spans="1:23" ht="14.45" customHeight="1" x14ac:dyDescent="0.25">
      <c r="A5" s="482" t="s">
        <v>1726</v>
      </c>
      <c r="B5" s="249"/>
      <c r="C5" s="249"/>
      <c r="D5" s="249"/>
      <c r="E5" s="255"/>
      <c r="F5" s="249"/>
      <c r="G5" s="249"/>
      <c r="H5" s="249"/>
      <c r="I5" s="249"/>
      <c r="J5" s="249"/>
      <c r="K5" s="249"/>
      <c r="L5" s="249"/>
      <c r="M5" s="249"/>
      <c r="N5" s="249"/>
      <c r="O5" s="249"/>
      <c r="P5" s="249"/>
      <c r="Q5" s="249"/>
      <c r="R5" s="249"/>
      <c r="S5" s="249"/>
      <c r="T5" s="249"/>
      <c r="U5" s="249"/>
      <c r="V5" s="249"/>
      <c r="W5" s="249"/>
    </row>
    <row r="6" spans="1:23" ht="14.45" customHeight="1" x14ac:dyDescent="0.25">
      <c r="A6" s="525" t="s">
        <v>102</v>
      </c>
      <c r="B6" s="524" t="s">
        <v>121</v>
      </c>
      <c r="C6" s="536" t="s">
        <v>90</v>
      </c>
      <c r="D6" s="536" t="s">
        <v>91</v>
      </c>
      <c r="E6" s="527" t="s">
        <v>479</v>
      </c>
      <c r="F6" s="536" t="s">
        <v>92</v>
      </c>
      <c r="G6" s="530" t="s">
        <v>106</v>
      </c>
      <c r="H6" s="539"/>
      <c r="I6" s="539"/>
      <c r="J6" s="539"/>
      <c r="K6" s="539"/>
      <c r="L6" s="539"/>
      <c r="M6" s="539"/>
      <c r="N6" s="531"/>
      <c r="O6" s="532" t="s">
        <v>107</v>
      </c>
      <c r="P6" s="533"/>
      <c r="Q6" s="520" t="s">
        <v>108</v>
      </c>
      <c r="R6" s="521"/>
      <c r="S6" s="524" t="s">
        <v>109</v>
      </c>
      <c r="T6" s="524" t="s">
        <v>110</v>
      </c>
      <c r="U6" s="524" t="s">
        <v>118</v>
      </c>
      <c r="V6" s="524" t="s">
        <v>117</v>
      </c>
      <c r="W6" s="517" t="s">
        <v>93</v>
      </c>
    </row>
    <row r="7" spans="1:23" ht="14.45" customHeight="1" x14ac:dyDescent="0.25">
      <c r="A7" s="525"/>
      <c r="B7" s="525"/>
      <c r="C7" s="537"/>
      <c r="D7" s="537"/>
      <c r="E7" s="528"/>
      <c r="F7" s="537"/>
      <c r="G7" s="530" t="s">
        <v>111</v>
      </c>
      <c r="H7" s="531"/>
      <c r="I7" s="530" t="s">
        <v>112</v>
      </c>
      <c r="J7" s="531"/>
      <c r="K7" s="530" t="s">
        <v>113</v>
      </c>
      <c r="L7" s="531"/>
      <c r="M7" s="530" t="s">
        <v>114</v>
      </c>
      <c r="N7" s="531"/>
      <c r="O7" s="534"/>
      <c r="P7" s="535"/>
      <c r="Q7" s="522"/>
      <c r="R7" s="523"/>
      <c r="S7" s="525"/>
      <c r="T7" s="525"/>
      <c r="U7" s="525"/>
      <c r="V7" s="525"/>
      <c r="W7" s="518"/>
    </row>
    <row r="8" spans="1:23" ht="25.5" x14ac:dyDescent="0.25">
      <c r="A8" s="526"/>
      <c r="B8" s="526"/>
      <c r="C8" s="538"/>
      <c r="D8" s="538"/>
      <c r="E8" s="529"/>
      <c r="F8" s="538"/>
      <c r="G8" s="325" t="s">
        <v>115</v>
      </c>
      <c r="H8" s="325" t="s">
        <v>12</v>
      </c>
      <c r="I8" s="325" t="s">
        <v>115</v>
      </c>
      <c r="J8" s="325" t="s">
        <v>12</v>
      </c>
      <c r="K8" s="325" t="s">
        <v>115</v>
      </c>
      <c r="L8" s="325" t="s">
        <v>12</v>
      </c>
      <c r="M8" s="325" t="s">
        <v>115</v>
      </c>
      <c r="N8" s="325" t="s">
        <v>12</v>
      </c>
      <c r="O8" s="325" t="s">
        <v>115</v>
      </c>
      <c r="P8" s="325" t="s">
        <v>12</v>
      </c>
      <c r="Q8" s="325" t="s">
        <v>116</v>
      </c>
      <c r="R8" s="325" t="s">
        <v>87</v>
      </c>
      <c r="S8" s="526"/>
      <c r="T8" s="526"/>
      <c r="U8" s="526"/>
      <c r="V8" s="526"/>
      <c r="W8" s="519"/>
    </row>
    <row r="9" spans="1:23" ht="256.5" customHeight="1" x14ac:dyDescent="0.25">
      <c r="A9" s="546" t="s">
        <v>1724</v>
      </c>
      <c r="B9" s="543" t="s">
        <v>572</v>
      </c>
      <c r="C9" s="488" t="s">
        <v>1762</v>
      </c>
      <c r="D9" s="488" t="s">
        <v>1763</v>
      </c>
      <c r="E9" s="74"/>
      <c r="F9" s="489" t="s">
        <v>573</v>
      </c>
      <c r="G9" s="238"/>
      <c r="H9" s="239"/>
      <c r="I9" s="238"/>
      <c r="J9" s="239"/>
      <c r="K9" s="238"/>
      <c r="L9" s="239"/>
      <c r="M9" s="238"/>
      <c r="N9" s="239"/>
      <c r="O9" s="74"/>
      <c r="P9" s="279">
        <f>SUMIFS('8. Venta de Servicios'!D:D,'8. Venta de Servicios'!$B:$B,'Desarrollo e Innov. Curricular'!$E$9:$E$18,'8. Venta de Servicios'!$C:$C,'8. Venta de Servicios'!$C$10)</f>
        <v>0</v>
      </c>
      <c r="Q9" s="74"/>
      <c r="R9" s="74"/>
      <c r="S9" s="74"/>
      <c r="T9" s="74"/>
      <c r="U9" s="74"/>
      <c r="V9" s="74"/>
      <c r="W9" s="74"/>
    </row>
    <row r="10" spans="1:23" ht="186.75" customHeight="1" x14ac:dyDescent="0.25">
      <c r="A10" s="547"/>
      <c r="B10" s="544"/>
      <c r="C10" s="330" t="s">
        <v>575</v>
      </c>
      <c r="D10" s="330" t="s">
        <v>576</v>
      </c>
      <c r="E10" s="74"/>
      <c r="F10" s="70" t="s">
        <v>577</v>
      </c>
      <c r="G10" s="238"/>
      <c r="H10" s="239"/>
      <c r="I10" s="238"/>
      <c r="J10" s="239"/>
      <c r="K10" s="238"/>
      <c r="L10" s="239"/>
      <c r="M10" s="238"/>
      <c r="N10" s="239"/>
      <c r="O10" s="74"/>
      <c r="P10" s="279">
        <f>SUMIFS('8. Venta de Servicios'!D:D,'8. Venta de Servicios'!$B:$B,'Desarrollo e Innov. Curricular'!$E$9:$E$18,'8. Venta de Servicios'!$C:$C,'8. Venta de Servicios'!$C$10)</f>
        <v>0</v>
      </c>
      <c r="Q10" s="74"/>
      <c r="R10" s="74"/>
      <c r="S10" s="243"/>
      <c r="T10" s="74"/>
      <c r="U10" s="74"/>
      <c r="V10" s="74"/>
      <c r="W10" s="74"/>
    </row>
    <row r="11" spans="1:23" ht="141.75" x14ac:dyDescent="0.25">
      <c r="A11" s="548"/>
      <c r="B11" s="545"/>
      <c r="C11" s="330" t="s">
        <v>578</v>
      </c>
      <c r="D11" s="330" t="s">
        <v>579</v>
      </c>
      <c r="E11" s="74"/>
      <c r="F11" s="74" t="s">
        <v>580</v>
      </c>
      <c r="G11" s="238"/>
      <c r="H11" s="239"/>
      <c r="I11" s="238"/>
      <c r="J11" s="239"/>
      <c r="K11" s="238"/>
      <c r="L11" s="239"/>
      <c r="M11" s="238"/>
      <c r="N11" s="239"/>
      <c r="O11" s="74"/>
      <c r="P11" s="279">
        <f>SUMIFS('8. Venta de Servicios'!D:D,'8. Venta de Servicios'!$B:$B,'Desarrollo e Innov. Curricular'!$E$9:$E$18,'8. Venta de Servicios'!$C:$C,'8. Venta de Servicios'!$C$10)</f>
        <v>0</v>
      </c>
      <c r="Q11" s="251"/>
      <c r="R11" s="74"/>
      <c r="S11" s="243"/>
      <c r="T11" s="74"/>
      <c r="U11" s="74"/>
      <c r="V11" s="74"/>
      <c r="W11" s="74"/>
    </row>
    <row r="12" spans="1:23" ht="78.75" customHeight="1" x14ac:dyDescent="0.25">
      <c r="A12" s="540" t="s">
        <v>1725</v>
      </c>
      <c r="B12" s="540" t="s">
        <v>574</v>
      </c>
      <c r="C12" s="330" t="s">
        <v>581</v>
      </c>
      <c r="D12" s="330" t="s">
        <v>582</v>
      </c>
      <c r="E12" s="74"/>
      <c r="F12" s="70" t="s">
        <v>194</v>
      </c>
      <c r="G12" s="240"/>
      <c r="H12" s="240"/>
      <c r="I12" s="240"/>
      <c r="J12" s="240"/>
      <c r="K12" s="240"/>
      <c r="L12" s="240"/>
      <c r="M12" s="240"/>
      <c r="N12" s="240"/>
      <c r="O12" s="240"/>
      <c r="P12" s="279">
        <f>SUMIFS('8. Venta de Servicios'!D:D,'8. Venta de Servicios'!$B:$B,'Desarrollo e Innov. Curricular'!$E$9:$E$18,'8. Venta de Servicios'!$C:$C,'8. Venta de Servicios'!$C$10)</f>
        <v>0</v>
      </c>
      <c r="Q12" s="70"/>
      <c r="R12" s="70"/>
      <c r="S12" s="331"/>
      <c r="T12" s="331"/>
      <c r="U12" s="332"/>
      <c r="V12" s="333"/>
      <c r="W12" s="253"/>
    </row>
    <row r="13" spans="1:23" ht="94.5" x14ac:dyDescent="0.25">
      <c r="A13" s="541"/>
      <c r="B13" s="541"/>
      <c r="C13" s="330" t="s">
        <v>583</v>
      </c>
      <c r="D13" s="330" t="s">
        <v>584</v>
      </c>
      <c r="E13" s="74"/>
      <c r="F13" s="70" t="s">
        <v>585</v>
      </c>
      <c r="G13" s="240"/>
      <c r="H13" s="240"/>
      <c r="I13" s="250"/>
      <c r="J13" s="252"/>
      <c r="K13" s="240"/>
      <c r="L13" s="240"/>
      <c r="M13" s="240"/>
      <c r="N13" s="240"/>
      <c r="O13" s="240"/>
      <c r="P13" s="279">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42"/>
      <c r="B14" s="542"/>
      <c r="C14" s="330" t="s">
        <v>586</v>
      </c>
      <c r="D14" s="330" t="s">
        <v>587</v>
      </c>
      <c r="E14" s="74"/>
      <c r="F14" s="70" t="s">
        <v>588</v>
      </c>
      <c r="G14" s="242"/>
      <c r="H14" s="240"/>
      <c r="I14" s="240"/>
      <c r="J14" s="240"/>
      <c r="K14" s="240"/>
      <c r="L14" s="240"/>
      <c r="M14" s="240"/>
      <c r="N14" s="240"/>
      <c r="O14" s="240"/>
      <c r="P14" s="279">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540" t="s">
        <v>1727</v>
      </c>
      <c r="B15" s="540" t="s">
        <v>1729</v>
      </c>
      <c r="C15" s="334" t="s">
        <v>589</v>
      </c>
      <c r="D15" s="330" t="s">
        <v>120</v>
      </c>
      <c r="E15" s="74"/>
      <c r="F15" s="70" t="s">
        <v>590</v>
      </c>
      <c r="G15" s="240"/>
      <c r="H15" s="241"/>
      <c r="I15" s="240"/>
      <c r="J15" s="240"/>
      <c r="K15" s="240"/>
      <c r="L15" s="241"/>
      <c r="M15" s="240"/>
      <c r="N15" s="240"/>
      <c r="O15" s="240"/>
      <c r="P15" s="279">
        <f>SUMIFS('8. Venta de Servicios'!D:D,'8. Venta de Servicios'!$B:$B,'Desarrollo e Innov. Curricular'!$E$9:$E$18,'8. Venta de Servicios'!$C:$C,'8. Venta de Servicios'!$C$10)</f>
        <v>0</v>
      </c>
      <c r="Q15" s="74"/>
      <c r="R15" s="74"/>
      <c r="S15" s="70"/>
      <c r="T15" s="70"/>
      <c r="U15" s="70"/>
      <c r="V15" s="70"/>
      <c r="W15" s="74"/>
    </row>
    <row r="16" spans="1:23" ht="75" x14ac:dyDescent="0.25">
      <c r="A16" s="541"/>
      <c r="B16" s="541"/>
      <c r="C16" s="334" t="s">
        <v>591</v>
      </c>
      <c r="D16" s="330" t="s">
        <v>592</v>
      </c>
      <c r="E16" s="74"/>
      <c r="F16" s="70" t="s">
        <v>593</v>
      </c>
      <c r="G16" s="242"/>
      <c r="H16" s="240"/>
      <c r="I16" s="240"/>
      <c r="J16" s="240"/>
      <c r="K16" s="240"/>
      <c r="L16" s="240"/>
      <c r="M16" s="240"/>
      <c r="N16" s="240"/>
      <c r="O16" s="240"/>
      <c r="P16" s="279">
        <f>SUMIFS('8. Venta de Servicios'!D:D,'8. Venta de Servicios'!$B:$B,'Desarrollo e Innov. Curricular'!$E$9:$E$18,'8. Venta de Servicios'!$C:$C,'8. Venta de Servicios'!$C$10)</f>
        <v>0</v>
      </c>
      <c r="Q16" s="70"/>
      <c r="R16" s="70"/>
      <c r="S16" s="70"/>
      <c r="T16" s="70"/>
      <c r="U16" s="70"/>
      <c r="V16" s="70"/>
      <c r="W16" s="74"/>
    </row>
    <row r="17" spans="1:23" ht="94.5" x14ac:dyDescent="0.25">
      <c r="A17" s="541"/>
      <c r="B17" s="541"/>
      <c r="C17" s="334" t="s">
        <v>594</v>
      </c>
      <c r="D17" s="334" t="s">
        <v>595</v>
      </c>
      <c r="E17" s="74"/>
      <c r="F17" s="70" t="s">
        <v>596</v>
      </c>
      <c r="G17" s="240"/>
      <c r="H17" s="240"/>
      <c r="I17" s="240"/>
      <c r="J17" s="240"/>
      <c r="K17" s="240"/>
      <c r="L17" s="240"/>
      <c r="M17" s="240"/>
      <c r="N17" s="240"/>
      <c r="O17" s="240"/>
      <c r="P17" s="279">
        <f>SUMIFS('8. Venta de Servicios'!D:D,'8. Venta de Servicios'!$B:$B,'Desarrollo e Innov. Curricular'!$E$9:$E$18,'8. Venta de Servicios'!$C:$C,'8. Venta de Servicios'!$C$10)</f>
        <v>0</v>
      </c>
      <c r="Q17" s="70"/>
      <c r="R17" s="70"/>
      <c r="S17" s="70"/>
      <c r="T17" s="70"/>
      <c r="U17" s="70"/>
      <c r="V17" s="70"/>
      <c r="W17" s="74"/>
    </row>
    <row r="18" spans="1:23" ht="150" x14ac:dyDescent="0.25">
      <c r="A18" s="542"/>
      <c r="B18" s="542"/>
      <c r="C18" s="335" t="s">
        <v>597</v>
      </c>
      <c r="D18" s="334" t="s">
        <v>598</v>
      </c>
      <c r="E18" s="74"/>
      <c r="F18" s="70" t="s">
        <v>599</v>
      </c>
      <c r="G18" s="240"/>
      <c r="H18" s="240"/>
      <c r="I18" s="240"/>
      <c r="J18" s="240"/>
      <c r="K18" s="240"/>
      <c r="L18" s="240"/>
      <c r="M18" s="240"/>
      <c r="N18" s="240"/>
      <c r="O18" s="240"/>
      <c r="P18" s="279">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1"/>
      <c r="B19" s="452"/>
      <c r="C19" s="451" t="s">
        <v>122</v>
      </c>
      <c r="D19" s="452"/>
      <c r="E19" s="452"/>
      <c r="F19" s="453"/>
      <c r="G19" s="281">
        <f t="shared" ref="G19:N19" si="0">SUM(G9:G18)</f>
        <v>0</v>
      </c>
      <c r="H19" s="281">
        <f t="shared" si="0"/>
        <v>0</v>
      </c>
      <c r="I19" s="281">
        <f t="shared" si="0"/>
        <v>0</v>
      </c>
      <c r="J19" s="281">
        <f t="shared" si="0"/>
        <v>0</v>
      </c>
      <c r="K19" s="281">
        <f t="shared" si="0"/>
        <v>0</v>
      </c>
      <c r="L19" s="281">
        <f t="shared" si="0"/>
        <v>0</v>
      </c>
      <c r="M19" s="281">
        <f t="shared" si="0"/>
        <v>0</v>
      </c>
      <c r="N19" s="281">
        <f t="shared" si="0"/>
        <v>0</v>
      </c>
      <c r="O19" s="281">
        <f>G19+I19+K19+M19</f>
        <v>0</v>
      </c>
      <c r="P19" s="282">
        <f>H19+J19+L19+N19</f>
        <v>0</v>
      </c>
      <c r="Q19" s="246"/>
      <c r="R19" s="246"/>
      <c r="S19" s="246"/>
      <c r="T19" s="246"/>
      <c r="U19" s="246"/>
      <c r="V19" s="246"/>
      <c r="W19" s="254"/>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C1" zoomScale="70" zoomScaleNormal="70" workbookViewId="0">
      <pane ySplit="6" topLeftCell="A7" activePane="bottomLeft" state="frozen"/>
      <selection sqref="A1:V1"/>
      <selection pane="bottomLeft" activeCell="E7" sqref="E7"/>
    </sheetView>
  </sheetViews>
  <sheetFormatPr baseColWidth="10" defaultColWidth="12.5703125" defaultRowHeight="12" x14ac:dyDescent="0.25"/>
  <cols>
    <col min="1" max="1" width="45.42578125" style="366" customWidth="1"/>
    <col min="2" max="2" width="48.140625" style="346" customWidth="1"/>
    <col min="3" max="3" width="32.42578125" style="346" customWidth="1"/>
    <col min="4" max="4" width="32.7109375" style="346" customWidth="1"/>
    <col min="5" max="5" width="27.42578125" style="367" customWidth="1"/>
    <col min="6" max="7" width="36.42578125" style="346" customWidth="1"/>
    <col min="8" max="8" width="15.28515625" style="346" customWidth="1"/>
    <col min="9" max="9" width="15.85546875" style="346" customWidth="1"/>
    <col min="10" max="10" width="15.28515625" style="346" customWidth="1"/>
    <col min="11" max="11" width="15.42578125" style="346" customWidth="1"/>
    <col min="12" max="12" width="15.28515625" style="346" customWidth="1"/>
    <col min="13" max="13" width="14.85546875" style="346" customWidth="1"/>
    <col min="14" max="14" width="15.28515625" style="346" customWidth="1"/>
    <col min="15" max="15" width="17.5703125" style="346" customWidth="1"/>
    <col min="16" max="16" width="15.28515625" style="346" customWidth="1"/>
    <col min="17" max="17" width="16.28515625" style="346" bestFit="1" customWidth="1"/>
    <col min="18" max="19" width="12.5703125" style="346"/>
    <col min="20" max="23" width="14.28515625" style="346" customWidth="1"/>
    <col min="24" max="24" width="15.7109375" style="346" customWidth="1"/>
    <col min="25" max="16384" width="12.5703125" style="346"/>
  </cols>
  <sheetData>
    <row r="1" spans="1:24" s="336" customFormat="1" ht="18.75" x14ac:dyDescent="0.25">
      <c r="B1" s="444"/>
      <c r="C1" s="444"/>
      <c r="D1" s="444"/>
      <c r="E1" s="444"/>
      <c r="F1" s="444"/>
      <c r="G1" s="444"/>
      <c r="H1" s="444" t="s">
        <v>95</v>
      </c>
      <c r="I1" s="444"/>
      <c r="J1" s="444"/>
      <c r="K1" s="444"/>
      <c r="L1" s="444"/>
      <c r="M1" s="444"/>
      <c r="N1" s="444"/>
      <c r="O1" s="444"/>
      <c r="P1" s="444"/>
      <c r="Q1" s="444"/>
      <c r="R1" s="444"/>
      <c r="S1" s="444"/>
      <c r="T1" s="444"/>
      <c r="U1" s="444"/>
      <c r="V1" s="444"/>
      <c r="W1" s="444"/>
      <c r="X1" s="444"/>
    </row>
    <row r="2" spans="1:24" s="336" customFormat="1" ht="18.75" x14ac:dyDescent="0.25">
      <c r="A2" s="483" t="s">
        <v>1722</v>
      </c>
      <c r="B2" s="444"/>
      <c r="C2" s="444"/>
      <c r="D2" s="444"/>
      <c r="E2" s="444"/>
      <c r="F2" s="444"/>
      <c r="G2" s="444"/>
      <c r="H2" s="444"/>
      <c r="I2" s="444"/>
      <c r="J2" s="444"/>
      <c r="K2" s="444"/>
      <c r="L2" s="444"/>
      <c r="M2" s="444"/>
      <c r="N2" s="444"/>
      <c r="O2" s="444"/>
      <c r="P2" s="444"/>
      <c r="Q2" s="444"/>
      <c r="R2" s="444"/>
      <c r="S2" s="444"/>
      <c r="T2" s="444"/>
      <c r="U2" s="444"/>
      <c r="V2" s="444"/>
      <c r="W2" s="444"/>
      <c r="X2" s="444"/>
    </row>
    <row r="3" spans="1:24" s="336" customFormat="1" ht="21" customHeight="1" x14ac:dyDescent="0.25">
      <c r="A3" s="337" t="s">
        <v>1728</v>
      </c>
      <c r="B3" s="338"/>
      <c r="C3" s="338"/>
      <c r="D3" s="338"/>
      <c r="E3" s="339"/>
      <c r="F3" s="338"/>
      <c r="G3" s="338"/>
      <c r="H3" s="338"/>
      <c r="I3" s="338"/>
      <c r="J3" s="338"/>
      <c r="K3" s="338"/>
      <c r="L3" s="338"/>
      <c r="M3" s="338"/>
      <c r="N3" s="338"/>
      <c r="O3" s="338"/>
      <c r="P3" s="338"/>
      <c r="Q3" s="338"/>
      <c r="R3" s="338"/>
      <c r="S3" s="338"/>
      <c r="T3" s="338"/>
      <c r="U3" s="338"/>
      <c r="V3" s="338"/>
      <c r="W3" s="338"/>
      <c r="X3" s="338"/>
    </row>
    <row r="4" spans="1:24" s="67" customFormat="1" ht="23.25" customHeight="1" x14ac:dyDescent="0.25">
      <c r="A4" s="524" t="s">
        <v>102</v>
      </c>
      <c r="B4" s="524" t="s">
        <v>121</v>
      </c>
      <c r="C4" s="536" t="s">
        <v>90</v>
      </c>
      <c r="D4" s="536" t="s">
        <v>91</v>
      </c>
      <c r="E4" s="527" t="s">
        <v>481</v>
      </c>
      <c r="F4" s="536" t="s">
        <v>92</v>
      </c>
      <c r="G4" s="477"/>
      <c r="H4" s="530" t="s">
        <v>106</v>
      </c>
      <c r="I4" s="539"/>
      <c r="J4" s="539"/>
      <c r="K4" s="539"/>
      <c r="L4" s="539"/>
      <c r="M4" s="539"/>
      <c r="N4" s="539"/>
      <c r="O4" s="531"/>
      <c r="P4" s="532" t="s">
        <v>107</v>
      </c>
      <c r="Q4" s="533"/>
      <c r="R4" s="520" t="s">
        <v>108</v>
      </c>
      <c r="S4" s="521"/>
      <c r="T4" s="524" t="s">
        <v>109</v>
      </c>
      <c r="U4" s="524" t="s">
        <v>110</v>
      </c>
      <c r="V4" s="524" t="s">
        <v>118</v>
      </c>
      <c r="W4" s="524" t="s">
        <v>117</v>
      </c>
      <c r="X4" s="536" t="s">
        <v>93</v>
      </c>
    </row>
    <row r="5" spans="1:24" s="67" customFormat="1" ht="15" customHeight="1" x14ac:dyDescent="0.25">
      <c r="A5" s="525"/>
      <c r="B5" s="525"/>
      <c r="C5" s="537"/>
      <c r="D5" s="537"/>
      <c r="E5" s="528"/>
      <c r="F5" s="537"/>
      <c r="G5" s="481"/>
      <c r="H5" s="530" t="s">
        <v>111</v>
      </c>
      <c r="I5" s="531"/>
      <c r="J5" s="530" t="s">
        <v>112</v>
      </c>
      <c r="K5" s="531"/>
      <c r="L5" s="530" t="s">
        <v>113</v>
      </c>
      <c r="M5" s="531"/>
      <c r="N5" s="530" t="s">
        <v>114</v>
      </c>
      <c r="O5" s="531"/>
      <c r="P5" s="534"/>
      <c r="Q5" s="535"/>
      <c r="R5" s="522"/>
      <c r="S5" s="523"/>
      <c r="T5" s="525"/>
      <c r="U5" s="525"/>
      <c r="V5" s="525"/>
      <c r="W5" s="525"/>
      <c r="X5" s="537"/>
    </row>
    <row r="6" spans="1:24" s="67" customFormat="1" ht="24" customHeight="1" x14ac:dyDescent="0.25">
      <c r="A6" s="526"/>
      <c r="B6" s="526"/>
      <c r="C6" s="538"/>
      <c r="D6" s="538"/>
      <c r="E6" s="529"/>
      <c r="F6" s="538"/>
      <c r="G6" s="478"/>
      <c r="H6" s="325" t="s">
        <v>115</v>
      </c>
      <c r="I6" s="325" t="s">
        <v>12</v>
      </c>
      <c r="J6" s="325" t="s">
        <v>115</v>
      </c>
      <c r="K6" s="325" t="s">
        <v>12</v>
      </c>
      <c r="L6" s="325" t="s">
        <v>115</v>
      </c>
      <c r="M6" s="325" t="s">
        <v>12</v>
      </c>
      <c r="N6" s="325" t="s">
        <v>115</v>
      </c>
      <c r="O6" s="325" t="s">
        <v>12</v>
      </c>
      <c r="P6" s="325" t="s">
        <v>115</v>
      </c>
      <c r="Q6" s="325" t="s">
        <v>12</v>
      </c>
      <c r="R6" s="325" t="s">
        <v>116</v>
      </c>
      <c r="S6" s="325" t="s">
        <v>87</v>
      </c>
      <c r="T6" s="526"/>
      <c r="U6" s="526"/>
      <c r="V6" s="526"/>
      <c r="W6" s="526"/>
      <c r="X6" s="538"/>
    </row>
    <row r="7" spans="1:24" ht="132.75" customHeight="1" x14ac:dyDescent="0.25">
      <c r="A7" s="549" t="s">
        <v>1728</v>
      </c>
      <c r="B7" s="555" t="s">
        <v>1611</v>
      </c>
      <c r="C7" s="340" t="s">
        <v>1615</v>
      </c>
      <c r="D7" s="341" t="s">
        <v>1617</v>
      </c>
      <c r="E7" s="342"/>
      <c r="F7" s="342" t="s">
        <v>1619</v>
      </c>
      <c r="G7" s="472"/>
      <c r="H7" s="343"/>
      <c r="I7" s="343"/>
      <c r="J7" s="344"/>
      <c r="K7" s="345"/>
      <c r="L7" s="343"/>
      <c r="M7" s="279"/>
      <c r="N7" s="344"/>
      <c r="O7" s="279"/>
      <c r="P7" s="343"/>
      <c r="Q7" s="279"/>
      <c r="R7" s="343"/>
      <c r="S7" s="343"/>
      <c r="T7" s="343"/>
      <c r="U7" s="343"/>
      <c r="V7" s="343"/>
      <c r="W7" s="343"/>
      <c r="X7" s="342"/>
    </row>
    <row r="8" spans="1:24" ht="108.75" customHeight="1" x14ac:dyDescent="0.25">
      <c r="A8" s="550"/>
      <c r="B8" s="557"/>
      <c r="C8" s="340" t="s">
        <v>1616</v>
      </c>
      <c r="D8" s="341" t="s">
        <v>1618</v>
      </c>
      <c r="E8" s="472"/>
      <c r="F8" s="472" t="s">
        <v>1620</v>
      </c>
      <c r="G8" s="472"/>
      <c r="H8" s="343"/>
      <c r="I8" s="343"/>
      <c r="J8" s="344"/>
      <c r="K8" s="345"/>
      <c r="L8" s="343"/>
      <c r="M8" s="279"/>
      <c r="N8" s="344"/>
      <c r="O8" s="279"/>
      <c r="P8" s="343"/>
      <c r="Q8" s="279"/>
      <c r="R8" s="343"/>
      <c r="S8" s="343"/>
      <c r="T8" s="343"/>
      <c r="U8" s="343"/>
      <c r="V8" s="343"/>
      <c r="W8" s="343"/>
      <c r="X8" s="472"/>
    </row>
    <row r="9" spans="1:24" ht="108.75" customHeight="1" x14ac:dyDescent="0.25">
      <c r="A9" s="550"/>
      <c r="B9" s="557"/>
      <c r="C9" s="340"/>
      <c r="D9" s="341" t="s">
        <v>1621</v>
      </c>
      <c r="E9" s="472"/>
      <c r="F9" s="472" t="s">
        <v>1622</v>
      </c>
      <c r="G9" s="472"/>
      <c r="H9" s="343"/>
      <c r="I9" s="343"/>
      <c r="J9" s="344"/>
      <c r="K9" s="345"/>
      <c r="L9" s="343"/>
      <c r="M9" s="279"/>
      <c r="N9" s="344"/>
      <c r="O9" s="279"/>
      <c r="P9" s="343"/>
      <c r="Q9" s="279"/>
      <c r="R9" s="343"/>
      <c r="S9" s="343"/>
      <c r="T9" s="343"/>
      <c r="U9" s="343"/>
      <c r="V9" s="343"/>
      <c r="W9" s="343"/>
      <c r="X9" s="472"/>
    </row>
    <row r="10" spans="1:24" ht="129.75" customHeight="1" x14ac:dyDescent="0.25">
      <c r="A10" s="550"/>
      <c r="B10" s="556"/>
      <c r="C10" s="340" t="s">
        <v>1623</v>
      </c>
      <c r="D10" s="341" t="s">
        <v>1624</v>
      </c>
      <c r="E10" s="472"/>
      <c r="F10" s="472" t="s">
        <v>1625</v>
      </c>
      <c r="G10" s="472"/>
      <c r="H10" s="343"/>
      <c r="I10" s="343"/>
      <c r="J10" s="344"/>
      <c r="K10" s="345"/>
      <c r="L10" s="343"/>
      <c r="M10" s="279"/>
      <c r="N10" s="344"/>
      <c r="O10" s="279"/>
      <c r="P10" s="343"/>
      <c r="Q10" s="279"/>
      <c r="R10" s="343"/>
      <c r="S10" s="343"/>
      <c r="T10" s="343"/>
      <c r="U10" s="343"/>
      <c r="V10" s="343"/>
      <c r="W10" s="343"/>
      <c r="X10" s="472"/>
    </row>
    <row r="11" spans="1:24" ht="85.5" customHeight="1" x14ac:dyDescent="0.25">
      <c r="A11" s="550"/>
      <c r="B11" s="552" t="s">
        <v>1612</v>
      </c>
      <c r="C11" s="340" t="s">
        <v>1626</v>
      </c>
      <c r="D11" s="341" t="s">
        <v>1627</v>
      </c>
      <c r="E11" s="342"/>
      <c r="F11" s="342" t="s">
        <v>1628</v>
      </c>
      <c r="G11" s="472"/>
      <c r="H11" s="343"/>
      <c r="I11" s="343"/>
      <c r="J11" s="344"/>
      <c r="K11" s="345"/>
      <c r="L11" s="343"/>
      <c r="M11" s="279"/>
      <c r="N11" s="344"/>
      <c r="O11" s="279"/>
      <c r="P11" s="343"/>
      <c r="Q11" s="279"/>
      <c r="R11" s="343"/>
      <c r="S11" s="343"/>
      <c r="T11" s="343"/>
      <c r="U11" s="343"/>
      <c r="V11" s="343"/>
      <c r="W11" s="343"/>
      <c r="X11" s="342"/>
    </row>
    <row r="12" spans="1:24" ht="85.5" customHeight="1" x14ac:dyDescent="0.25">
      <c r="A12" s="550"/>
      <c r="B12" s="552"/>
      <c r="C12" s="340"/>
      <c r="D12" s="341" t="s">
        <v>1631</v>
      </c>
      <c r="E12" s="472"/>
      <c r="F12" s="472" t="s">
        <v>1629</v>
      </c>
      <c r="G12" s="472"/>
      <c r="H12" s="343"/>
      <c r="I12" s="343"/>
      <c r="J12" s="344"/>
      <c r="K12" s="345"/>
      <c r="L12" s="343"/>
      <c r="M12" s="279"/>
      <c r="N12" s="344"/>
      <c r="O12" s="279"/>
      <c r="P12" s="343"/>
      <c r="Q12" s="279"/>
      <c r="R12" s="343"/>
      <c r="S12" s="343"/>
      <c r="T12" s="343"/>
      <c r="U12" s="343"/>
      <c r="V12" s="343"/>
      <c r="W12" s="343"/>
      <c r="X12" s="472"/>
    </row>
    <row r="13" spans="1:24" ht="211.5" customHeight="1" x14ac:dyDescent="0.25">
      <c r="A13" s="550"/>
      <c r="B13" s="552"/>
      <c r="C13" s="340" t="s">
        <v>1630</v>
      </c>
      <c r="D13" s="341" t="s">
        <v>1637</v>
      </c>
      <c r="E13" s="342"/>
      <c r="F13" s="347" t="s">
        <v>1632</v>
      </c>
      <c r="G13" s="347"/>
      <c r="H13" s="348"/>
      <c r="I13" s="348"/>
      <c r="J13" s="348"/>
      <c r="K13" s="348"/>
      <c r="L13" s="348"/>
      <c r="M13" s="280"/>
      <c r="N13" s="348"/>
      <c r="O13" s="280"/>
      <c r="P13" s="349"/>
      <c r="Q13" s="283"/>
      <c r="R13" s="349"/>
      <c r="S13" s="349"/>
      <c r="T13" s="350"/>
      <c r="U13" s="350"/>
      <c r="V13" s="350"/>
      <c r="W13" s="350"/>
      <c r="X13" s="342"/>
    </row>
    <row r="14" spans="1:24" ht="211.5" customHeight="1" x14ac:dyDescent="0.25">
      <c r="A14" s="550"/>
      <c r="B14" s="552"/>
      <c r="C14" s="340"/>
      <c r="D14" s="341" t="s">
        <v>1636</v>
      </c>
      <c r="E14" s="472"/>
      <c r="F14" s="347" t="s">
        <v>1633</v>
      </c>
      <c r="G14" s="347"/>
      <c r="H14" s="348"/>
      <c r="I14" s="348"/>
      <c r="J14" s="348"/>
      <c r="K14" s="348"/>
      <c r="L14" s="348"/>
      <c r="M14" s="280"/>
      <c r="N14" s="348"/>
      <c r="O14" s="280"/>
      <c r="P14" s="349"/>
      <c r="Q14" s="283"/>
      <c r="R14" s="349"/>
      <c r="S14" s="349"/>
      <c r="T14" s="350"/>
      <c r="U14" s="350"/>
      <c r="V14" s="350"/>
      <c r="W14" s="350"/>
      <c r="X14" s="472"/>
    </row>
    <row r="15" spans="1:24" ht="178.5" customHeight="1" x14ac:dyDescent="0.25">
      <c r="A15" s="550"/>
      <c r="B15" s="552"/>
      <c r="C15" s="340" t="s">
        <v>1634</v>
      </c>
      <c r="D15" s="341" t="s">
        <v>1635</v>
      </c>
      <c r="E15" s="342"/>
      <c r="F15" s="341" t="s">
        <v>1638</v>
      </c>
      <c r="G15" s="341"/>
      <c r="H15" s="348"/>
      <c r="I15" s="351"/>
      <c r="J15" s="348"/>
      <c r="K15" s="351"/>
      <c r="L15" s="348"/>
      <c r="M15" s="280"/>
      <c r="N15" s="348"/>
      <c r="O15" s="280"/>
      <c r="P15" s="349"/>
      <c r="Q15" s="283"/>
      <c r="R15" s="349"/>
      <c r="S15" s="349"/>
      <c r="T15" s="349"/>
      <c r="U15" s="349"/>
      <c r="V15" s="349"/>
      <c r="W15" s="349"/>
      <c r="X15" s="342"/>
    </row>
    <row r="16" spans="1:24" ht="178.5" customHeight="1" x14ac:dyDescent="0.25">
      <c r="A16" s="550"/>
      <c r="B16" s="555" t="s">
        <v>1645</v>
      </c>
      <c r="C16" s="340" t="s">
        <v>1639</v>
      </c>
      <c r="D16" s="474" t="s">
        <v>1640</v>
      </c>
      <c r="E16" s="472"/>
      <c r="F16" s="341" t="s">
        <v>1641</v>
      </c>
      <c r="G16" s="341"/>
      <c r="H16" s="348"/>
      <c r="I16" s="351"/>
      <c r="J16" s="348"/>
      <c r="K16" s="351"/>
      <c r="L16" s="348"/>
      <c r="M16" s="280"/>
      <c r="N16" s="348"/>
      <c r="O16" s="280"/>
      <c r="P16" s="349"/>
      <c r="Q16" s="283"/>
      <c r="R16" s="349"/>
      <c r="S16" s="349"/>
      <c r="T16" s="349"/>
      <c r="U16" s="349"/>
      <c r="V16" s="349"/>
      <c r="W16" s="349"/>
      <c r="X16" s="472"/>
    </row>
    <row r="17" spans="1:24" ht="126.75" customHeight="1" x14ac:dyDescent="0.25">
      <c r="A17" s="550"/>
      <c r="B17" s="556"/>
      <c r="C17" s="475" t="s">
        <v>1642</v>
      </c>
      <c r="D17" s="474" t="s">
        <v>1643</v>
      </c>
      <c r="E17" s="342"/>
      <c r="F17" s="352" t="s">
        <v>1644</v>
      </c>
      <c r="G17" s="352"/>
      <c r="H17" s="353"/>
      <c r="I17" s="348"/>
      <c r="J17" s="353"/>
      <c r="K17" s="348"/>
      <c r="L17" s="353"/>
      <c r="M17" s="280"/>
      <c r="N17" s="353"/>
      <c r="O17" s="280"/>
      <c r="P17" s="354"/>
      <c r="Q17" s="283"/>
      <c r="R17" s="349"/>
      <c r="S17" s="349"/>
      <c r="T17" s="349"/>
      <c r="U17" s="349"/>
      <c r="V17" s="349"/>
      <c r="W17" s="349"/>
      <c r="X17" s="343"/>
    </row>
    <row r="18" spans="1:24" ht="95.25" customHeight="1" x14ac:dyDescent="0.25">
      <c r="A18" s="550"/>
      <c r="B18" s="555" t="s">
        <v>1613</v>
      </c>
      <c r="C18" s="553" t="s">
        <v>1646</v>
      </c>
      <c r="D18" s="474" t="s">
        <v>1647</v>
      </c>
      <c r="E18" s="342"/>
      <c r="F18" s="341" t="s">
        <v>1648</v>
      </c>
      <c r="G18" s="341"/>
      <c r="H18" s="344"/>
      <c r="I18" s="356"/>
      <c r="J18" s="344"/>
      <c r="K18" s="356"/>
      <c r="L18" s="344"/>
      <c r="M18" s="279"/>
      <c r="N18" s="344"/>
      <c r="O18" s="279"/>
      <c r="P18" s="343"/>
      <c r="Q18" s="279"/>
      <c r="R18" s="357"/>
      <c r="S18" s="357"/>
      <c r="T18" s="343"/>
      <c r="U18" s="343"/>
      <c r="V18" s="343"/>
      <c r="W18" s="343"/>
      <c r="X18" s="342"/>
    </row>
    <row r="19" spans="1:24" ht="113.25" customHeight="1" x14ac:dyDescent="0.25">
      <c r="A19" s="550"/>
      <c r="B19" s="556"/>
      <c r="C19" s="554"/>
      <c r="D19" s="474" t="s">
        <v>1649</v>
      </c>
      <c r="E19" s="342"/>
      <c r="F19" s="358" t="s">
        <v>1650</v>
      </c>
      <c r="G19" s="358"/>
      <c r="H19" s="353"/>
      <c r="I19" s="348"/>
      <c r="J19" s="353"/>
      <c r="K19" s="348"/>
      <c r="L19" s="353"/>
      <c r="M19" s="280"/>
      <c r="N19" s="353"/>
      <c r="O19" s="280"/>
      <c r="P19" s="354"/>
      <c r="Q19" s="283"/>
      <c r="R19" s="349"/>
      <c r="S19" s="349"/>
      <c r="T19" s="349"/>
      <c r="U19" s="349"/>
      <c r="V19" s="349"/>
      <c r="W19" s="349"/>
      <c r="X19" s="342"/>
    </row>
    <row r="20" spans="1:24" ht="103.5" customHeight="1" x14ac:dyDescent="0.25">
      <c r="A20" s="550"/>
      <c r="B20" s="555" t="s">
        <v>1614</v>
      </c>
      <c r="C20" s="553" t="s">
        <v>1651</v>
      </c>
      <c r="D20" s="474" t="s">
        <v>1652</v>
      </c>
      <c r="E20" s="342"/>
      <c r="F20" s="341" t="s">
        <v>1653</v>
      </c>
      <c r="G20" s="341"/>
      <c r="H20" s="348"/>
      <c r="I20" s="348"/>
      <c r="J20" s="244"/>
      <c r="K20" s="348"/>
      <c r="L20" s="348"/>
      <c r="M20" s="280"/>
      <c r="N20" s="348"/>
      <c r="O20" s="280"/>
      <c r="P20" s="245"/>
      <c r="Q20" s="279"/>
      <c r="R20" s="343"/>
      <c r="S20" s="343"/>
      <c r="T20" s="352"/>
      <c r="U20" s="352"/>
      <c r="V20" s="349"/>
      <c r="W20" s="349"/>
      <c r="X20" s="342"/>
    </row>
    <row r="21" spans="1:24" ht="170.25" customHeight="1" x14ac:dyDescent="0.25">
      <c r="A21" s="550"/>
      <c r="B21" s="557"/>
      <c r="C21" s="554"/>
      <c r="D21" s="341" t="s">
        <v>1656</v>
      </c>
      <c r="E21" s="342"/>
      <c r="F21" s="341" t="s">
        <v>1657</v>
      </c>
      <c r="G21" s="341"/>
      <c r="H21" s="348"/>
      <c r="I21" s="348"/>
      <c r="J21" s="244"/>
      <c r="K21" s="348"/>
      <c r="L21" s="348"/>
      <c r="M21" s="280"/>
      <c r="N21" s="348"/>
      <c r="O21" s="280"/>
      <c r="P21" s="245"/>
      <c r="Q21" s="279"/>
      <c r="R21" s="343"/>
      <c r="S21" s="343"/>
      <c r="T21" s="352"/>
      <c r="U21" s="352"/>
      <c r="V21" s="349"/>
      <c r="W21" s="349"/>
      <c r="X21" s="342"/>
    </row>
    <row r="22" spans="1:24" ht="96" customHeight="1" x14ac:dyDescent="0.25">
      <c r="A22" s="550"/>
      <c r="B22" s="557"/>
      <c r="C22" s="340"/>
      <c r="D22" s="341" t="s">
        <v>1654</v>
      </c>
      <c r="E22" s="476"/>
      <c r="F22" s="341" t="s">
        <v>1655</v>
      </c>
      <c r="G22" s="341"/>
      <c r="H22" s="348"/>
      <c r="I22" s="348"/>
      <c r="J22" s="244"/>
      <c r="K22" s="348"/>
      <c r="L22" s="348"/>
      <c r="M22" s="280"/>
      <c r="N22" s="348"/>
      <c r="O22" s="280"/>
      <c r="P22" s="245"/>
      <c r="Q22" s="279"/>
      <c r="R22" s="343"/>
      <c r="S22" s="343"/>
      <c r="T22" s="352"/>
      <c r="U22" s="352"/>
      <c r="V22" s="349"/>
      <c r="W22" s="349"/>
      <c r="X22" s="472"/>
    </row>
    <row r="23" spans="1:24" ht="96" customHeight="1" x14ac:dyDescent="0.25">
      <c r="A23" s="550"/>
      <c r="B23" s="557"/>
      <c r="C23" s="340" t="s">
        <v>1658</v>
      </c>
      <c r="D23" s="341" t="s">
        <v>1660</v>
      </c>
      <c r="E23" s="472"/>
      <c r="F23" s="341" t="s">
        <v>1659</v>
      </c>
      <c r="G23" s="341"/>
      <c r="H23" s="348"/>
      <c r="I23" s="348"/>
      <c r="J23" s="244"/>
      <c r="K23" s="348"/>
      <c r="L23" s="348"/>
      <c r="M23" s="280"/>
      <c r="N23" s="348"/>
      <c r="O23" s="280"/>
      <c r="P23" s="245"/>
      <c r="Q23" s="279"/>
      <c r="R23" s="343"/>
      <c r="S23" s="343"/>
      <c r="T23" s="352"/>
      <c r="U23" s="352"/>
      <c r="V23" s="349"/>
      <c r="W23" s="349"/>
      <c r="X23" s="472"/>
    </row>
    <row r="24" spans="1:24" ht="133.5" customHeight="1" x14ac:dyDescent="0.25">
      <c r="A24" s="550"/>
      <c r="B24" s="557"/>
      <c r="C24" s="340" t="s">
        <v>1661</v>
      </c>
      <c r="D24" s="474" t="s">
        <v>1662</v>
      </c>
      <c r="E24" s="472"/>
      <c r="F24" s="341" t="s">
        <v>1666</v>
      </c>
      <c r="G24" s="341"/>
      <c r="H24" s="348"/>
      <c r="I24" s="348"/>
      <c r="J24" s="244"/>
      <c r="K24" s="348"/>
      <c r="L24" s="348"/>
      <c r="M24" s="280"/>
      <c r="N24" s="348"/>
      <c r="O24" s="280"/>
      <c r="P24" s="245"/>
      <c r="Q24" s="279"/>
      <c r="R24" s="343"/>
      <c r="S24" s="343"/>
      <c r="T24" s="352"/>
      <c r="U24" s="352"/>
      <c r="V24" s="349"/>
      <c r="W24" s="349"/>
      <c r="X24" s="472"/>
    </row>
    <row r="25" spans="1:24" ht="186.75" customHeight="1" x14ac:dyDescent="0.25">
      <c r="A25" s="550"/>
      <c r="B25" s="557"/>
      <c r="C25" s="475" t="s">
        <v>1663</v>
      </c>
      <c r="D25" s="341" t="s">
        <v>1664</v>
      </c>
      <c r="E25" s="472"/>
      <c r="F25" s="341" t="s">
        <v>1665</v>
      </c>
      <c r="G25" s="341"/>
      <c r="H25" s="348"/>
      <c r="I25" s="348"/>
      <c r="J25" s="244"/>
      <c r="K25" s="348"/>
      <c r="L25" s="348"/>
      <c r="M25" s="280"/>
      <c r="N25" s="348"/>
      <c r="O25" s="280"/>
      <c r="P25" s="245"/>
      <c r="Q25" s="279"/>
      <c r="R25" s="343"/>
      <c r="S25" s="343"/>
      <c r="T25" s="352"/>
      <c r="U25" s="352"/>
      <c r="V25" s="349"/>
      <c r="W25" s="349"/>
      <c r="X25" s="472"/>
    </row>
    <row r="26" spans="1:24" ht="96" customHeight="1" x14ac:dyDescent="0.25">
      <c r="A26" s="550"/>
      <c r="B26" s="557"/>
      <c r="C26" s="340"/>
      <c r="D26" s="341" t="s">
        <v>1668</v>
      </c>
      <c r="E26" s="472"/>
      <c r="F26" s="341" t="s">
        <v>1667</v>
      </c>
      <c r="G26" s="341"/>
      <c r="H26" s="348"/>
      <c r="I26" s="348"/>
      <c r="J26" s="244"/>
      <c r="K26" s="348"/>
      <c r="L26" s="348"/>
      <c r="M26" s="280"/>
      <c r="N26" s="348"/>
      <c r="O26" s="280"/>
      <c r="P26" s="245"/>
      <c r="Q26" s="279"/>
      <c r="R26" s="343"/>
      <c r="S26" s="343"/>
      <c r="T26" s="352"/>
      <c r="U26" s="352"/>
      <c r="V26" s="349"/>
      <c r="W26" s="349"/>
      <c r="X26" s="472"/>
    </row>
    <row r="27" spans="1:24" ht="133.5" customHeight="1" x14ac:dyDescent="0.25">
      <c r="A27" s="551"/>
      <c r="B27" s="556"/>
      <c r="C27" s="340"/>
      <c r="D27" s="474" t="s">
        <v>1669</v>
      </c>
      <c r="E27" s="472"/>
      <c r="F27" s="341" t="s">
        <v>1670</v>
      </c>
      <c r="G27" s="341"/>
      <c r="H27" s="348"/>
      <c r="I27" s="348"/>
      <c r="J27" s="244"/>
      <c r="K27" s="348"/>
      <c r="L27" s="348"/>
      <c r="M27" s="280"/>
      <c r="N27" s="348"/>
      <c r="O27" s="280"/>
      <c r="P27" s="245"/>
      <c r="Q27" s="279"/>
      <c r="R27" s="343"/>
      <c r="S27" s="343"/>
      <c r="T27" s="352"/>
      <c r="U27" s="352"/>
      <c r="V27" s="349"/>
      <c r="W27" s="349"/>
      <c r="X27" s="472"/>
    </row>
    <row r="28" spans="1:24" ht="67.5" customHeight="1" x14ac:dyDescent="0.25">
      <c r="A28" s="448"/>
      <c r="B28" s="449"/>
      <c r="C28" s="448" t="s">
        <v>103</v>
      </c>
      <c r="D28" s="449"/>
      <c r="E28" s="449"/>
      <c r="F28" s="450"/>
      <c r="G28" s="450"/>
      <c r="H28" s="359">
        <f t="shared" ref="H28:O28" si="0">SUM(H7:H21)</f>
        <v>0</v>
      </c>
      <c r="I28" s="360">
        <f t="shared" si="0"/>
        <v>0</v>
      </c>
      <c r="J28" s="359">
        <f t="shared" si="0"/>
        <v>0</v>
      </c>
      <c r="K28" s="359">
        <f t="shared" si="0"/>
        <v>0</v>
      </c>
      <c r="L28" s="359">
        <f t="shared" si="0"/>
        <v>0</v>
      </c>
      <c r="M28" s="360">
        <f t="shared" si="0"/>
        <v>0</v>
      </c>
      <c r="N28" s="359">
        <f t="shared" si="0"/>
        <v>0</v>
      </c>
      <c r="O28" s="359">
        <f t="shared" si="0"/>
        <v>0</v>
      </c>
      <c r="P28" s="359">
        <f>H28+J28+L28+N28</f>
        <v>0</v>
      </c>
      <c r="Q28" s="361">
        <f>I28+K28+M28+O28</f>
        <v>0</v>
      </c>
      <c r="R28" s="362"/>
      <c r="S28" s="362"/>
      <c r="T28" s="362"/>
      <c r="U28" s="362"/>
      <c r="V28" s="362"/>
      <c r="W28" s="362"/>
      <c r="X28" s="362"/>
    </row>
    <row r="29" spans="1:24" ht="197.25" customHeight="1" x14ac:dyDescent="0.25">
      <c r="A29" s="363"/>
      <c r="B29" s="364"/>
      <c r="C29" s="364"/>
      <c r="D29" s="364"/>
      <c r="E29" s="365"/>
      <c r="F29" s="364"/>
      <c r="G29" s="364"/>
      <c r="H29" s="364"/>
      <c r="I29" s="364"/>
      <c r="J29" s="364"/>
      <c r="K29" s="364"/>
      <c r="L29" s="364"/>
      <c r="M29" s="364"/>
      <c r="N29" s="364"/>
      <c r="O29" s="364"/>
      <c r="P29" s="364"/>
      <c r="Q29" s="364"/>
      <c r="R29" s="364"/>
      <c r="S29" s="364"/>
      <c r="T29" s="364"/>
      <c r="U29" s="364"/>
      <c r="V29" s="364"/>
      <c r="W29" s="364"/>
      <c r="X29" s="364"/>
    </row>
    <row r="30" spans="1:24" ht="105" customHeight="1" x14ac:dyDescent="0.25">
      <c r="A30" s="363"/>
      <c r="B30" s="364"/>
      <c r="C30" s="364"/>
      <c r="D30" s="364"/>
      <c r="E30" s="365"/>
      <c r="F30" s="364"/>
      <c r="G30" s="364"/>
      <c r="H30" s="364"/>
      <c r="I30" s="364"/>
      <c r="J30" s="364"/>
      <c r="K30" s="364"/>
      <c r="L30" s="364"/>
      <c r="M30" s="364"/>
      <c r="N30" s="364"/>
      <c r="O30" s="364"/>
      <c r="P30" s="364"/>
      <c r="Q30" s="364"/>
      <c r="R30" s="364"/>
      <c r="S30" s="364"/>
      <c r="T30" s="364"/>
      <c r="U30" s="364"/>
      <c r="V30" s="364"/>
      <c r="W30" s="364"/>
      <c r="X30" s="364"/>
    </row>
    <row r="31" spans="1:24" ht="69" customHeight="1" x14ac:dyDescent="0.25">
      <c r="A31" s="363"/>
      <c r="B31" s="364"/>
      <c r="C31" s="364"/>
      <c r="D31" s="364"/>
      <c r="E31" s="365"/>
      <c r="F31" s="364"/>
      <c r="G31" s="364"/>
      <c r="H31" s="364"/>
      <c r="I31" s="364"/>
      <c r="J31" s="364"/>
      <c r="K31" s="364"/>
      <c r="L31" s="364"/>
      <c r="M31" s="364"/>
      <c r="N31" s="364"/>
      <c r="O31" s="364"/>
      <c r="P31" s="364"/>
      <c r="Q31" s="364"/>
      <c r="R31" s="364"/>
      <c r="S31" s="364"/>
      <c r="T31" s="364"/>
      <c r="U31" s="364"/>
      <c r="V31" s="364"/>
      <c r="W31" s="364"/>
      <c r="X31" s="364"/>
    </row>
    <row r="32" spans="1:24" ht="57.75" customHeight="1" x14ac:dyDescent="0.25">
      <c r="A32" s="363"/>
      <c r="B32" s="364"/>
      <c r="C32" s="364"/>
      <c r="D32" s="364"/>
      <c r="E32" s="365"/>
      <c r="F32" s="364"/>
      <c r="G32" s="364"/>
      <c r="H32" s="364"/>
      <c r="I32" s="364"/>
      <c r="J32" s="364"/>
      <c r="K32" s="364"/>
      <c r="L32" s="364"/>
      <c r="M32" s="364"/>
      <c r="N32" s="364"/>
      <c r="O32" s="364"/>
      <c r="P32" s="364"/>
      <c r="Q32" s="364"/>
      <c r="R32" s="364"/>
      <c r="S32" s="364"/>
      <c r="T32" s="364"/>
      <c r="U32" s="364"/>
      <c r="V32" s="364"/>
      <c r="W32" s="364"/>
      <c r="X32" s="364"/>
    </row>
    <row r="33" spans="1:24" ht="94.5" customHeight="1" x14ac:dyDescent="0.25">
      <c r="A33" s="363"/>
      <c r="B33" s="364"/>
      <c r="C33" s="364"/>
      <c r="D33" s="364"/>
      <c r="E33" s="365"/>
      <c r="F33" s="364"/>
      <c r="G33" s="364"/>
      <c r="H33" s="364"/>
      <c r="I33" s="364"/>
      <c r="J33" s="364"/>
      <c r="K33" s="364"/>
      <c r="L33" s="364"/>
      <c r="M33" s="364"/>
      <c r="N33" s="364"/>
      <c r="O33" s="364"/>
      <c r="P33" s="364"/>
      <c r="Q33" s="364"/>
      <c r="R33" s="364"/>
      <c r="S33" s="364"/>
      <c r="T33" s="364"/>
      <c r="U33" s="364"/>
      <c r="V33" s="364"/>
      <c r="W33" s="364"/>
      <c r="X33" s="364"/>
    </row>
    <row r="34" spans="1:24" ht="72.75" customHeight="1" x14ac:dyDescent="0.25">
      <c r="A34" s="363"/>
      <c r="B34" s="364"/>
      <c r="C34" s="364"/>
      <c r="D34" s="364"/>
      <c r="E34" s="365"/>
      <c r="F34" s="364"/>
      <c r="G34" s="364"/>
      <c r="H34" s="364"/>
      <c r="I34" s="364"/>
      <c r="J34" s="364"/>
      <c r="K34" s="364"/>
      <c r="L34" s="364"/>
      <c r="M34" s="364"/>
      <c r="N34" s="364"/>
      <c r="O34" s="364"/>
      <c r="P34" s="364"/>
      <c r="Q34" s="364"/>
      <c r="R34" s="364"/>
      <c r="S34" s="364"/>
      <c r="T34" s="364"/>
      <c r="U34" s="364"/>
      <c r="V34" s="364"/>
      <c r="W34" s="364"/>
      <c r="X34" s="364"/>
    </row>
    <row r="35" spans="1:24" ht="94.5" customHeight="1" x14ac:dyDescent="0.25">
      <c r="A35" s="363"/>
      <c r="B35" s="364"/>
      <c r="C35" s="364"/>
      <c r="D35" s="364"/>
      <c r="E35" s="365"/>
      <c r="F35" s="364"/>
      <c r="G35" s="364"/>
      <c r="H35" s="364"/>
      <c r="I35" s="364"/>
      <c r="J35" s="364"/>
      <c r="K35" s="364"/>
      <c r="L35" s="364"/>
      <c r="M35" s="364"/>
      <c r="N35" s="364"/>
      <c r="O35" s="364"/>
      <c r="P35" s="364"/>
      <c r="Q35" s="364"/>
      <c r="R35" s="364"/>
      <c r="S35" s="364"/>
      <c r="T35" s="364"/>
      <c r="U35" s="364"/>
      <c r="V35" s="364"/>
      <c r="W35" s="364"/>
      <c r="X35" s="364"/>
    </row>
    <row r="36" spans="1:24" ht="94.5" customHeight="1" x14ac:dyDescent="0.25">
      <c r="A36" s="363"/>
      <c r="B36" s="364"/>
      <c r="C36" s="364"/>
      <c r="D36" s="364"/>
      <c r="E36" s="365"/>
      <c r="F36" s="364"/>
      <c r="G36" s="364"/>
      <c r="H36" s="364"/>
      <c r="I36" s="364"/>
      <c r="J36" s="364"/>
      <c r="K36" s="364"/>
      <c r="L36" s="364"/>
      <c r="M36" s="364"/>
      <c r="N36" s="364"/>
      <c r="O36" s="364"/>
      <c r="P36" s="364"/>
      <c r="Q36" s="364"/>
      <c r="R36" s="364"/>
      <c r="S36" s="364"/>
      <c r="T36" s="364"/>
      <c r="U36" s="364"/>
      <c r="V36" s="364"/>
      <c r="W36" s="364"/>
      <c r="X36" s="364"/>
    </row>
    <row r="37" spans="1:24" ht="94.5" customHeight="1" x14ac:dyDescent="0.25">
      <c r="A37" s="363"/>
      <c r="B37" s="364"/>
      <c r="C37" s="364"/>
      <c r="D37" s="364"/>
      <c r="E37" s="365"/>
      <c r="F37" s="364"/>
      <c r="G37" s="364"/>
      <c r="H37" s="364"/>
      <c r="I37" s="364"/>
      <c r="J37" s="364"/>
      <c r="K37" s="364"/>
      <c r="L37" s="364"/>
      <c r="M37" s="364"/>
      <c r="N37" s="364"/>
      <c r="O37" s="364"/>
      <c r="P37" s="364"/>
      <c r="Q37" s="364"/>
      <c r="R37" s="364"/>
      <c r="S37" s="364"/>
      <c r="T37" s="364"/>
      <c r="U37" s="364"/>
      <c r="V37" s="364"/>
      <c r="W37" s="364"/>
      <c r="X37" s="364"/>
    </row>
    <row r="38" spans="1:24" ht="94.5" customHeight="1" x14ac:dyDescent="0.25">
      <c r="A38" s="363"/>
      <c r="B38" s="364"/>
      <c r="C38" s="364"/>
      <c r="D38" s="364"/>
      <c r="E38" s="365"/>
      <c r="F38" s="364"/>
      <c r="G38" s="364"/>
      <c r="H38" s="364"/>
      <c r="I38" s="364"/>
      <c r="J38" s="364"/>
      <c r="K38" s="364"/>
      <c r="L38" s="364"/>
      <c r="M38" s="364"/>
      <c r="N38" s="364"/>
      <c r="O38" s="364"/>
      <c r="P38" s="364"/>
      <c r="Q38" s="364"/>
      <c r="R38" s="364"/>
      <c r="S38" s="364"/>
      <c r="T38" s="364"/>
      <c r="U38" s="364"/>
      <c r="V38" s="364"/>
      <c r="W38" s="364"/>
      <c r="X38" s="364"/>
    </row>
    <row r="39" spans="1:24" ht="72.75" customHeight="1" x14ac:dyDescent="0.25">
      <c r="A39" s="363"/>
      <c r="B39" s="364"/>
      <c r="C39" s="364"/>
      <c r="D39" s="364"/>
      <c r="E39" s="365"/>
      <c r="F39" s="364"/>
      <c r="G39" s="364"/>
      <c r="H39" s="364"/>
      <c r="I39" s="364"/>
      <c r="J39" s="364"/>
      <c r="K39" s="364"/>
      <c r="L39" s="364"/>
      <c r="M39" s="364"/>
      <c r="N39" s="364"/>
      <c r="O39" s="364"/>
      <c r="P39" s="364"/>
      <c r="Q39" s="364"/>
      <c r="R39" s="364"/>
      <c r="S39" s="364"/>
      <c r="T39" s="364"/>
      <c r="U39" s="364"/>
      <c r="V39" s="364"/>
      <c r="W39" s="364"/>
      <c r="X39" s="364"/>
    </row>
    <row r="40" spans="1:24" ht="72.75" customHeight="1" x14ac:dyDescent="0.25">
      <c r="A40" s="363"/>
      <c r="B40" s="364"/>
      <c r="C40" s="364"/>
      <c r="D40" s="364"/>
      <c r="E40" s="365"/>
      <c r="F40" s="364"/>
      <c r="G40" s="364"/>
      <c r="H40" s="364"/>
      <c r="I40" s="364"/>
      <c r="J40" s="364"/>
      <c r="K40" s="364"/>
      <c r="L40" s="364"/>
      <c r="M40" s="364"/>
      <c r="N40" s="364"/>
      <c r="O40" s="364"/>
      <c r="P40" s="364"/>
      <c r="Q40" s="364"/>
      <c r="R40" s="364"/>
      <c r="S40" s="364"/>
      <c r="T40" s="364"/>
      <c r="U40" s="364"/>
      <c r="V40" s="364"/>
      <c r="W40" s="364"/>
      <c r="X40" s="364"/>
    </row>
    <row r="41" spans="1:24" ht="72.75" customHeight="1" x14ac:dyDescent="0.25">
      <c r="A41" s="363"/>
      <c r="B41" s="364"/>
      <c r="C41" s="364"/>
      <c r="D41" s="364"/>
      <c r="E41" s="365"/>
      <c r="F41" s="364"/>
      <c r="G41" s="364"/>
      <c r="H41" s="364"/>
      <c r="I41" s="364"/>
      <c r="J41" s="364"/>
      <c r="K41" s="364"/>
      <c r="L41" s="364"/>
      <c r="M41" s="364"/>
      <c r="N41" s="364"/>
      <c r="O41" s="364"/>
      <c r="P41" s="364"/>
      <c r="Q41" s="364"/>
      <c r="R41" s="364"/>
      <c r="S41" s="364"/>
      <c r="T41" s="364"/>
      <c r="U41" s="364"/>
      <c r="V41" s="364"/>
      <c r="W41" s="364"/>
      <c r="X41" s="364"/>
    </row>
    <row r="42" spans="1:24" ht="72.75" customHeight="1" x14ac:dyDescent="0.25">
      <c r="A42" s="363"/>
      <c r="B42" s="364"/>
      <c r="C42" s="364"/>
      <c r="D42" s="364"/>
      <c r="E42" s="365"/>
      <c r="F42" s="364"/>
      <c r="G42" s="364"/>
      <c r="H42" s="364"/>
      <c r="I42" s="364"/>
      <c r="J42" s="364"/>
      <c r="K42" s="364"/>
      <c r="L42" s="364"/>
      <c r="M42" s="364"/>
      <c r="N42" s="364"/>
      <c r="O42" s="364"/>
      <c r="P42" s="364"/>
      <c r="Q42" s="364"/>
      <c r="R42" s="364"/>
      <c r="S42" s="364"/>
      <c r="T42" s="364"/>
      <c r="U42" s="364"/>
      <c r="V42" s="364"/>
      <c r="W42" s="364"/>
      <c r="X42" s="364"/>
    </row>
    <row r="43" spans="1:24" ht="52.5" customHeight="1" x14ac:dyDescent="0.25">
      <c r="A43" s="363"/>
      <c r="B43" s="364"/>
      <c r="C43" s="364"/>
      <c r="D43" s="364"/>
      <c r="E43" s="365"/>
      <c r="F43" s="364"/>
      <c r="G43" s="364"/>
      <c r="H43" s="364"/>
      <c r="I43" s="364"/>
      <c r="J43" s="364"/>
      <c r="K43" s="364"/>
      <c r="L43" s="364"/>
      <c r="M43" s="364"/>
      <c r="N43" s="364"/>
      <c r="O43" s="364"/>
      <c r="P43" s="364"/>
      <c r="Q43" s="364"/>
      <c r="R43" s="364"/>
      <c r="S43" s="364"/>
      <c r="T43" s="364"/>
      <c r="U43" s="364"/>
      <c r="V43" s="364"/>
      <c r="W43" s="364"/>
      <c r="X43" s="364"/>
    </row>
    <row r="44" spans="1:24" ht="72.75" customHeight="1" x14ac:dyDescent="0.25">
      <c r="A44" s="363"/>
      <c r="B44" s="364"/>
      <c r="C44" s="364"/>
      <c r="D44" s="364"/>
      <c r="E44" s="365"/>
      <c r="F44" s="364"/>
      <c r="G44" s="364"/>
      <c r="H44" s="364"/>
      <c r="I44" s="364"/>
      <c r="J44" s="364"/>
      <c r="K44" s="364"/>
      <c r="L44" s="364"/>
      <c r="M44" s="364"/>
      <c r="N44" s="364"/>
      <c r="O44" s="364"/>
      <c r="P44" s="364"/>
      <c r="Q44" s="364"/>
      <c r="R44" s="364"/>
      <c r="S44" s="364"/>
      <c r="T44" s="364"/>
      <c r="U44" s="364"/>
      <c r="V44" s="364"/>
      <c r="W44" s="364"/>
      <c r="X44" s="364"/>
    </row>
    <row r="45" spans="1:24" ht="67.5" customHeight="1" x14ac:dyDescent="0.25">
      <c r="A45" s="363"/>
      <c r="B45" s="364"/>
      <c r="C45" s="364"/>
      <c r="D45" s="364"/>
      <c r="E45" s="365"/>
      <c r="F45" s="364"/>
      <c r="G45" s="364"/>
      <c r="H45" s="364"/>
      <c r="I45" s="364"/>
      <c r="J45" s="364"/>
      <c r="K45" s="364"/>
      <c r="L45" s="364"/>
      <c r="M45" s="364"/>
      <c r="N45" s="364"/>
      <c r="O45" s="364"/>
      <c r="P45" s="364"/>
      <c r="Q45" s="364"/>
      <c r="R45" s="364"/>
      <c r="S45" s="364"/>
      <c r="T45" s="364"/>
      <c r="U45" s="364"/>
      <c r="V45" s="364"/>
      <c r="W45" s="364"/>
      <c r="X45" s="364"/>
    </row>
    <row r="46" spans="1:24" ht="39.75" customHeight="1" x14ac:dyDescent="0.25">
      <c r="A46" s="363"/>
      <c r="B46" s="364"/>
      <c r="C46" s="364"/>
      <c r="D46" s="364"/>
      <c r="E46" s="365"/>
      <c r="F46" s="364"/>
      <c r="G46" s="364"/>
      <c r="H46" s="364"/>
      <c r="I46" s="364"/>
      <c r="J46" s="364"/>
      <c r="K46" s="364"/>
      <c r="L46" s="364"/>
      <c r="M46" s="364"/>
      <c r="N46" s="364"/>
      <c r="O46" s="364"/>
      <c r="P46" s="364"/>
      <c r="Q46" s="364"/>
      <c r="R46" s="364"/>
      <c r="S46" s="364"/>
      <c r="T46" s="364"/>
      <c r="U46" s="364"/>
      <c r="V46" s="364"/>
      <c r="W46" s="364"/>
      <c r="X46" s="364"/>
    </row>
    <row r="47" spans="1:24" ht="72.75" customHeight="1" x14ac:dyDescent="0.25">
      <c r="A47" s="363"/>
      <c r="B47" s="364"/>
      <c r="C47" s="364"/>
      <c r="D47" s="364"/>
      <c r="E47" s="365"/>
      <c r="F47" s="364"/>
      <c r="G47" s="364"/>
      <c r="H47" s="364"/>
      <c r="I47" s="364"/>
      <c r="J47" s="364"/>
      <c r="K47" s="364"/>
      <c r="L47" s="364"/>
      <c r="M47" s="364"/>
      <c r="N47" s="364"/>
      <c r="O47" s="364"/>
      <c r="P47" s="364"/>
      <c r="Q47" s="364"/>
      <c r="R47" s="364"/>
      <c r="S47" s="364"/>
      <c r="T47" s="364"/>
      <c r="U47" s="364"/>
      <c r="V47" s="364"/>
      <c r="W47" s="364"/>
      <c r="X47" s="364"/>
    </row>
    <row r="48" spans="1:24" ht="72.75" customHeight="1" x14ac:dyDescent="0.25">
      <c r="A48" s="363"/>
      <c r="B48" s="364"/>
      <c r="C48" s="364"/>
      <c r="D48" s="364"/>
      <c r="E48" s="365"/>
      <c r="F48" s="364"/>
      <c r="G48" s="364"/>
      <c r="H48" s="364"/>
      <c r="I48" s="364"/>
      <c r="J48" s="364"/>
      <c r="K48" s="364"/>
      <c r="L48" s="364"/>
      <c r="M48" s="364"/>
      <c r="N48" s="364"/>
      <c r="O48" s="364"/>
      <c r="P48" s="364"/>
      <c r="Q48" s="364"/>
      <c r="R48" s="364"/>
      <c r="S48" s="364"/>
      <c r="T48" s="364"/>
      <c r="U48" s="364"/>
      <c r="V48" s="364"/>
      <c r="W48" s="364"/>
      <c r="X48" s="364"/>
    </row>
    <row r="49" spans="1:24" ht="73.5" customHeight="1" x14ac:dyDescent="0.25">
      <c r="A49" s="363"/>
      <c r="B49" s="364"/>
      <c r="C49" s="364"/>
      <c r="D49" s="364"/>
      <c r="E49" s="365"/>
      <c r="F49" s="364"/>
      <c r="G49" s="364"/>
      <c r="H49" s="364"/>
      <c r="I49" s="364"/>
      <c r="J49" s="364"/>
      <c r="K49" s="364"/>
      <c r="L49" s="364"/>
      <c r="M49" s="364"/>
      <c r="N49" s="364"/>
      <c r="O49" s="364"/>
      <c r="P49" s="364"/>
      <c r="Q49" s="364"/>
      <c r="R49" s="364"/>
      <c r="S49" s="364"/>
      <c r="T49" s="364"/>
      <c r="U49" s="364"/>
      <c r="V49" s="364"/>
      <c r="W49" s="364"/>
      <c r="X49" s="364"/>
    </row>
    <row r="50" spans="1:24" ht="87.75" customHeight="1" x14ac:dyDescent="0.25">
      <c r="A50" s="363"/>
      <c r="B50" s="364"/>
      <c r="C50" s="364"/>
      <c r="D50" s="364"/>
      <c r="E50" s="365"/>
      <c r="F50" s="364"/>
      <c r="G50" s="364"/>
      <c r="H50" s="364"/>
      <c r="I50" s="364"/>
      <c r="J50" s="364"/>
      <c r="K50" s="364"/>
      <c r="L50" s="364"/>
      <c r="M50" s="364"/>
      <c r="N50" s="364"/>
      <c r="O50" s="364"/>
      <c r="P50" s="364"/>
      <c r="Q50" s="364"/>
      <c r="R50" s="364"/>
      <c r="S50" s="364"/>
      <c r="T50" s="364"/>
      <c r="U50" s="364"/>
      <c r="V50" s="364"/>
      <c r="W50" s="364"/>
      <c r="X50" s="364"/>
    </row>
    <row r="51" spans="1:24" ht="87.75" customHeight="1" x14ac:dyDescent="0.25">
      <c r="A51" s="363"/>
      <c r="B51" s="364"/>
      <c r="C51" s="364"/>
      <c r="D51" s="364"/>
      <c r="E51" s="365"/>
      <c r="F51" s="364"/>
      <c r="G51" s="364"/>
      <c r="H51" s="364"/>
      <c r="I51" s="364"/>
      <c r="J51" s="364"/>
      <c r="K51" s="364"/>
      <c r="L51" s="364"/>
      <c r="M51" s="364"/>
      <c r="N51" s="364"/>
      <c r="O51" s="364"/>
      <c r="P51" s="364"/>
      <c r="Q51" s="364"/>
      <c r="R51" s="364"/>
      <c r="S51" s="364"/>
      <c r="T51" s="364"/>
      <c r="U51" s="364"/>
      <c r="V51" s="364"/>
      <c r="W51" s="364"/>
      <c r="X51" s="364"/>
    </row>
    <row r="52" spans="1:24" ht="66" customHeight="1" x14ac:dyDescent="0.25">
      <c r="A52" s="363"/>
      <c r="B52" s="364"/>
      <c r="C52" s="364"/>
      <c r="D52" s="364"/>
      <c r="E52" s="365"/>
      <c r="F52" s="364"/>
      <c r="G52" s="364"/>
      <c r="H52" s="364"/>
      <c r="I52" s="364"/>
      <c r="J52" s="364"/>
      <c r="K52" s="364"/>
      <c r="L52" s="364"/>
      <c r="M52" s="364"/>
      <c r="N52" s="364"/>
      <c r="O52" s="364"/>
      <c r="P52" s="364"/>
      <c r="Q52" s="364"/>
      <c r="R52" s="364"/>
      <c r="S52" s="364"/>
      <c r="T52" s="364"/>
      <c r="U52" s="364"/>
      <c r="V52" s="364"/>
      <c r="W52" s="364"/>
      <c r="X52" s="364"/>
    </row>
    <row r="53" spans="1:24" ht="87.75" customHeight="1" x14ac:dyDescent="0.25">
      <c r="A53" s="363"/>
      <c r="B53" s="364"/>
      <c r="C53" s="364"/>
      <c r="D53" s="364"/>
      <c r="E53" s="365"/>
      <c r="F53" s="364"/>
      <c r="G53" s="364"/>
      <c r="H53" s="364"/>
      <c r="I53" s="364"/>
      <c r="J53" s="364"/>
      <c r="K53" s="364"/>
      <c r="L53" s="364"/>
      <c r="M53" s="364"/>
      <c r="N53" s="364"/>
      <c r="O53" s="364"/>
      <c r="P53" s="364"/>
      <c r="Q53" s="364"/>
      <c r="R53" s="364"/>
      <c r="S53" s="364"/>
      <c r="T53" s="364"/>
      <c r="U53" s="364"/>
      <c r="V53" s="364"/>
      <c r="W53" s="364"/>
      <c r="X53" s="364"/>
    </row>
    <row r="54" spans="1:24" ht="87.75" customHeight="1" x14ac:dyDescent="0.25">
      <c r="A54" s="363"/>
      <c r="B54" s="364"/>
      <c r="C54" s="364"/>
      <c r="D54" s="364"/>
      <c r="E54" s="365"/>
      <c r="F54" s="364"/>
      <c r="G54" s="364"/>
      <c r="H54" s="364"/>
      <c r="I54" s="364"/>
      <c r="J54" s="364"/>
      <c r="K54" s="364"/>
      <c r="L54" s="364"/>
      <c r="M54" s="364"/>
      <c r="N54" s="364"/>
      <c r="O54" s="364"/>
      <c r="P54" s="364"/>
      <c r="Q54" s="364"/>
      <c r="R54" s="364"/>
      <c r="S54" s="364"/>
      <c r="T54" s="364"/>
      <c r="U54" s="364"/>
      <c r="V54" s="364"/>
      <c r="W54" s="364"/>
      <c r="X54" s="364"/>
    </row>
    <row r="55" spans="1:24" ht="72" customHeight="1" x14ac:dyDescent="0.25">
      <c r="A55" s="363"/>
      <c r="B55" s="364"/>
      <c r="C55" s="364"/>
      <c r="D55" s="364"/>
      <c r="E55" s="365"/>
      <c r="F55" s="364"/>
      <c r="G55" s="364"/>
      <c r="H55" s="364"/>
      <c r="I55" s="364"/>
      <c r="J55" s="364"/>
      <c r="K55" s="364"/>
      <c r="L55" s="364"/>
      <c r="M55" s="364"/>
      <c r="N55" s="364"/>
      <c r="O55" s="364"/>
      <c r="P55" s="364"/>
      <c r="Q55" s="364"/>
      <c r="R55" s="364"/>
      <c r="S55" s="364"/>
      <c r="T55" s="364"/>
      <c r="U55" s="364"/>
      <c r="V55" s="364"/>
      <c r="W55" s="364"/>
      <c r="X55" s="364"/>
    </row>
    <row r="56" spans="1:24" ht="66" customHeight="1" x14ac:dyDescent="0.25">
      <c r="A56" s="363"/>
      <c r="B56" s="364"/>
      <c r="C56" s="364"/>
      <c r="D56" s="364"/>
      <c r="E56" s="365"/>
      <c r="F56" s="364"/>
      <c r="G56" s="364"/>
      <c r="H56" s="364"/>
      <c r="I56" s="364"/>
      <c r="J56" s="364"/>
      <c r="K56" s="364"/>
      <c r="L56" s="364"/>
      <c r="M56" s="364"/>
      <c r="N56" s="364"/>
      <c r="O56" s="364"/>
      <c r="P56" s="364"/>
      <c r="Q56" s="364"/>
      <c r="R56" s="364"/>
      <c r="S56" s="364"/>
      <c r="T56" s="364"/>
      <c r="U56" s="364"/>
      <c r="V56" s="364"/>
      <c r="W56" s="364"/>
      <c r="X56" s="364"/>
    </row>
    <row r="57" spans="1:24" ht="87.75" customHeight="1" x14ac:dyDescent="0.25">
      <c r="A57" s="363"/>
      <c r="B57" s="364"/>
      <c r="C57" s="364"/>
      <c r="D57" s="364"/>
      <c r="E57" s="365"/>
      <c r="F57" s="364"/>
      <c r="G57" s="364"/>
      <c r="H57" s="364"/>
      <c r="I57" s="364"/>
      <c r="J57" s="364"/>
      <c r="K57" s="364"/>
      <c r="L57" s="364"/>
      <c r="M57" s="364"/>
      <c r="N57" s="364"/>
      <c r="O57" s="364"/>
      <c r="P57" s="364"/>
      <c r="Q57" s="364"/>
      <c r="R57" s="364"/>
      <c r="S57" s="364"/>
      <c r="T57" s="364"/>
      <c r="U57" s="364"/>
      <c r="V57" s="364"/>
      <c r="W57" s="364"/>
      <c r="X57" s="364"/>
    </row>
    <row r="58" spans="1:24" ht="87.75" customHeight="1" x14ac:dyDescent="0.25">
      <c r="A58" s="363"/>
      <c r="B58" s="364"/>
      <c r="C58" s="364"/>
      <c r="D58" s="364"/>
      <c r="E58" s="365"/>
      <c r="F58" s="364"/>
      <c r="G58" s="364"/>
      <c r="H58" s="364"/>
      <c r="I58" s="364"/>
      <c r="J58" s="364"/>
      <c r="K58" s="364"/>
      <c r="L58" s="364"/>
      <c r="M58" s="364"/>
      <c r="N58" s="364"/>
      <c r="O58" s="364"/>
      <c r="P58" s="364"/>
      <c r="Q58" s="364"/>
      <c r="R58" s="364"/>
      <c r="S58" s="364"/>
      <c r="T58" s="364"/>
      <c r="U58" s="364"/>
      <c r="V58" s="364"/>
      <c r="W58" s="364"/>
      <c r="X58" s="364"/>
    </row>
    <row r="59" spans="1:24" ht="72.75" customHeight="1" x14ac:dyDescent="0.25">
      <c r="A59" s="363"/>
      <c r="B59" s="364"/>
      <c r="C59" s="364"/>
      <c r="D59" s="364"/>
      <c r="E59" s="365"/>
      <c r="F59" s="364"/>
      <c r="G59" s="364"/>
      <c r="H59" s="364"/>
      <c r="I59" s="364"/>
      <c r="J59" s="364"/>
      <c r="K59" s="364"/>
      <c r="L59" s="364"/>
      <c r="M59" s="364"/>
      <c r="N59" s="364"/>
      <c r="O59" s="364"/>
      <c r="P59" s="364"/>
      <c r="Q59" s="364"/>
      <c r="R59" s="364"/>
      <c r="S59" s="364"/>
      <c r="T59" s="364"/>
      <c r="U59" s="364"/>
      <c r="V59" s="364"/>
      <c r="W59" s="364"/>
      <c r="X59" s="364"/>
    </row>
    <row r="60" spans="1:24" ht="15.75" x14ac:dyDescent="0.25">
      <c r="A60" s="363"/>
      <c r="B60" s="364"/>
      <c r="C60" s="364"/>
      <c r="D60" s="364"/>
      <c r="E60" s="365"/>
      <c r="F60" s="364"/>
      <c r="G60" s="364"/>
      <c r="H60" s="364"/>
      <c r="I60" s="364"/>
      <c r="J60" s="364"/>
      <c r="K60" s="364"/>
      <c r="L60" s="364"/>
      <c r="M60" s="364"/>
      <c r="N60" s="364"/>
      <c r="O60" s="364"/>
      <c r="P60" s="364"/>
      <c r="Q60" s="364"/>
      <c r="R60" s="364"/>
      <c r="S60" s="364"/>
      <c r="T60" s="364"/>
      <c r="U60" s="364"/>
      <c r="V60" s="364"/>
      <c r="W60" s="364"/>
      <c r="X60" s="364"/>
    </row>
    <row r="76" spans="1:5" ht="117.75" customHeight="1" x14ac:dyDescent="0.25">
      <c r="A76" s="346"/>
      <c r="E76" s="346"/>
    </row>
    <row r="77" spans="1:5" ht="117.75" customHeight="1" x14ac:dyDescent="0.25">
      <c r="A77" s="346"/>
      <c r="E77" s="346"/>
    </row>
    <row r="78" spans="1:5" ht="117.75" customHeight="1" x14ac:dyDescent="0.25">
      <c r="A78" s="346"/>
      <c r="E78" s="346"/>
    </row>
    <row r="79" spans="1:5" ht="117.75" customHeight="1" x14ac:dyDescent="0.25">
      <c r="A79" s="346"/>
      <c r="E79" s="346"/>
    </row>
    <row r="80" spans="1:5" ht="82.5" customHeight="1" x14ac:dyDescent="0.25">
      <c r="A80" s="346"/>
      <c r="E80" s="346"/>
    </row>
    <row r="81" spans="1:5" ht="117.75" customHeight="1" x14ac:dyDescent="0.25">
      <c r="A81" s="346"/>
      <c r="E81" s="346"/>
    </row>
    <row r="82" spans="1:5" ht="84" customHeight="1" x14ac:dyDescent="0.25">
      <c r="A82" s="346"/>
      <c r="E82" s="346"/>
    </row>
    <row r="83" spans="1:5" ht="84" customHeight="1" x14ac:dyDescent="0.25">
      <c r="A83" s="346"/>
      <c r="E83" s="346"/>
    </row>
    <row r="84" spans="1:5" ht="57.75" customHeight="1" x14ac:dyDescent="0.25">
      <c r="A84" s="346"/>
      <c r="E84" s="346"/>
    </row>
    <row r="85" spans="1:5" ht="58.5" customHeight="1" x14ac:dyDescent="0.25">
      <c r="A85" s="346"/>
      <c r="E85" s="346"/>
    </row>
    <row r="86" spans="1:5" ht="44.25" customHeight="1" x14ac:dyDescent="0.25">
      <c r="A86" s="346"/>
      <c r="E86" s="346"/>
    </row>
    <row r="87" spans="1:5" ht="84" customHeight="1" x14ac:dyDescent="0.25">
      <c r="A87" s="346"/>
      <c r="E87" s="346"/>
    </row>
    <row r="88" spans="1:5" ht="51" customHeight="1" x14ac:dyDescent="0.25">
      <c r="A88" s="346"/>
      <c r="E88" s="346"/>
    </row>
    <row r="89" spans="1:5" ht="56.25" customHeight="1" x14ac:dyDescent="0.25">
      <c r="A89" s="346"/>
      <c r="E89" s="346"/>
    </row>
    <row r="90" spans="1:5" ht="84" customHeight="1" x14ac:dyDescent="0.25">
      <c r="A90" s="346"/>
      <c r="E90" s="346"/>
    </row>
    <row r="91" spans="1:5" ht="84" customHeight="1" x14ac:dyDescent="0.25">
      <c r="A91" s="346"/>
      <c r="E91" s="346"/>
    </row>
    <row r="92" spans="1:5" ht="56.25" customHeight="1" x14ac:dyDescent="0.25">
      <c r="A92" s="346"/>
      <c r="E92" s="346"/>
    </row>
    <row r="93" spans="1:5" ht="58.5" customHeight="1" x14ac:dyDescent="0.25">
      <c r="A93" s="346"/>
      <c r="E93" s="346"/>
    </row>
    <row r="94" spans="1:5" ht="55.5" customHeight="1" x14ac:dyDescent="0.25">
      <c r="A94" s="346"/>
      <c r="E94" s="346"/>
    </row>
    <row r="95" spans="1:5" ht="84" customHeight="1" x14ac:dyDescent="0.25">
      <c r="A95" s="346"/>
      <c r="E95" s="346"/>
    </row>
    <row r="96" spans="1:5" ht="136.5" customHeight="1" x14ac:dyDescent="0.25">
      <c r="A96" s="346"/>
      <c r="E96" s="346"/>
    </row>
    <row r="97" spans="1:5" ht="136.5" customHeight="1" x14ac:dyDescent="0.25">
      <c r="A97" s="346"/>
      <c r="E97" s="346"/>
    </row>
    <row r="98" spans="1:5" ht="136.5" customHeight="1" x14ac:dyDescent="0.25">
      <c r="A98" s="346"/>
      <c r="E98" s="346"/>
    </row>
    <row r="99" spans="1:5" ht="136.5" customHeight="1" x14ac:dyDescent="0.25">
      <c r="A99" s="346"/>
      <c r="E99" s="346"/>
    </row>
    <row r="100" spans="1:5" ht="136.5" customHeight="1" x14ac:dyDescent="0.25">
      <c r="A100" s="346"/>
      <c r="E100" s="346"/>
    </row>
    <row r="101" spans="1:5" ht="116.25" customHeight="1" x14ac:dyDescent="0.25">
      <c r="A101" s="346"/>
      <c r="E101" s="346"/>
    </row>
    <row r="102" spans="1:5" ht="88.5" customHeight="1" x14ac:dyDescent="0.25">
      <c r="A102" s="346"/>
      <c r="E102" s="346"/>
    </row>
    <row r="103" spans="1:5" ht="116.25" customHeight="1" x14ac:dyDescent="0.25">
      <c r="A103" s="346"/>
      <c r="E103" s="346"/>
    </row>
    <row r="104" spans="1:5" ht="116.25" customHeight="1" x14ac:dyDescent="0.25">
      <c r="A104" s="346"/>
      <c r="E104" s="346"/>
    </row>
    <row r="105" spans="1:5" ht="116.25" customHeight="1" x14ac:dyDescent="0.25">
      <c r="A105" s="346"/>
      <c r="E105" s="346"/>
    </row>
    <row r="106" spans="1:5" ht="116.25" customHeight="1" x14ac:dyDescent="0.25">
      <c r="A106" s="346"/>
      <c r="E106" s="346"/>
    </row>
    <row r="107" spans="1:5" ht="116.25" customHeight="1" x14ac:dyDescent="0.25">
      <c r="A107" s="346"/>
      <c r="E107" s="346"/>
    </row>
    <row r="108" spans="1:5" ht="116.25" customHeight="1" x14ac:dyDescent="0.25">
      <c r="A108" s="346"/>
      <c r="E108" s="346"/>
    </row>
    <row r="109" spans="1:5" ht="116.25" customHeight="1" x14ac:dyDescent="0.25">
      <c r="A109" s="346"/>
      <c r="E109" s="346"/>
    </row>
    <row r="110" spans="1:5" ht="116.25" customHeight="1" x14ac:dyDescent="0.25">
      <c r="A110" s="346"/>
      <c r="E110" s="346"/>
    </row>
    <row r="111" spans="1:5" ht="116.25" customHeight="1" x14ac:dyDescent="0.25">
      <c r="A111" s="346"/>
      <c r="E111" s="346"/>
    </row>
    <row r="112" spans="1:5" ht="37.5" customHeight="1" x14ac:dyDescent="0.25">
      <c r="A112" s="346"/>
      <c r="E112" s="346"/>
    </row>
    <row r="113" spans="1:5" x14ac:dyDescent="0.25">
      <c r="A113" s="346"/>
      <c r="E113" s="346"/>
    </row>
    <row r="114" spans="1:5" x14ac:dyDescent="0.25">
      <c r="A114" s="346"/>
      <c r="E114" s="346"/>
    </row>
    <row r="115" spans="1:5" x14ac:dyDescent="0.25">
      <c r="A115" s="346"/>
      <c r="E115" s="346"/>
    </row>
    <row r="116" spans="1:5" x14ac:dyDescent="0.25">
      <c r="A116" s="346"/>
      <c r="E116" s="346"/>
    </row>
    <row r="117" spans="1:5" x14ac:dyDescent="0.25">
      <c r="A117" s="346"/>
      <c r="E117" s="346"/>
    </row>
    <row r="118" spans="1:5" x14ac:dyDescent="0.25">
      <c r="A118" s="346"/>
      <c r="E118" s="346"/>
    </row>
    <row r="119" spans="1:5" x14ac:dyDescent="0.25">
      <c r="A119" s="346"/>
      <c r="E119" s="346"/>
    </row>
    <row r="120" spans="1:5" x14ac:dyDescent="0.25">
      <c r="A120" s="346"/>
      <c r="E120" s="346"/>
    </row>
    <row r="121" spans="1:5" x14ac:dyDescent="0.25">
      <c r="A121" s="346"/>
      <c r="E121" s="346"/>
    </row>
    <row r="122" spans="1:5" x14ac:dyDescent="0.25">
      <c r="A122" s="346"/>
      <c r="E122" s="346"/>
    </row>
    <row r="123" spans="1:5" x14ac:dyDescent="0.25">
      <c r="A123" s="346"/>
      <c r="E123" s="346"/>
    </row>
    <row r="124" spans="1:5" x14ac:dyDescent="0.25">
      <c r="A124" s="346"/>
      <c r="E124" s="346"/>
    </row>
    <row r="125" spans="1:5" x14ac:dyDescent="0.25">
      <c r="A125" s="346"/>
      <c r="E125" s="346"/>
    </row>
    <row r="126" spans="1:5" x14ac:dyDescent="0.25">
      <c r="A126" s="346"/>
      <c r="E126" s="346"/>
    </row>
    <row r="127" spans="1:5" x14ac:dyDescent="0.25">
      <c r="A127" s="346"/>
      <c r="E127" s="346"/>
    </row>
    <row r="128" spans="1:5" x14ac:dyDescent="0.25">
      <c r="A128" s="346"/>
      <c r="E128" s="346"/>
    </row>
    <row r="129" spans="1:5" x14ac:dyDescent="0.25">
      <c r="A129" s="346"/>
      <c r="E129" s="346"/>
    </row>
    <row r="130" spans="1:5" x14ac:dyDescent="0.25">
      <c r="A130" s="346"/>
      <c r="E130" s="346"/>
    </row>
    <row r="131" spans="1:5" x14ac:dyDescent="0.25">
      <c r="A131" s="346"/>
      <c r="E131" s="346"/>
    </row>
    <row r="132" spans="1:5" x14ac:dyDescent="0.25">
      <c r="A132" s="346"/>
      <c r="E132" s="346"/>
    </row>
    <row r="133" spans="1:5" x14ac:dyDescent="0.25">
      <c r="A133" s="346"/>
      <c r="E133" s="346"/>
    </row>
    <row r="134" spans="1:5" x14ac:dyDescent="0.25">
      <c r="A134" s="346"/>
      <c r="E134" s="346"/>
    </row>
    <row r="135" spans="1:5" x14ac:dyDescent="0.25">
      <c r="A135" s="346"/>
      <c r="E135" s="346"/>
    </row>
    <row r="136" spans="1:5" x14ac:dyDescent="0.25">
      <c r="A136" s="346"/>
      <c r="E136" s="346"/>
    </row>
    <row r="137" spans="1:5" x14ac:dyDescent="0.25">
      <c r="A137" s="346"/>
      <c r="E137" s="346"/>
    </row>
    <row r="138" spans="1:5" x14ac:dyDescent="0.25">
      <c r="A138" s="346"/>
      <c r="E138" s="346"/>
    </row>
    <row r="139" spans="1:5" x14ac:dyDescent="0.25">
      <c r="A139" s="346"/>
      <c r="E139" s="346"/>
    </row>
    <row r="140" spans="1:5" x14ac:dyDescent="0.25">
      <c r="A140" s="346"/>
      <c r="E140" s="346"/>
    </row>
    <row r="141" spans="1:5" x14ac:dyDescent="0.25">
      <c r="A141" s="346"/>
      <c r="E141" s="346"/>
    </row>
    <row r="142" spans="1:5" x14ac:dyDescent="0.25">
      <c r="A142" s="346"/>
      <c r="E142" s="346"/>
    </row>
    <row r="143" spans="1:5" x14ac:dyDescent="0.25">
      <c r="A143" s="346"/>
      <c r="E143" s="346"/>
    </row>
    <row r="144" spans="1:5" x14ac:dyDescent="0.25">
      <c r="A144" s="346"/>
      <c r="E144" s="346"/>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6" activePane="bottomRight" state="frozen"/>
      <selection sqref="A1:V1"/>
      <selection pane="topRight" sqref="A1:V1"/>
      <selection pane="bottomLeft" sqref="A1:V1"/>
      <selection pane="bottomRight" activeCell="E7" sqref="E7"/>
    </sheetView>
  </sheetViews>
  <sheetFormatPr baseColWidth="10" defaultColWidth="11.42578125" defaultRowHeight="12.75" x14ac:dyDescent="0.25"/>
  <cols>
    <col min="1" max="2" width="21.7109375" style="368" customWidth="1"/>
    <col min="3" max="4" width="27.42578125" style="368" customWidth="1"/>
    <col min="5" max="5" width="27.42578125" style="367" customWidth="1"/>
    <col min="6" max="6" width="27.42578125" style="368" customWidth="1"/>
    <col min="7" max="7" width="15.28515625" style="368" customWidth="1"/>
    <col min="8" max="8" width="16" style="368" customWidth="1"/>
    <col min="9" max="9" width="15.28515625" style="368" customWidth="1"/>
    <col min="10" max="10" width="18.5703125" style="368" customWidth="1"/>
    <col min="11" max="11" width="15.28515625" style="368" customWidth="1"/>
    <col min="12" max="12" width="15.85546875" style="368" customWidth="1"/>
    <col min="13" max="13" width="15.28515625" style="368" customWidth="1"/>
    <col min="14" max="14" width="15" style="368" customWidth="1"/>
    <col min="15" max="15" width="15.28515625" style="368" customWidth="1"/>
    <col min="16" max="16" width="17" style="368" bestFit="1" customWidth="1"/>
    <col min="17" max="18" width="11.42578125" style="368"/>
    <col min="19" max="20" width="14.28515625" style="368" customWidth="1"/>
    <col min="21" max="22" width="14.28515625" style="366" customWidth="1"/>
    <col min="23" max="23" width="17" style="368" customWidth="1"/>
    <col min="24" max="16384" width="11.42578125" style="368"/>
  </cols>
  <sheetData>
    <row r="1" spans="1:29" ht="18.75" customHeight="1" x14ac:dyDescent="0.25">
      <c r="E1" s="444"/>
      <c r="G1" s="431" t="s">
        <v>96</v>
      </c>
      <c r="I1" s="431"/>
      <c r="J1" s="431"/>
      <c r="K1" s="431"/>
      <c r="L1" s="431"/>
      <c r="M1" s="431"/>
      <c r="N1" s="431"/>
      <c r="O1" s="431"/>
      <c r="P1" s="431"/>
      <c r="Q1" s="431"/>
      <c r="R1" s="431"/>
      <c r="S1" s="431"/>
      <c r="T1" s="431"/>
      <c r="U1" s="431"/>
      <c r="V1" s="431"/>
      <c r="W1" s="431"/>
      <c r="X1" s="431"/>
      <c r="Y1" s="431"/>
      <c r="Z1" s="431"/>
      <c r="AA1" s="431"/>
      <c r="AB1" s="431"/>
      <c r="AC1" s="431"/>
    </row>
    <row r="2" spans="1:29" ht="22.5" customHeight="1" x14ac:dyDescent="0.25">
      <c r="A2" s="394" t="s">
        <v>1733</v>
      </c>
      <c r="B2" s="394"/>
      <c r="C2" s="394"/>
      <c r="D2" s="394"/>
      <c r="E2" s="339"/>
      <c r="F2" s="394"/>
      <c r="G2" s="394"/>
      <c r="H2" s="394"/>
      <c r="I2" s="394"/>
      <c r="J2" s="394"/>
      <c r="K2" s="394"/>
      <c r="L2" s="394"/>
      <c r="M2" s="394"/>
      <c r="N2" s="394"/>
      <c r="O2" s="394"/>
      <c r="P2" s="394"/>
      <c r="Q2" s="394"/>
      <c r="R2" s="394"/>
      <c r="S2" s="394"/>
      <c r="T2" s="394"/>
      <c r="U2" s="394"/>
      <c r="V2" s="394"/>
      <c r="W2" s="394"/>
    </row>
    <row r="3" spans="1:29" s="66" customFormat="1" ht="23.25" customHeight="1" x14ac:dyDescent="0.25">
      <c r="A3" s="558" t="s">
        <v>102</v>
      </c>
      <c r="B3" s="566" t="s">
        <v>121</v>
      </c>
      <c r="C3" s="565" t="s">
        <v>90</v>
      </c>
      <c r="D3" s="565" t="s">
        <v>91</v>
      </c>
      <c r="E3" s="527" t="s">
        <v>481</v>
      </c>
      <c r="F3" s="565" t="s">
        <v>92</v>
      </c>
      <c r="G3" s="558" t="s">
        <v>106</v>
      </c>
      <c r="H3" s="558"/>
      <c r="I3" s="558"/>
      <c r="J3" s="558"/>
      <c r="K3" s="558"/>
      <c r="L3" s="558"/>
      <c r="M3" s="558"/>
      <c r="N3" s="558"/>
      <c r="O3" s="565" t="s">
        <v>107</v>
      </c>
      <c r="P3" s="565"/>
      <c r="Q3" s="558" t="s">
        <v>108</v>
      </c>
      <c r="R3" s="558"/>
      <c r="S3" s="558" t="s">
        <v>109</v>
      </c>
      <c r="T3" s="558" t="s">
        <v>110</v>
      </c>
      <c r="U3" s="566" t="s">
        <v>118</v>
      </c>
      <c r="V3" s="566" t="s">
        <v>117</v>
      </c>
      <c r="W3" s="562" t="s">
        <v>93</v>
      </c>
    </row>
    <row r="4" spans="1:29" s="66" customFormat="1" ht="15" customHeight="1" x14ac:dyDescent="0.25">
      <c r="A4" s="558"/>
      <c r="B4" s="567"/>
      <c r="C4" s="565"/>
      <c r="D4" s="565"/>
      <c r="E4" s="528"/>
      <c r="F4" s="565"/>
      <c r="G4" s="558" t="s">
        <v>111</v>
      </c>
      <c r="H4" s="558"/>
      <c r="I4" s="558" t="s">
        <v>112</v>
      </c>
      <c r="J4" s="558"/>
      <c r="K4" s="558" t="s">
        <v>113</v>
      </c>
      <c r="L4" s="558"/>
      <c r="M4" s="558" t="s">
        <v>114</v>
      </c>
      <c r="N4" s="558"/>
      <c r="O4" s="565"/>
      <c r="P4" s="565"/>
      <c r="Q4" s="558"/>
      <c r="R4" s="558"/>
      <c r="S4" s="558"/>
      <c r="T4" s="558"/>
      <c r="U4" s="567"/>
      <c r="V4" s="567"/>
      <c r="W4" s="563"/>
    </row>
    <row r="5" spans="1:29" s="66" customFormat="1" ht="24" customHeight="1" x14ac:dyDescent="0.25">
      <c r="A5" s="558"/>
      <c r="B5" s="568"/>
      <c r="C5" s="565"/>
      <c r="D5" s="565"/>
      <c r="E5" s="529"/>
      <c r="F5" s="565"/>
      <c r="G5" s="285" t="s">
        <v>115</v>
      </c>
      <c r="H5" s="285" t="s">
        <v>12</v>
      </c>
      <c r="I5" s="285" t="s">
        <v>115</v>
      </c>
      <c r="J5" s="285" t="s">
        <v>12</v>
      </c>
      <c r="K5" s="285" t="s">
        <v>115</v>
      </c>
      <c r="L5" s="285" t="s">
        <v>12</v>
      </c>
      <c r="M5" s="285" t="s">
        <v>115</v>
      </c>
      <c r="N5" s="285" t="s">
        <v>12</v>
      </c>
      <c r="O5" s="285" t="s">
        <v>115</v>
      </c>
      <c r="P5" s="285" t="s">
        <v>12</v>
      </c>
      <c r="Q5" s="285" t="s">
        <v>116</v>
      </c>
      <c r="R5" s="285" t="s">
        <v>87</v>
      </c>
      <c r="S5" s="558"/>
      <c r="T5" s="558"/>
      <c r="U5" s="568"/>
      <c r="V5" s="568"/>
      <c r="W5" s="564"/>
    </row>
    <row r="6" spans="1:29" ht="15.75" customHeight="1" x14ac:dyDescent="0.25">
      <c r="A6" s="463"/>
      <c r="B6" s="464"/>
      <c r="C6" s="464"/>
      <c r="D6" s="464"/>
      <c r="E6" s="464"/>
      <c r="F6" s="464"/>
      <c r="G6" s="464"/>
      <c r="H6" s="464"/>
      <c r="I6" s="463" t="s">
        <v>119</v>
      </c>
      <c r="J6" s="464"/>
      <c r="K6" s="464"/>
      <c r="L6" s="464"/>
      <c r="M6" s="464"/>
      <c r="N6" s="464"/>
      <c r="O6" s="464"/>
      <c r="P6" s="464"/>
      <c r="Q6" s="464"/>
      <c r="R6" s="464"/>
      <c r="S6" s="464"/>
      <c r="T6" s="464"/>
      <c r="U6" s="464"/>
      <c r="V6" s="464"/>
      <c r="W6" s="465"/>
    </row>
    <row r="7" spans="1:29" ht="161.25" customHeight="1" x14ac:dyDescent="0.25">
      <c r="A7" s="559" t="s">
        <v>1730</v>
      </c>
      <c r="B7" s="559" t="s">
        <v>600</v>
      </c>
      <c r="C7" s="369" t="s">
        <v>601</v>
      </c>
      <c r="D7" s="370" t="s">
        <v>602</v>
      </c>
      <c r="E7" s="355"/>
      <c r="F7" s="369" t="s">
        <v>603</v>
      </c>
      <c r="G7" s="371"/>
      <c r="H7" s="372"/>
      <c r="I7" s="372"/>
      <c r="J7" s="372"/>
      <c r="K7" s="372"/>
      <c r="L7" s="372"/>
      <c r="M7" s="372"/>
      <c r="N7" s="372"/>
      <c r="O7" s="372"/>
      <c r="P7" s="284"/>
      <c r="Q7" s="373"/>
      <c r="R7" s="373"/>
      <c r="S7" s="374"/>
      <c r="T7" s="374"/>
      <c r="U7" s="375"/>
      <c r="V7" s="375"/>
      <c r="W7" s="370"/>
    </row>
    <row r="8" spans="1:29" ht="137.25" customHeight="1" x14ac:dyDescent="0.25">
      <c r="A8" s="560"/>
      <c r="B8" s="561"/>
      <c r="C8" s="369" t="s">
        <v>604</v>
      </c>
      <c r="D8" s="370"/>
      <c r="E8" s="355"/>
      <c r="F8" s="369"/>
      <c r="G8" s="371"/>
      <c r="H8" s="372"/>
      <c r="I8" s="372"/>
      <c r="J8" s="372"/>
      <c r="K8" s="372"/>
      <c r="L8" s="372"/>
      <c r="M8" s="372"/>
      <c r="N8" s="372"/>
      <c r="O8" s="372"/>
      <c r="P8" s="284"/>
      <c r="Q8" s="373"/>
      <c r="R8" s="373"/>
      <c r="S8" s="374"/>
      <c r="T8" s="374"/>
      <c r="U8" s="375"/>
      <c r="V8" s="375"/>
      <c r="W8" s="370"/>
    </row>
    <row r="9" spans="1:29" ht="113.25" customHeight="1" x14ac:dyDescent="0.25">
      <c r="A9" s="560"/>
      <c r="B9" s="555" t="s">
        <v>605</v>
      </c>
      <c r="C9" s="369" t="s">
        <v>131</v>
      </c>
      <c r="D9" s="370" t="s">
        <v>132</v>
      </c>
      <c r="E9" s="355"/>
      <c r="F9" s="369" t="s">
        <v>606</v>
      </c>
      <c r="G9" s="376"/>
      <c r="H9" s="377"/>
      <c r="I9" s="378"/>
      <c r="J9" s="377"/>
      <c r="K9" s="378"/>
      <c r="L9" s="377"/>
      <c r="M9" s="378"/>
      <c r="N9" s="377"/>
      <c r="O9" s="379"/>
      <c r="P9" s="306"/>
      <c r="Q9" s="379"/>
      <c r="R9" s="379"/>
      <c r="S9" s="380"/>
      <c r="T9" s="381"/>
      <c r="U9" s="370"/>
      <c r="V9" s="370"/>
      <c r="W9" s="370"/>
    </row>
    <row r="10" spans="1:29" ht="89.25" customHeight="1" x14ac:dyDescent="0.25">
      <c r="A10" s="560"/>
      <c r="B10" s="557"/>
      <c r="C10" s="369" t="s">
        <v>607</v>
      </c>
      <c r="D10" s="370" t="s">
        <v>608</v>
      </c>
      <c r="E10" s="355"/>
      <c r="F10" s="369" t="s">
        <v>609</v>
      </c>
      <c r="G10" s="371"/>
      <c r="H10" s="382"/>
      <c r="I10" s="372"/>
      <c r="J10" s="372"/>
      <c r="K10" s="372"/>
      <c r="L10" s="372"/>
      <c r="M10" s="372"/>
      <c r="N10" s="372"/>
      <c r="O10" s="372"/>
      <c r="P10" s="284"/>
      <c r="Q10" s="373"/>
      <c r="R10" s="375"/>
      <c r="S10" s="375"/>
      <c r="T10" s="375"/>
      <c r="U10" s="375"/>
      <c r="V10" s="375"/>
      <c r="W10" s="370"/>
    </row>
    <row r="11" spans="1:29" ht="105" customHeight="1" x14ac:dyDescent="0.25">
      <c r="A11" s="560"/>
      <c r="B11" s="556"/>
      <c r="C11" s="369" t="s">
        <v>1734</v>
      </c>
      <c r="D11" s="370"/>
      <c r="E11" s="472"/>
      <c r="F11" s="369"/>
      <c r="G11" s="371"/>
      <c r="H11" s="382"/>
      <c r="I11" s="372"/>
      <c r="J11" s="372"/>
      <c r="K11" s="372"/>
      <c r="L11" s="372"/>
      <c r="M11" s="372"/>
      <c r="N11" s="372"/>
      <c r="O11" s="372"/>
      <c r="P11" s="284"/>
      <c r="Q11" s="373"/>
      <c r="R11" s="375"/>
      <c r="S11" s="375"/>
      <c r="T11" s="375"/>
      <c r="U11" s="375"/>
      <c r="V11" s="375"/>
      <c r="W11" s="370"/>
    </row>
    <row r="12" spans="1:29" ht="186.75" customHeight="1" x14ac:dyDescent="0.25">
      <c r="A12" s="560"/>
      <c r="B12" s="383" t="s">
        <v>610</v>
      </c>
      <c r="C12" s="369" t="s">
        <v>133</v>
      </c>
      <c r="D12" s="370" t="s">
        <v>611</v>
      </c>
      <c r="E12" s="355"/>
      <c r="F12" s="369" t="s">
        <v>612</v>
      </c>
      <c r="G12" s="384"/>
      <c r="H12" s="372"/>
      <c r="I12" s="385"/>
      <c r="J12" s="372"/>
      <c r="K12" s="385"/>
      <c r="L12" s="372"/>
      <c r="M12" s="385"/>
      <c r="N12" s="372"/>
      <c r="O12" s="372"/>
      <c r="P12" s="284"/>
      <c r="Q12" s="373"/>
      <c r="R12" s="373"/>
      <c r="S12" s="373"/>
      <c r="T12" s="373"/>
      <c r="U12" s="375"/>
      <c r="V12" s="375"/>
      <c r="W12" s="370"/>
    </row>
    <row r="13" spans="1:29" ht="81.75" customHeight="1" x14ac:dyDescent="0.25">
      <c r="A13" s="560"/>
      <c r="B13" s="555" t="s">
        <v>613</v>
      </c>
      <c r="C13" s="369" t="s">
        <v>614</v>
      </c>
      <c r="D13" s="370" t="s">
        <v>615</v>
      </c>
      <c r="E13" s="355"/>
      <c r="F13" s="369"/>
      <c r="G13" s="371"/>
      <c r="H13" s="100"/>
      <c r="I13" s="371"/>
      <c r="J13" s="100"/>
      <c r="K13" s="371"/>
      <c r="L13" s="100"/>
      <c r="M13" s="371"/>
      <c r="N13" s="100"/>
      <c r="O13" s="372"/>
      <c r="P13" s="284"/>
      <c r="Q13" s="373"/>
      <c r="R13" s="373"/>
      <c r="S13" s="386"/>
      <c r="T13" s="386"/>
      <c r="U13" s="370"/>
      <c r="V13" s="370"/>
      <c r="W13" s="370"/>
    </row>
    <row r="14" spans="1:29" ht="263.25" customHeight="1" x14ac:dyDescent="0.25">
      <c r="A14" s="561"/>
      <c r="B14" s="556"/>
      <c r="C14" s="369" t="s">
        <v>616</v>
      </c>
      <c r="D14" s="370" t="s">
        <v>617</v>
      </c>
      <c r="E14" s="355"/>
      <c r="F14" s="369" t="s">
        <v>618</v>
      </c>
      <c r="G14" s="371"/>
      <c r="H14" s="372"/>
      <c r="I14" s="372"/>
      <c r="J14" s="372"/>
      <c r="K14" s="372"/>
      <c r="L14" s="372"/>
      <c r="M14" s="372"/>
      <c r="N14" s="372"/>
      <c r="O14" s="372"/>
      <c r="P14" s="284"/>
      <c r="Q14" s="373"/>
      <c r="R14" s="374"/>
      <c r="S14" s="374"/>
      <c r="T14" s="374"/>
      <c r="U14" s="375"/>
      <c r="V14" s="375"/>
      <c r="W14" s="370"/>
    </row>
    <row r="15" spans="1:29" s="366" customFormat="1" ht="30.75" customHeight="1" x14ac:dyDescent="0.25">
      <c r="A15" s="448"/>
      <c r="B15" s="449"/>
      <c r="C15" s="448" t="s">
        <v>104</v>
      </c>
      <c r="D15" s="449"/>
      <c r="E15" s="449"/>
      <c r="F15" s="450"/>
      <c r="G15" s="387">
        <f t="shared" ref="G15:N15" si="0">SUM(G7:G14)</f>
        <v>0</v>
      </c>
      <c r="H15" s="387">
        <f t="shared" si="0"/>
        <v>0</v>
      </c>
      <c r="I15" s="387">
        <f t="shared" si="0"/>
        <v>0</v>
      </c>
      <c r="J15" s="387">
        <f t="shared" si="0"/>
        <v>0</v>
      </c>
      <c r="K15" s="387">
        <f t="shared" si="0"/>
        <v>0</v>
      </c>
      <c r="L15" s="387">
        <f t="shared" si="0"/>
        <v>0</v>
      </c>
      <c r="M15" s="387">
        <f t="shared" si="0"/>
        <v>0</v>
      </c>
      <c r="N15" s="387">
        <f t="shared" si="0"/>
        <v>0</v>
      </c>
      <c r="O15" s="388"/>
      <c r="P15" s="389">
        <f>H15+J15+L15+N15</f>
        <v>0</v>
      </c>
      <c r="Q15" s="390"/>
      <c r="R15" s="390"/>
      <c r="S15" s="390"/>
      <c r="T15" s="390"/>
      <c r="U15" s="390"/>
      <c r="V15" s="390"/>
      <c r="W15" s="390"/>
    </row>
    <row r="16" spans="1:29" ht="15.75" x14ac:dyDescent="0.25">
      <c r="A16" s="366"/>
      <c r="B16" s="366"/>
      <c r="C16" s="366"/>
      <c r="D16" s="366"/>
      <c r="E16" s="365"/>
      <c r="F16" s="366"/>
      <c r="G16" s="366"/>
      <c r="U16" s="391"/>
      <c r="V16" s="391"/>
      <c r="W16" s="392"/>
    </row>
    <row r="17" spans="5:22" ht="15.75" x14ac:dyDescent="0.25">
      <c r="E17" s="365"/>
      <c r="U17" s="391"/>
      <c r="V17" s="391"/>
    </row>
    <row r="18" spans="5:22" ht="15.75" x14ac:dyDescent="0.25">
      <c r="E18" s="365"/>
      <c r="U18" s="391"/>
      <c r="V18" s="391"/>
    </row>
    <row r="19" spans="5:22" ht="15.75" x14ac:dyDescent="0.25">
      <c r="E19" s="365"/>
      <c r="U19" s="391"/>
      <c r="V19" s="391"/>
    </row>
    <row r="20" spans="5:22" ht="15.75" x14ac:dyDescent="0.25">
      <c r="E20" s="365"/>
      <c r="U20" s="391"/>
      <c r="V20" s="391"/>
    </row>
    <row r="21" spans="5:22" ht="15.75" x14ac:dyDescent="0.25">
      <c r="E21" s="365"/>
      <c r="U21" s="391"/>
      <c r="V21" s="391"/>
    </row>
    <row r="22" spans="5:22" ht="15.75" x14ac:dyDescent="0.25">
      <c r="E22" s="365"/>
      <c r="U22" s="391"/>
      <c r="V22" s="391"/>
    </row>
    <row r="23" spans="5:22" ht="15.75" x14ac:dyDescent="0.25">
      <c r="E23" s="365"/>
      <c r="U23" s="391"/>
      <c r="V23" s="391"/>
    </row>
    <row r="24" spans="5:22" ht="15.75" x14ac:dyDescent="0.25">
      <c r="E24" s="365"/>
      <c r="U24" s="391"/>
      <c r="V24" s="391"/>
    </row>
    <row r="25" spans="5:22" ht="15.75" x14ac:dyDescent="0.25">
      <c r="E25" s="365"/>
      <c r="U25" s="391"/>
      <c r="V25" s="391"/>
    </row>
    <row r="26" spans="5:22" ht="15.75" x14ac:dyDescent="0.25">
      <c r="E26" s="365"/>
      <c r="U26" s="391"/>
      <c r="V26" s="391"/>
    </row>
    <row r="27" spans="5:22" ht="15.75" x14ac:dyDescent="0.25">
      <c r="E27" s="365"/>
      <c r="U27" s="393"/>
      <c r="V27" s="393"/>
    </row>
    <row r="28" spans="5:22" ht="15.75" x14ac:dyDescent="0.25">
      <c r="E28" s="365"/>
      <c r="U28" s="391"/>
      <c r="V28" s="391"/>
    </row>
    <row r="29" spans="5:22" ht="15.75" x14ac:dyDescent="0.25">
      <c r="E29" s="365"/>
      <c r="U29" s="391"/>
      <c r="V29" s="391"/>
    </row>
    <row r="30" spans="5:22" ht="15.75" x14ac:dyDescent="0.25">
      <c r="E30" s="365"/>
      <c r="U30" s="391"/>
      <c r="V30" s="391"/>
    </row>
    <row r="31" spans="5:22" ht="15.75" x14ac:dyDescent="0.25">
      <c r="E31" s="365"/>
      <c r="U31" s="391"/>
      <c r="V31" s="391"/>
    </row>
    <row r="32" spans="5:22" ht="15.75" x14ac:dyDescent="0.25">
      <c r="E32" s="365"/>
      <c r="U32" s="391"/>
      <c r="V32" s="391"/>
    </row>
    <row r="33" spans="5:22" ht="15.75" x14ac:dyDescent="0.25">
      <c r="E33" s="365"/>
      <c r="U33" s="391"/>
      <c r="V33" s="391"/>
    </row>
    <row r="34" spans="5:22" ht="15.75" x14ac:dyDescent="0.25">
      <c r="E34" s="365"/>
      <c r="U34" s="391"/>
      <c r="V34" s="391"/>
    </row>
    <row r="35" spans="5:22" ht="15.75" x14ac:dyDescent="0.25">
      <c r="E35" s="365"/>
      <c r="U35" s="391"/>
      <c r="V35" s="391"/>
    </row>
    <row r="36" spans="5:22" ht="15.75" x14ac:dyDescent="0.25">
      <c r="E36" s="365"/>
      <c r="U36" s="391"/>
      <c r="V36" s="391"/>
    </row>
    <row r="37" spans="5:22" ht="15.75" x14ac:dyDescent="0.25">
      <c r="E37" s="365"/>
      <c r="U37" s="391"/>
      <c r="V37" s="391"/>
    </row>
    <row r="38" spans="5:22" ht="15.75" x14ac:dyDescent="0.25">
      <c r="E38" s="365"/>
      <c r="U38" s="391"/>
      <c r="V38" s="391"/>
    </row>
    <row r="39" spans="5:22" ht="15.75" x14ac:dyDescent="0.25">
      <c r="E39" s="365"/>
      <c r="U39" s="393"/>
      <c r="V39" s="393"/>
    </row>
    <row r="40" spans="5:22" ht="15.75" x14ac:dyDescent="0.25">
      <c r="E40" s="365"/>
      <c r="U40" s="391"/>
      <c r="V40" s="391"/>
    </row>
    <row r="41" spans="5:22" ht="15.75" x14ac:dyDescent="0.25">
      <c r="E41" s="365"/>
      <c r="U41" s="391"/>
      <c r="V41" s="391"/>
    </row>
    <row r="42" spans="5:22" ht="15.75" x14ac:dyDescent="0.25">
      <c r="E42" s="365"/>
      <c r="U42" s="391"/>
      <c r="V42" s="391"/>
    </row>
    <row r="43" spans="5:22" ht="15.75" x14ac:dyDescent="0.25">
      <c r="E43" s="365"/>
      <c r="U43" s="391"/>
      <c r="V43" s="391"/>
    </row>
    <row r="44" spans="5:22" ht="15.75" x14ac:dyDescent="0.25">
      <c r="E44" s="365"/>
      <c r="U44" s="391"/>
      <c r="V44" s="391"/>
    </row>
    <row r="45" spans="5:22" ht="15.75" x14ac:dyDescent="0.25">
      <c r="E45" s="365"/>
      <c r="U45" s="391"/>
      <c r="V45" s="391"/>
    </row>
    <row r="46" spans="5:22" ht="15.75" x14ac:dyDescent="0.25">
      <c r="E46" s="365"/>
      <c r="U46" s="391"/>
      <c r="V46" s="391"/>
    </row>
    <row r="47" spans="5:22" ht="15.75" x14ac:dyDescent="0.25">
      <c r="E47" s="365"/>
      <c r="U47" s="391"/>
      <c r="V47" s="391"/>
    </row>
    <row r="48" spans="5:22" ht="15.75" x14ac:dyDescent="0.25">
      <c r="E48" s="365"/>
      <c r="U48" s="393"/>
      <c r="V48" s="393"/>
    </row>
    <row r="49" spans="5:22" ht="15.75" x14ac:dyDescent="0.25">
      <c r="E49" s="365"/>
      <c r="U49" s="391"/>
      <c r="V49" s="391"/>
    </row>
    <row r="50" spans="5:22" ht="15.75" x14ac:dyDescent="0.25">
      <c r="E50" s="365"/>
      <c r="U50" s="391"/>
      <c r="V50" s="391"/>
    </row>
    <row r="51" spans="5:22" x14ac:dyDescent="0.25">
      <c r="U51" s="391"/>
      <c r="V51" s="391"/>
    </row>
    <row r="52" spans="5:22" x14ac:dyDescent="0.25">
      <c r="U52" s="391"/>
      <c r="V52" s="391"/>
    </row>
    <row r="53" spans="5:22" x14ac:dyDescent="0.25">
      <c r="U53" s="391"/>
      <c r="V53" s="391"/>
    </row>
    <row r="54" spans="5:22" x14ac:dyDescent="0.25">
      <c r="U54" s="391"/>
      <c r="V54" s="391"/>
    </row>
    <row r="55" spans="5:22" x14ac:dyDescent="0.25">
      <c r="U55" s="391"/>
      <c r="V55" s="391"/>
    </row>
    <row r="56" spans="5:22" ht="15.75" x14ac:dyDescent="0.25">
      <c r="U56" s="393"/>
      <c r="V56" s="393"/>
    </row>
    <row r="57" spans="5:22" x14ac:dyDescent="0.25">
      <c r="U57" s="391"/>
      <c r="V57" s="391"/>
    </row>
    <row r="58" spans="5:22" x14ac:dyDescent="0.25">
      <c r="U58" s="391"/>
      <c r="V58" s="391"/>
    </row>
    <row r="59" spans="5:22" x14ac:dyDescent="0.25">
      <c r="U59" s="391"/>
      <c r="V59" s="391"/>
    </row>
    <row r="60" spans="5:22" x14ac:dyDescent="0.25">
      <c r="U60" s="391"/>
      <c r="V60" s="391"/>
    </row>
    <row r="61" spans="5:22" x14ac:dyDescent="0.25">
      <c r="U61" s="391"/>
      <c r="V61" s="391"/>
    </row>
    <row r="62" spans="5:22" x14ac:dyDescent="0.25">
      <c r="U62" s="391"/>
      <c r="V62" s="391"/>
    </row>
    <row r="66" spans="5:22" x14ac:dyDescent="0.25">
      <c r="E66" s="346"/>
      <c r="U66" s="368"/>
      <c r="V66" s="368"/>
    </row>
    <row r="67" spans="5:22" x14ac:dyDescent="0.25">
      <c r="E67" s="346"/>
      <c r="U67" s="368"/>
      <c r="V67" s="368"/>
    </row>
    <row r="68" spans="5:22" x14ac:dyDescent="0.25">
      <c r="E68" s="346"/>
      <c r="U68" s="368"/>
      <c r="V68" s="368"/>
    </row>
    <row r="69" spans="5:22" x14ac:dyDescent="0.25">
      <c r="E69" s="346"/>
      <c r="U69" s="368"/>
      <c r="V69" s="368"/>
    </row>
    <row r="70" spans="5:22" x14ac:dyDescent="0.25">
      <c r="E70" s="346"/>
      <c r="U70" s="368"/>
      <c r="V70" s="368"/>
    </row>
    <row r="71" spans="5:22" x14ac:dyDescent="0.25">
      <c r="E71" s="346"/>
      <c r="U71" s="368"/>
      <c r="V71" s="368"/>
    </row>
    <row r="72" spans="5:22" x14ac:dyDescent="0.25">
      <c r="E72" s="346"/>
      <c r="U72" s="368"/>
      <c r="V72" s="368"/>
    </row>
    <row r="73" spans="5:22" x14ac:dyDescent="0.25">
      <c r="E73" s="346"/>
      <c r="U73" s="368"/>
      <c r="V73" s="368"/>
    </row>
    <row r="74" spans="5:22" x14ac:dyDescent="0.25">
      <c r="E74" s="346"/>
      <c r="U74" s="368"/>
      <c r="V74" s="368"/>
    </row>
    <row r="75" spans="5:22" x14ac:dyDescent="0.25">
      <c r="E75" s="346"/>
      <c r="U75" s="368"/>
      <c r="V75" s="368"/>
    </row>
    <row r="76" spans="5:22" x14ac:dyDescent="0.25">
      <c r="E76" s="346"/>
      <c r="U76" s="368"/>
      <c r="V76" s="368"/>
    </row>
    <row r="77" spans="5:22" x14ac:dyDescent="0.25">
      <c r="E77" s="346"/>
      <c r="U77" s="368"/>
      <c r="V77" s="368"/>
    </row>
    <row r="78" spans="5:22" x14ac:dyDescent="0.25">
      <c r="E78" s="346"/>
      <c r="U78" s="368"/>
      <c r="V78" s="368"/>
    </row>
    <row r="79" spans="5:22" x14ac:dyDescent="0.25">
      <c r="E79" s="346"/>
      <c r="U79" s="368"/>
      <c r="V79" s="368"/>
    </row>
    <row r="80" spans="5:22" x14ac:dyDescent="0.25">
      <c r="E80" s="346"/>
      <c r="U80" s="368"/>
      <c r="V80" s="368"/>
    </row>
    <row r="81" spans="5:22" x14ac:dyDescent="0.25">
      <c r="E81" s="346"/>
      <c r="U81" s="368"/>
      <c r="V81" s="368"/>
    </row>
    <row r="82" spans="5:22" x14ac:dyDescent="0.25">
      <c r="E82" s="346"/>
      <c r="U82" s="368"/>
      <c r="V82" s="368"/>
    </row>
    <row r="83" spans="5:22" x14ac:dyDescent="0.25">
      <c r="E83" s="346"/>
      <c r="U83" s="368"/>
      <c r="V83" s="368"/>
    </row>
    <row r="84" spans="5:22" x14ac:dyDescent="0.25">
      <c r="E84" s="346"/>
      <c r="U84" s="368"/>
      <c r="V84" s="368"/>
    </row>
    <row r="85" spans="5:22" x14ac:dyDescent="0.25">
      <c r="E85" s="346"/>
      <c r="U85" s="368"/>
      <c r="V85" s="368"/>
    </row>
    <row r="86" spans="5:22" x14ac:dyDescent="0.25">
      <c r="E86" s="346"/>
      <c r="U86" s="368"/>
      <c r="V86" s="368"/>
    </row>
    <row r="87" spans="5:22" x14ac:dyDescent="0.25">
      <c r="E87" s="346"/>
      <c r="U87" s="368"/>
      <c r="V87" s="368"/>
    </row>
    <row r="88" spans="5:22" x14ac:dyDescent="0.25">
      <c r="E88" s="346"/>
      <c r="U88" s="368"/>
      <c r="V88" s="368"/>
    </row>
    <row r="89" spans="5:22" x14ac:dyDescent="0.25">
      <c r="E89" s="346"/>
      <c r="U89" s="368"/>
      <c r="V89" s="368"/>
    </row>
    <row r="90" spans="5:22" x14ac:dyDescent="0.25">
      <c r="E90" s="346"/>
      <c r="U90" s="368"/>
      <c r="V90" s="368"/>
    </row>
    <row r="91" spans="5:22" x14ac:dyDescent="0.25">
      <c r="E91" s="346"/>
      <c r="U91" s="368"/>
      <c r="V91" s="368"/>
    </row>
    <row r="92" spans="5:22" x14ac:dyDescent="0.25">
      <c r="E92" s="346"/>
      <c r="U92" s="368"/>
      <c r="V92" s="368"/>
    </row>
    <row r="93" spans="5:22" x14ac:dyDescent="0.25">
      <c r="E93" s="346"/>
      <c r="U93" s="368"/>
      <c r="V93" s="368"/>
    </row>
    <row r="94" spans="5:22" x14ac:dyDescent="0.25">
      <c r="E94" s="346"/>
      <c r="U94" s="368"/>
      <c r="V94" s="368"/>
    </row>
    <row r="95" spans="5:22" x14ac:dyDescent="0.25">
      <c r="E95" s="346"/>
    </row>
    <row r="96" spans="5:22" x14ac:dyDescent="0.25">
      <c r="E96" s="346"/>
    </row>
    <row r="97" spans="5:5" x14ac:dyDescent="0.25">
      <c r="E97" s="346"/>
    </row>
    <row r="98" spans="5:5" x14ac:dyDescent="0.25">
      <c r="E98" s="346"/>
    </row>
    <row r="99" spans="5:5" x14ac:dyDescent="0.25">
      <c r="E99" s="346"/>
    </row>
    <row r="100" spans="5:5" x14ac:dyDescent="0.25">
      <c r="E100" s="346"/>
    </row>
    <row r="101" spans="5:5" x14ac:dyDescent="0.25">
      <c r="E101" s="346"/>
    </row>
    <row r="102" spans="5:5" x14ac:dyDescent="0.25">
      <c r="E102" s="346"/>
    </row>
    <row r="103" spans="5:5" x14ac:dyDescent="0.25">
      <c r="E103" s="346"/>
    </row>
    <row r="104" spans="5:5" x14ac:dyDescent="0.25">
      <c r="E104" s="346"/>
    </row>
    <row r="105" spans="5:5" x14ac:dyDescent="0.25">
      <c r="E105" s="346"/>
    </row>
    <row r="106" spans="5:5" x14ac:dyDescent="0.25">
      <c r="E106" s="346"/>
    </row>
    <row r="107" spans="5:5" x14ac:dyDescent="0.25">
      <c r="E107" s="346"/>
    </row>
    <row r="108" spans="5:5" x14ac:dyDescent="0.25">
      <c r="E108" s="346"/>
    </row>
    <row r="109" spans="5:5" x14ac:dyDescent="0.25">
      <c r="E109" s="346"/>
    </row>
    <row r="110" spans="5:5" x14ac:dyDescent="0.25">
      <c r="E110" s="346"/>
    </row>
    <row r="111" spans="5:5" x14ac:dyDescent="0.25">
      <c r="E111" s="346"/>
    </row>
    <row r="112" spans="5:5" x14ac:dyDescent="0.25">
      <c r="E112" s="346"/>
    </row>
    <row r="113" spans="5:5" x14ac:dyDescent="0.25">
      <c r="E113" s="346"/>
    </row>
    <row r="114" spans="5:5" x14ac:dyDescent="0.25">
      <c r="E114" s="346"/>
    </row>
    <row r="115" spans="5:5" x14ac:dyDescent="0.25">
      <c r="E115" s="346"/>
    </row>
    <row r="116" spans="5:5" x14ac:dyDescent="0.25">
      <c r="E116" s="346"/>
    </row>
    <row r="117" spans="5:5" x14ac:dyDescent="0.25">
      <c r="E117" s="346"/>
    </row>
    <row r="118" spans="5:5" x14ac:dyDescent="0.25">
      <c r="E118" s="346"/>
    </row>
    <row r="119" spans="5:5" x14ac:dyDescent="0.25">
      <c r="E119" s="346"/>
    </row>
    <row r="120" spans="5:5" x14ac:dyDescent="0.25">
      <c r="E120" s="346"/>
    </row>
    <row r="121" spans="5:5" x14ac:dyDescent="0.25">
      <c r="E121" s="346"/>
    </row>
    <row r="122" spans="5:5" x14ac:dyDescent="0.25">
      <c r="E122" s="346"/>
    </row>
    <row r="123" spans="5:5" x14ac:dyDescent="0.25">
      <c r="E123" s="346"/>
    </row>
    <row r="124" spans="5:5" x14ac:dyDescent="0.25">
      <c r="E124" s="346"/>
    </row>
    <row r="125" spans="5:5" x14ac:dyDescent="0.25">
      <c r="E125" s="346"/>
    </row>
    <row r="126" spans="5:5" x14ac:dyDescent="0.25">
      <c r="E126" s="346"/>
    </row>
    <row r="127" spans="5:5" x14ac:dyDescent="0.25">
      <c r="E127" s="346"/>
    </row>
    <row r="128" spans="5:5" x14ac:dyDescent="0.25">
      <c r="E128" s="346"/>
    </row>
    <row r="129" spans="5:5" x14ac:dyDescent="0.25">
      <c r="E129" s="346"/>
    </row>
    <row r="130" spans="5:5" x14ac:dyDescent="0.25">
      <c r="E130" s="346"/>
    </row>
    <row r="131" spans="5:5" x14ac:dyDescent="0.25">
      <c r="E131" s="346"/>
    </row>
    <row r="132" spans="5:5" x14ac:dyDescent="0.25">
      <c r="E132" s="346"/>
    </row>
    <row r="133" spans="5:5" x14ac:dyDescent="0.25">
      <c r="E133" s="346"/>
    </row>
    <row r="134" spans="5:5" x14ac:dyDescent="0.25">
      <c r="E134" s="346"/>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A16" zoomScale="66" zoomScaleNormal="66" workbookViewId="0">
      <selection activeCell="E6" sqref="E6:E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31"/>
      <c r="C1" s="431"/>
      <c r="D1" s="431"/>
      <c r="E1" s="431"/>
      <c r="F1" s="431"/>
      <c r="G1" s="431" t="s">
        <v>619</v>
      </c>
      <c r="I1" s="431"/>
      <c r="J1" s="431"/>
      <c r="K1" s="431"/>
      <c r="L1" s="431"/>
      <c r="M1" s="431"/>
      <c r="N1" s="431"/>
      <c r="O1" s="431"/>
      <c r="P1" s="431"/>
      <c r="Q1" s="431"/>
      <c r="R1" s="431"/>
      <c r="S1" s="431"/>
      <c r="T1" s="431"/>
      <c r="U1" s="431"/>
      <c r="V1" s="431"/>
      <c r="W1" s="431"/>
    </row>
    <row r="2" spans="1:23" x14ac:dyDescent="0.25">
      <c r="A2" s="443" t="s">
        <v>1732</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5" t="s">
        <v>115</v>
      </c>
      <c r="H5" s="286" t="s">
        <v>12</v>
      </c>
      <c r="I5" s="325" t="s">
        <v>115</v>
      </c>
      <c r="J5" s="286" t="s">
        <v>12</v>
      </c>
      <c r="K5" s="325" t="s">
        <v>115</v>
      </c>
      <c r="L5" s="286" t="s">
        <v>12</v>
      </c>
      <c r="M5" s="325" t="s">
        <v>115</v>
      </c>
      <c r="N5" s="286" t="s">
        <v>12</v>
      </c>
      <c r="O5" s="325" t="s">
        <v>115</v>
      </c>
      <c r="P5" s="286" t="s">
        <v>12</v>
      </c>
      <c r="Q5" s="325" t="s">
        <v>116</v>
      </c>
      <c r="R5" s="325" t="s">
        <v>87</v>
      </c>
      <c r="S5" s="569"/>
      <c r="T5" s="569"/>
      <c r="U5" s="526"/>
      <c r="V5" s="526"/>
      <c r="W5" s="570"/>
    </row>
    <row r="6" spans="1:23" ht="158.25" customHeight="1" x14ac:dyDescent="0.25">
      <c r="A6" s="574" t="s">
        <v>1731</v>
      </c>
      <c r="B6" s="555" t="s">
        <v>620</v>
      </c>
      <c r="C6" s="572" t="s">
        <v>1736</v>
      </c>
      <c r="D6" s="572" t="s">
        <v>621</v>
      </c>
      <c r="E6" s="572"/>
      <c r="F6" s="343" t="s">
        <v>622</v>
      </c>
      <c r="G6" s="344"/>
      <c r="H6" s="279"/>
      <c r="I6" s="344"/>
      <c r="J6" s="279"/>
      <c r="K6" s="344"/>
      <c r="L6" s="279"/>
      <c r="M6" s="344"/>
      <c r="N6" s="279"/>
      <c r="O6" s="343"/>
      <c r="P6" s="279"/>
      <c r="Q6" s="343"/>
      <c r="R6" s="343"/>
      <c r="S6" s="343"/>
      <c r="T6" s="343"/>
      <c r="U6" s="343"/>
      <c r="V6" s="343"/>
      <c r="W6" s="343"/>
    </row>
    <row r="7" spans="1:23" ht="66" customHeight="1" x14ac:dyDescent="0.25">
      <c r="A7" s="574"/>
      <c r="B7" s="557"/>
      <c r="C7" s="573"/>
      <c r="D7" s="573"/>
      <c r="E7" s="573"/>
      <c r="F7" s="343" t="s">
        <v>623</v>
      </c>
      <c r="G7" s="344"/>
      <c r="H7" s="279"/>
      <c r="I7" s="344"/>
      <c r="J7" s="279"/>
      <c r="K7" s="344"/>
      <c r="L7" s="279"/>
      <c r="M7" s="344"/>
      <c r="N7" s="279"/>
      <c r="O7" s="343"/>
      <c r="P7" s="279"/>
      <c r="Q7" s="343"/>
      <c r="R7" s="343"/>
      <c r="S7" s="343"/>
      <c r="T7" s="343"/>
      <c r="U7" s="343"/>
      <c r="V7" s="343"/>
      <c r="W7" s="343"/>
    </row>
    <row r="8" spans="1:23" ht="306" customHeight="1" x14ac:dyDescent="0.25">
      <c r="A8" s="574"/>
      <c r="B8" s="556"/>
      <c r="C8" s="485" t="s">
        <v>1735</v>
      </c>
      <c r="D8" s="485"/>
      <c r="E8" s="485"/>
      <c r="F8" s="343"/>
      <c r="G8" s="344"/>
      <c r="H8" s="279"/>
      <c r="I8" s="344"/>
      <c r="J8" s="279"/>
      <c r="K8" s="344"/>
      <c r="L8" s="279"/>
      <c r="M8" s="344"/>
      <c r="N8" s="279"/>
      <c r="O8" s="343"/>
      <c r="P8" s="279"/>
      <c r="Q8" s="343"/>
      <c r="R8" s="343"/>
      <c r="S8" s="343"/>
      <c r="T8" s="343"/>
      <c r="U8" s="343"/>
      <c r="V8" s="343"/>
      <c r="W8" s="343"/>
    </row>
    <row r="9" spans="1:23" ht="125.25" customHeight="1" x14ac:dyDescent="0.25">
      <c r="A9" s="574"/>
      <c r="B9" s="484"/>
      <c r="C9" s="485" t="s">
        <v>1737</v>
      </c>
      <c r="D9" s="485"/>
      <c r="E9" s="485"/>
      <c r="F9" s="343"/>
      <c r="G9" s="344"/>
      <c r="H9" s="279"/>
      <c r="I9" s="344"/>
      <c r="J9" s="279"/>
      <c r="K9" s="344"/>
      <c r="L9" s="279"/>
      <c r="M9" s="344"/>
      <c r="N9" s="279"/>
      <c r="O9" s="343"/>
      <c r="P9" s="279"/>
      <c r="Q9" s="343"/>
      <c r="R9" s="343"/>
      <c r="S9" s="343"/>
      <c r="T9" s="343"/>
      <c r="U9" s="343"/>
      <c r="V9" s="343"/>
      <c r="W9" s="343"/>
    </row>
    <row r="10" spans="1:23" ht="94.5" x14ac:dyDescent="0.25">
      <c r="A10" s="574"/>
      <c r="B10" s="555" t="s">
        <v>624</v>
      </c>
      <c r="C10" s="375" t="s">
        <v>625</v>
      </c>
      <c r="D10" s="375" t="s">
        <v>626</v>
      </c>
      <c r="E10" s="396"/>
      <c r="F10" s="357" t="s">
        <v>627</v>
      </c>
      <c r="G10" s="357"/>
      <c r="H10" s="397"/>
      <c r="I10" s="357"/>
      <c r="J10" s="397"/>
      <c r="K10" s="357"/>
      <c r="L10" s="397"/>
      <c r="M10" s="357"/>
      <c r="N10" s="397"/>
      <c r="O10" s="357"/>
      <c r="P10" s="397"/>
      <c r="Q10" s="357"/>
      <c r="R10" s="357"/>
      <c r="S10" s="357"/>
      <c r="T10" s="357"/>
      <c r="U10" s="357"/>
      <c r="V10" s="357"/>
      <c r="W10" s="357"/>
    </row>
    <row r="11" spans="1:23" ht="47.25" x14ac:dyDescent="0.25">
      <c r="A11" s="574"/>
      <c r="B11" s="557"/>
      <c r="C11" s="375" t="s">
        <v>628</v>
      </c>
      <c r="D11" s="375"/>
      <c r="E11" s="396"/>
      <c r="F11" s="343"/>
      <c r="G11" s="343"/>
      <c r="H11" s="279"/>
      <c r="I11" s="343"/>
      <c r="J11" s="279"/>
      <c r="K11" s="343"/>
      <c r="L11" s="279"/>
      <c r="M11" s="343"/>
      <c r="N11" s="279"/>
      <c r="O11" s="343"/>
      <c r="P11" s="279"/>
      <c r="Q11" s="343"/>
      <c r="R11" s="343"/>
      <c r="S11" s="398"/>
      <c r="T11" s="399"/>
      <c r="U11" s="398"/>
      <c r="V11" s="343"/>
      <c r="W11" s="400"/>
    </row>
    <row r="12" spans="1:23" ht="78.75" x14ac:dyDescent="0.25">
      <c r="A12" s="574"/>
      <c r="B12" s="557"/>
      <c r="C12" s="375" t="s">
        <v>629</v>
      </c>
      <c r="D12" s="375" t="s">
        <v>630</v>
      </c>
      <c r="E12" s="396"/>
      <c r="F12" s="357" t="s">
        <v>631</v>
      </c>
      <c r="G12" s="357"/>
      <c r="H12" s="397"/>
      <c r="I12" s="357"/>
      <c r="J12" s="397"/>
      <c r="K12" s="357"/>
      <c r="L12" s="397"/>
      <c r="M12" s="357"/>
      <c r="N12" s="397"/>
      <c r="O12" s="357"/>
      <c r="P12" s="397"/>
      <c r="Q12" s="357"/>
      <c r="R12" s="357"/>
      <c r="S12" s="357"/>
      <c r="T12" s="357"/>
      <c r="U12" s="357"/>
      <c r="V12" s="357"/>
      <c r="W12" s="357"/>
    </row>
    <row r="13" spans="1:23" ht="94.5" x14ac:dyDescent="0.25">
      <c r="A13" s="574"/>
      <c r="B13" s="556"/>
      <c r="C13" s="375" t="s">
        <v>632</v>
      </c>
      <c r="D13" s="375" t="s">
        <v>633</v>
      </c>
      <c r="E13" s="375"/>
      <c r="F13" s="343" t="s">
        <v>634</v>
      </c>
      <c r="G13" s="344"/>
      <c r="H13" s="279"/>
      <c r="I13" s="344"/>
      <c r="J13" s="279"/>
      <c r="K13" s="344"/>
      <c r="L13" s="279"/>
      <c r="M13" s="343"/>
      <c r="N13" s="279"/>
      <c r="O13" s="343"/>
      <c r="P13" s="279"/>
      <c r="Q13" s="343"/>
      <c r="R13" s="343"/>
      <c r="S13" s="343"/>
      <c r="T13" s="343"/>
      <c r="U13" s="343"/>
      <c r="V13" s="343"/>
      <c r="W13" s="343"/>
    </row>
    <row r="14" spans="1:23" ht="15.75" x14ac:dyDescent="0.25">
      <c r="A14" s="448"/>
      <c r="B14" s="449"/>
      <c r="C14" s="448" t="s">
        <v>123</v>
      </c>
      <c r="D14" s="449"/>
      <c r="E14" s="449"/>
      <c r="F14" s="450"/>
      <c r="G14" s="387">
        <f t="shared" ref="G14:N14" si="0">SUM(G6:G13)</f>
        <v>0</v>
      </c>
      <c r="H14" s="401">
        <f t="shared" si="0"/>
        <v>0</v>
      </c>
      <c r="I14" s="387">
        <f t="shared" si="0"/>
        <v>0</v>
      </c>
      <c r="J14" s="401">
        <f t="shared" si="0"/>
        <v>0</v>
      </c>
      <c r="K14" s="387">
        <f t="shared" si="0"/>
        <v>0</v>
      </c>
      <c r="L14" s="401">
        <f t="shared" si="0"/>
        <v>0</v>
      </c>
      <c r="M14" s="387">
        <f t="shared" si="0"/>
        <v>0</v>
      </c>
      <c r="N14" s="401">
        <f t="shared" si="0"/>
        <v>0</v>
      </c>
      <c r="O14" s="387">
        <f>G14+I14+K14+M14</f>
        <v>0</v>
      </c>
      <c r="P14" s="402">
        <f>H14+J14+L14+N14</f>
        <v>0</v>
      </c>
      <c r="Q14" s="390"/>
      <c r="R14" s="390"/>
      <c r="S14" s="390"/>
      <c r="T14" s="390"/>
      <c r="U14" s="390"/>
      <c r="V14" s="390"/>
      <c r="W14" s="39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A6:A13"/>
    <mergeCell ref="C6:C7"/>
    <mergeCell ref="D6:D7"/>
    <mergeCell ref="B10:B13"/>
    <mergeCell ref="B6:B8"/>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31"/>
      <c r="C1" s="431"/>
      <c r="D1" s="431"/>
      <c r="E1" s="431"/>
      <c r="F1" s="431"/>
      <c r="G1" s="431" t="s">
        <v>678</v>
      </c>
      <c r="J1" s="431"/>
      <c r="K1" s="431"/>
      <c r="L1" s="431"/>
      <c r="M1" s="431"/>
      <c r="N1" s="431"/>
      <c r="O1" s="431"/>
      <c r="P1" s="431"/>
      <c r="Q1" s="431"/>
      <c r="R1" s="431"/>
      <c r="S1" s="431"/>
      <c r="T1" s="431"/>
      <c r="U1" s="431"/>
      <c r="V1" s="431"/>
      <c r="W1" s="431"/>
    </row>
    <row r="2" spans="1:23" x14ac:dyDescent="0.25">
      <c r="A2" s="395" t="s">
        <v>1740</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5" t="s">
        <v>115</v>
      </c>
      <c r="H5" s="286" t="s">
        <v>12</v>
      </c>
      <c r="I5" s="325" t="s">
        <v>115</v>
      </c>
      <c r="J5" s="286" t="s">
        <v>12</v>
      </c>
      <c r="K5" s="325" t="s">
        <v>115</v>
      </c>
      <c r="L5" s="286" t="s">
        <v>12</v>
      </c>
      <c r="M5" s="325" t="s">
        <v>115</v>
      </c>
      <c r="N5" s="286" t="s">
        <v>12</v>
      </c>
      <c r="O5" s="325" t="s">
        <v>115</v>
      </c>
      <c r="P5" s="286" t="s">
        <v>12</v>
      </c>
      <c r="Q5" s="325" t="s">
        <v>116</v>
      </c>
      <c r="R5" s="325" t="s">
        <v>87</v>
      </c>
      <c r="S5" s="569"/>
      <c r="T5" s="569"/>
      <c r="U5" s="526"/>
      <c r="V5" s="526"/>
      <c r="W5" s="570"/>
    </row>
    <row r="6" spans="1:23" ht="126" x14ac:dyDescent="0.25">
      <c r="A6" s="575" t="s">
        <v>1738</v>
      </c>
      <c r="B6" s="575" t="s">
        <v>1739</v>
      </c>
      <c r="C6" s="421" t="s">
        <v>1750</v>
      </c>
      <c r="D6" s="421" t="s">
        <v>679</v>
      </c>
      <c r="E6" s="421"/>
      <c r="F6" s="422" t="s">
        <v>680</v>
      </c>
      <c r="G6" s="415"/>
      <c r="H6" s="298"/>
      <c r="I6" s="415"/>
      <c r="J6" s="298"/>
      <c r="K6" s="415"/>
      <c r="L6" s="298"/>
      <c r="M6" s="415"/>
      <c r="N6" s="298"/>
      <c r="O6" s="415"/>
      <c r="P6" s="298"/>
      <c r="Q6" s="423"/>
      <c r="R6" s="423"/>
      <c r="S6" s="423"/>
      <c r="T6" s="423"/>
      <c r="U6" s="423"/>
      <c r="V6" s="423"/>
      <c r="W6" s="413"/>
    </row>
    <row r="7" spans="1:23" ht="102.75" customHeight="1" x14ac:dyDescent="0.25">
      <c r="A7" s="575"/>
      <c r="B7" s="575"/>
      <c r="C7" s="421" t="s">
        <v>681</v>
      </c>
      <c r="D7" s="421" t="s">
        <v>682</v>
      </c>
      <c r="E7" s="421"/>
      <c r="F7" s="422" t="s">
        <v>183</v>
      </c>
      <c r="G7" s="415"/>
      <c r="H7" s="298"/>
      <c r="I7" s="415"/>
      <c r="J7" s="298"/>
      <c r="K7" s="415"/>
      <c r="L7" s="298"/>
      <c r="M7" s="415"/>
      <c r="N7" s="298"/>
      <c r="O7" s="415"/>
      <c r="P7" s="298"/>
      <c r="Q7" s="423"/>
      <c r="R7" s="423"/>
      <c r="S7" s="423"/>
      <c r="T7" s="423"/>
      <c r="U7" s="423"/>
      <c r="V7" s="423"/>
      <c r="W7" s="416"/>
    </row>
    <row r="8" spans="1:23" ht="126" x14ac:dyDescent="0.25">
      <c r="A8" s="575"/>
      <c r="B8" s="424" t="s">
        <v>683</v>
      </c>
      <c r="C8" s="421" t="s">
        <v>684</v>
      </c>
      <c r="D8" s="421" t="s">
        <v>685</v>
      </c>
      <c r="E8" s="421"/>
      <c r="F8" s="422" t="s">
        <v>184</v>
      </c>
      <c r="G8" s="415"/>
      <c r="H8" s="298"/>
      <c r="I8" s="415"/>
      <c r="J8" s="298"/>
      <c r="K8" s="425"/>
      <c r="L8" s="298"/>
      <c r="M8" s="415"/>
      <c r="N8" s="298"/>
      <c r="O8" s="426"/>
      <c r="P8" s="299"/>
      <c r="Q8" s="413"/>
      <c r="R8" s="413"/>
      <c r="S8" s="423"/>
      <c r="T8" s="423"/>
      <c r="U8" s="423"/>
      <c r="V8" s="423"/>
      <c r="W8" s="413"/>
    </row>
    <row r="9" spans="1:23" ht="110.25" x14ac:dyDescent="0.25">
      <c r="A9" s="575"/>
      <c r="B9" s="424" t="s">
        <v>686</v>
      </c>
      <c r="C9" s="421" t="s">
        <v>127</v>
      </c>
      <c r="D9" s="421" t="s">
        <v>127</v>
      </c>
      <c r="E9" s="421"/>
      <c r="F9" s="422" t="s">
        <v>687</v>
      </c>
      <c r="G9" s="415"/>
      <c r="H9" s="298"/>
      <c r="I9" s="415"/>
      <c r="J9" s="298"/>
      <c r="K9" s="415"/>
      <c r="L9" s="298"/>
      <c r="M9" s="415"/>
      <c r="N9" s="298"/>
      <c r="O9" s="415"/>
      <c r="P9" s="298"/>
      <c r="Q9" s="423"/>
      <c r="R9" s="423"/>
      <c r="S9" s="423"/>
      <c r="T9" s="423"/>
      <c r="U9" s="423"/>
      <c r="V9" s="423"/>
      <c r="W9" s="427"/>
    </row>
    <row r="10" spans="1:23" ht="167.25" customHeight="1" x14ac:dyDescent="0.25">
      <c r="A10" s="575"/>
      <c r="B10" s="424" t="s">
        <v>688</v>
      </c>
      <c r="C10" s="421" t="s">
        <v>128</v>
      </c>
      <c r="D10" s="421" t="s">
        <v>129</v>
      </c>
      <c r="E10" s="421"/>
      <c r="F10" s="422" t="s">
        <v>185</v>
      </c>
      <c r="G10" s="415"/>
      <c r="H10" s="298"/>
      <c r="I10" s="415"/>
      <c r="J10" s="298"/>
      <c r="K10" s="415"/>
      <c r="L10" s="298"/>
      <c r="M10" s="415"/>
      <c r="N10" s="298"/>
      <c r="O10" s="415"/>
      <c r="P10" s="298"/>
      <c r="Q10" s="423"/>
      <c r="R10" s="423"/>
      <c r="S10" s="423"/>
      <c r="T10" s="423"/>
      <c r="U10" s="423"/>
      <c r="V10" s="423"/>
      <c r="W10" s="413"/>
    </row>
    <row r="11" spans="1:23" ht="15.75" x14ac:dyDescent="0.25">
      <c r="A11" s="448"/>
      <c r="B11" s="449"/>
      <c r="C11" s="448" t="s">
        <v>130</v>
      </c>
      <c r="D11" s="449"/>
      <c r="E11" s="449"/>
      <c r="F11" s="450"/>
      <c r="G11" s="428">
        <f t="shared" ref="G11:N11" si="0">SUM(G6:G10)</f>
        <v>0</v>
      </c>
      <c r="H11" s="429">
        <f t="shared" si="0"/>
        <v>0</v>
      </c>
      <c r="I11" s="428">
        <f t="shared" si="0"/>
        <v>0</v>
      </c>
      <c r="J11" s="429">
        <f t="shared" si="0"/>
        <v>0</v>
      </c>
      <c r="K11" s="428">
        <f t="shared" si="0"/>
        <v>0</v>
      </c>
      <c r="L11" s="429">
        <f t="shared" si="0"/>
        <v>0</v>
      </c>
      <c r="M11" s="428">
        <f t="shared" si="0"/>
        <v>0</v>
      </c>
      <c r="N11" s="429">
        <f t="shared" si="0"/>
        <v>0</v>
      </c>
      <c r="O11" s="428">
        <f>G11+I11+K11+M11</f>
        <v>0</v>
      </c>
      <c r="P11" s="430">
        <f>H11+J11+L11+N11</f>
        <v>0</v>
      </c>
      <c r="Q11" s="387"/>
      <c r="R11" s="387"/>
      <c r="S11" s="387"/>
      <c r="T11" s="387"/>
      <c r="U11" s="387"/>
      <c r="V11" s="387"/>
      <c r="W11" s="38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16"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91" bestFit="1" customWidth="1"/>
    <col min="9" max="9" width="15.28515625" customWidth="1"/>
    <col min="10" max="10" width="12.140625" style="291" bestFit="1" customWidth="1"/>
    <col min="11" max="11" width="15.28515625" customWidth="1"/>
    <col min="12" max="12" width="12.140625" style="291" bestFit="1" customWidth="1"/>
    <col min="13" max="13" width="15.28515625" customWidth="1"/>
    <col min="14" max="14" width="11.5703125" style="291"/>
    <col min="15" max="15" width="15.28515625" customWidth="1"/>
    <col min="16" max="16" width="15.7109375" style="291" customWidth="1"/>
    <col min="19" max="22" width="14.28515625" customWidth="1"/>
    <col min="23" max="23" width="17" customWidth="1"/>
  </cols>
  <sheetData>
    <row r="1" spans="1:23" s="432" customFormat="1" ht="18" customHeight="1" x14ac:dyDescent="0.2">
      <c r="B1" s="431"/>
      <c r="C1" s="431"/>
      <c r="D1" s="431"/>
      <c r="E1" s="431"/>
      <c r="F1" s="431"/>
      <c r="G1" s="431" t="s">
        <v>138</v>
      </c>
      <c r="I1" s="431"/>
      <c r="J1" s="431"/>
      <c r="K1" s="431"/>
      <c r="L1" s="431"/>
      <c r="M1" s="431"/>
      <c r="N1" s="431"/>
      <c r="O1" s="431"/>
      <c r="P1" s="431"/>
      <c r="Q1" s="431"/>
      <c r="R1" s="431"/>
      <c r="S1" s="431"/>
      <c r="T1" s="431"/>
      <c r="U1" s="431"/>
      <c r="V1" s="431"/>
      <c r="W1" s="431"/>
    </row>
    <row r="2" spans="1:23" s="433" customFormat="1" ht="33.75" customHeight="1" x14ac:dyDescent="0.25">
      <c r="A2" s="438" t="s">
        <v>1752</v>
      </c>
      <c r="B2" s="438"/>
      <c r="C2" s="438"/>
      <c r="D2" s="438"/>
      <c r="E2" s="438"/>
      <c r="F2" s="438"/>
      <c r="G2" s="438"/>
      <c r="H2" s="438"/>
      <c r="I2" s="438"/>
      <c r="J2" s="438"/>
      <c r="K2" s="438"/>
      <c r="L2" s="438"/>
      <c r="M2" s="438"/>
      <c r="N2" s="438"/>
      <c r="O2" s="438"/>
      <c r="P2" s="438"/>
      <c r="Q2" s="438"/>
      <c r="R2" s="438"/>
      <c r="S2" s="438"/>
      <c r="T2" s="438"/>
      <c r="U2" s="438"/>
      <c r="V2" s="438"/>
      <c r="W2" s="438"/>
    </row>
    <row r="3" spans="1:23" s="66" customFormat="1" ht="14.45" customHeight="1" x14ac:dyDescent="0.25">
      <c r="A3" s="601" t="s">
        <v>102</v>
      </c>
      <c r="B3" s="601" t="s">
        <v>121</v>
      </c>
      <c r="C3" s="592" t="s">
        <v>90</v>
      </c>
      <c r="D3" s="592" t="s">
        <v>91</v>
      </c>
      <c r="E3" s="527" t="s">
        <v>481</v>
      </c>
      <c r="F3" s="592" t="s">
        <v>92</v>
      </c>
      <c r="G3" s="582" t="s">
        <v>106</v>
      </c>
      <c r="H3" s="595"/>
      <c r="I3" s="595"/>
      <c r="J3" s="595"/>
      <c r="K3" s="595"/>
      <c r="L3" s="595"/>
      <c r="M3" s="595"/>
      <c r="N3" s="583"/>
      <c r="O3" s="584" t="s">
        <v>107</v>
      </c>
      <c r="P3" s="585"/>
      <c r="Q3" s="588" t="s">
        <v>108</v>
      </c>
      <c r="R3" s="589"/>
      <c r="S3" s="576" t="s">
        <v>109</v>
      </c>
      <c r="T3" s="576" t="s">
        <v>110</v>
      </c>
      <c r="U3" s="576" t="s">
        <v>118</v>
      </c>
      <c r="V3" s="576" t="s">
        <v>117</v>
      </c>
      <c r="W3" s="579" t="s">
        <v>93</v>
      </c>
    </row>
    <row r="4" spans="1:23" s="66" customFormat="1" ht="15.75" x14ac:dyDescent="0.25">
      <c r="A4" s="602"/>
      <c r="B4" s="602"/>
      <c r="C4" s="593"/>
      <c r="D4" s="593"/>
      <c r="E4" s="528"/>
      <c r="F4" s="593"/>
      <c r="G4" s="582" t="s">
        <v>111</v>
      </c>
      <c r="H4" s="583"/>
      <c r="I4" s="582" t="s">
        <v>112</v>
      </c>
      <c r="J4" s="583"/>
      <c r="K4" s="582" t="s">
        <v>113</v>
      </c>
      <c r="L4" s="583"/>
      <c r="M4" s="582" t="s">
        <v>114</v>
      </c>
      <c r="N4" s="583"/>
      <c r="O4" s="586"/>
      <c r="P4" s="587"/>
      <c r="Q4" s="590"/>
      <c r="R4" s="591"/>
      <c r="S4" s="577"/>
      <c r="T4" s="577"/>
      <c r="U4" s="577"/>
      <c r="V4" s="577"/>
      <c r="W4" s="580"/>
    </row>
    <row r="5" spans="1:23" s="67" customFormat="1" ht="31.5" x14ac:dyDescent="0.25">
      <c r="A5" s="603"/>
      <c r="B5" s="603"/>
      <c r="C5" s="594"/>
      <c r="D5" s="594"/>
      <c r="E5" s="529"/>
      <c r="F5" s="594"/>
      <c r="G5" s="327" t="s">
        <v>115</v>
      </c>
      <c r="H5" s="304" t="s">
        <v>12</v>
      </c>
      <c r="I5" s="327" t="s">
        <v>115</v>
      </c>
      <c r="J5" s="304" t="s">
        <v>12</v>
      </c>
      <c r="K5" s="327" t="s">
        <v>115</v>
      </c>
      <c r="L5" s="304" t="s">
        <v>12</v>
      </c>
      <c r="M5" s="327" t="s">
        <v>115</v>
      </c>
      <c r="N5" s="304" t="s">
        <v>12</v>
      </c>
      <c r="O5" s="327" t="s">
        <v>115</v>
      </c>
      <c r="P5" s="304" t="s">
        <v>12</v>
      </c>
      <c r="Q5" s="327" t="s">
        <v>116</v>
      </c>
      <c r="R5" s="327" t="s">
        <v>87</v>
      </c>
      <c r="S5" s="578"/>
      <c r="T5" s="578"/>
      <c r="U5" s="578"/>
      <c r="V5" s="578"/>
      <c r="W5" s="581"/>
    </row>
    <row r="6" spans="1:23" ht="78" customHeight="1" x14ac:dyDescent="0.25">
      <c r="A6" s="596" t="s">
        <v>1751</v>
      </c>
      <c r="B6" s="596" t="s">
        <v>134</v>
      </c>
      <c r="C6" s="69" t="s">
        <v>689</v>
      </c>
      <c r="D6" s="69" t="s">
        <v>135</v>
      </c>
      <c r="E6" s="439" t="s">
        <v>748</v>
      </c>
      <c r="F6" s="78" t="s">
        <v>690</v>
      </c>
      <c r="G6" s="91"/>
      <c r="H6" s="297"/>
      <c r="I6" s="91"/>
      <c r="J6" s="297"/>
      <c r="K6" s="91"/>
      <c r="L6" s="297"/>
      <c r="M6" s="91"/>
      <c r="N6" s="297"/>
      <c r="O6" s="434"/>
      <c r="P6" s="305"/>
      <c r="Q6" s="373"/>
      <c r="R6" s="374"/>
      <c r="S6" s="374"/>
      <c r="T6" s="374"/>
      <c r="U6" s="375"/>
      <c r="V6" s="375"/>
      <c r="W6" s="370"/>
    </row>
    <row r="7" spans="1:23" ht="63" x14ac:dyDescent="0.25">
      <c r="A7" s="597"/>
      <c r="B7" s="597"/>
      <c r="C7" s="69" t="s">
        <v>691</v>
      </c>
      <c r="D7" s="69" t="s">
        <v>692</v>
      </c>
      <c r="E7" s="439"/>
      <c r="F7" s="78"/>
      <c r="G7" s="91"/>
      <c r="H7" s="297"/>
      <c r="I7" s="91"/>
      <c r="J7" s="297"/>
      <c r="K7" s="91"/>
      <c r="L7" s="297"/>
      <c r="M7" s="91"/>
      <c r="N7" s="297"/>
      <c r="O7" s="434"/>
      <c r="P7" s="305"/>
      <c r="Q7" s="373"/>
      <c r="R7" s="374"/>
      <c r="S7" s="374"/>
      <c r="T7" s="374"/>
      <c r="U7" s="375"/>
      <c r="V7" s="375"/>
      <c r="W7" s="370"/>
    </row>
    <row r="8" spans="1:23" ht="94.5" x14ac:dyDescent="0.25">
      <c r="A8" s="597"/>
      <c r="B8" s="597"/>
      <c r="C8" s="69" t="s">
        <v>693</v>
      </c>
      <c r="D8" s="69" t="s">
        <v>694</v>
      </c>
      <c r="E8" s="439"/>
      <c r="F8" s="78" t="s">
        <v>695</v>
      </c>
      <c r="G8" s="91"/>
      <c r="H8" s="297"/>
      <c r="I8" s="91"/>
      <c r="J8" s="297"/>
      <c r="K8" s="91"/>
      <c r="L8" s="297"/>
      <c r="M8" s="91"/>
      <c r="N8" s="297"/>
      <c r="O8" s="434"/>
      <c r="P8" s="305"/>
      <c r="Q8" s="373"/>
      <c r="R8" s="374"/>
      <c r="S8" s="374"/>
      <c r="T8" s="374"/>
      <c r="U8" s="375"/>
      <c r="V8" s="375"/>
      <c r="W8" s="370"/>
    </row>
    <row r="9" spans="1:23" ht="120" customHeight="1" x14ac:dyDescent="0.25">
      <c r="A9" s="597"/>
      <c r="B9" s="598"/>
      <c r="C9" s="487" t="s">
        <v>1755</v>
      </c>
      <c r="D9" s="487"/>
      <c r="E9" s="487"/>
      <c r="F9" s="78"/>
      <c r="G9" s="91"/>
      <c r="H9" s="297"/>
      <c r="I9" s="91"/>
      <c r="J9" s="297"/>
      <c r="K9" s="91"/>
      <c r="L9" s="297"/>
      <c r="M9" s="91"/>
      <c r="N9" s="297"/>
      <c r="O9" s="434"/>
      <c r="P9" s="305"/>
      <c r="Q9" s="373"/>
      <c r="R9" s="374"/>
      <c r="S9" s="374"/>
      <c r="T9" s="374"/>
      <c r="U9" s="375"/>
      <c r="V9" s="375"/>
      <c r="W9" s="370"/>
    </row>
    <row r="10" spans="1:23" ht="147" customHeight="1" x14ac:dyDescent="0.25">
      <c r="A10" s="597"/>
      <c r="B10" s="486"/>
      <c r="C10" s="487" t="s">
        <v>1756</v>
      </c>
      <c r="D10" s="487"/>
      <c r="E10" s="487"/>
      <c r="F10" s="78"/>
      <c r="G10" s="91"/>
      <c r="H10" s="297"/>
      <c r="I10" s="91"/>
      <c r="J10" s="297"/>
      <c r="K10" s="91"/>
      <c r="L10" s="297"/>
      <c r="M10" s="91"/>
      <c r="N10" s="297"/>
      <c r="O10" s="434"/>
      <c r="P10" s="305"/>
      <c r="Q10" s="373"/>
      <c r="R10" s="374"/>
      <c r="S10" s="374"/>
      <c r="T10" s="374"/>
      <c r="U10" s="375"/>
      <c r="V10" s="375"/>
      <c r="W10" s="370"/>
    </row>
    <row r="11" spans="1:23" ht="141.75" x14ac:dyDescent="0.25">
      <c r="A11" s="597"/>
      <c r="B11" s="596" t="s">
        <v>136</v>
      </c>
      <c r="C11" s="69" t="s">
        <v>696</v>
      </c>
      <c r="D11" s="69" t="s">
        <v>697</v>
      </c>
      <c r="E11" s="439"/>
      <c r="F11" s="78" t="s">
        <v>200</v>
      </c>
      <c r="G11" s="91"/>
      <c r="H11" s="297"/>
      <c r="I11" s="91"/>
      <c r="J11" s="297"/>
      <c r="K11" s="91"/>
      <c r="L11" s="297"/>
      <c r="M11" s="91"/>
      <c r="N11" s="297"/>
      <c r="O11" s="434"/>
      <c r="P11" s="305"/>
      <c r="Q11" s="373"/>
      <c r="R11" s="374"/>
      <c r="S11" s="374"/>
      <c r="T11" s="374"/>
      <c r="U11" s="375"/>
      <c r="V11" s="375"/>
      <c r="W11" s="370"/>
    </row>
    <row r="12" spans="1:23" ht="236.25" x14ac:dyDescent="0.25">
      <c r="A12" s="597"/>
      <c r="B12" s="597"/>
      <c r="C12" s="69" t="s">
        <v>698</v>
      </c>
      <c r="D12" s="69" t="s">
        <v>699</v>
      </c>
      <c r="E12" s="439"/>
      <c r="F12" s="78" t="s">
        <v>700</v>
      </c>
      <c r="G12" s="91"/>
      <c r="H12" s="297"/>
      <c r="I12" s="91"/>
      <c r="J12" s="297"/>
      <c r="K12" s="91"/>
      <c r="L12" s="297"/>
      <c r="M12" s="91"/>
      <c r="N12" s="297"/>
      <c r="O12" s="434"/>
      <c r="P12" s="305"/>
      <c r="Q12" s="373"/>
      <c r="R12" s="374"/>
      <c r="S12" s="374"/>
      <c r="T12" s="374"/>
      <c r="U12" s="375"/>
      <c r="V12" s="375"/>
      <c r="W12" s="370"/>
    </row>
    <row r="13" spans="1:23" ht="149.25" customHeight="1" x14ac:dyDescent="0.25">
      <c r="A13" s="597"/>
      <c r="B13" s="597"/>
      <c r="C13" s="69" t="s">
        <v>701</v>
      </c>
      <c r="D13" s="69" t="s">
        <v>702</v>
      </c>
      <c r="E13" s="439"/>
      <c r="F13" s="78" t="s">
        <v>703</v>
      </c>
      <c r="G13" s="91"/>
      <c r="H13" s="297"/>
      <c r="I13" s="91"/>
      <c r="J13" s="297"/>
      <c r="K13" s="91"/>
      <c r="L13" s="297"/>
      <c r="M13" s="91"/>
      <c r="N13" s="297"/>
      <c r="O13" s="434"/>
      <c r="P13" s="305"/>
      <c r="Q13" s="373"/>
      <c r="R13" s="374"/>
      <c r="S13" s="374"/>
      <c r="T13" s="374"/>
      <c r="U13" s="375"/>
      <c r="V13" s="375"/>
      <c r="W13" s="370"/>
    </row>
    <row r="14" spans="1:23" ht="110.25" x14ac:dyDescent="0.25">
      <c r="A14" s="597"/>
      <c r="B14" s="597"/>
      <c r="C14" s="69" t="s">
        <v>704</v>
      </c>
      <c r="D14" s="69" t="s">
        <v>705</v>
      </c>
      <c r="E14" s="439"/>
      <c r="F14" s="78" t="s">
        <v>706</v>
      </c>
      <c r="G14" s="91"/>
      <c r="H14" s="297"/>
      <c r="I14" s="91"/>
      <c r="J14" s="297"/>
      <c r="K14" s="91"/>
      <c r="L14" s="297"/>
      <c r="M14" s="91"/>
      <c r="N14" s="297"/>
      <c r="O14" s="434"/>
      <c r="P14" s="305"/>
      <c r="Q14" s="373"/>
      <c r="R14" s="374"/>
      <c r="S14" s="374"/>
      <c r="T14" s="374"/>
      <c r="U14" s="375"/>
      <c r="V14" s="375"/>
      <c r="W14" s="370"/>
    </row>
    <row r="15" spans="1:23" ht="203.25" customHeight="1" x14ac:dyDescent="0.25">
      <c r="A15" s="597"/>
      <c r="B15" s="598"/>
      <c r="C15" s="69" t="s">
        <v>707</v>
      </c>
      <c r="D15" s="69" t="s">
        <v>708</v>
      </c>
      <c r="E15" s="439"/>
      <c r="F15" s="78" t="s">
        <v>709</v>
      </c>
      <c r="G15" s="91"/>
      <c r="H15" s="297"/>
      <c r="I15" s="91"/>
      <c r="J15" s="297"/>
      <c r="K15" s="91"/>
      <c r="L15" s="297"/>
      <c r="M15" s="91"/>
      <c r="N15" s="297"/>
      <c r="O15" s="434"/>
      <c r="P15" s="305"/>
      <c r="Q15" s="373"/>
      <c r="R15" s="374"/>
      <c r="S15" s="374"/>
      <c r="T15" s="374"/>
      <c r="U15" s="375"/>
      <c r="V15" s="375"/>
      <c r="W15" s="370"/>
    </row>
    <row r="16" spans="1:23" ht="136.5" customHeight="1" x14ac:dyDescent="0.25">
      <c r="A16" s="597"/>
      <c r="B16" s="596" t="s">
        <v>1753</v>
      </c>
      <c r="C16" s="69" t="s">
        <v>710</v>
      </c>
      <c r="D16" s="69" t="s">
        <v>711</v>
      </c>
      <c r="E16" s="439"/>
      <c r="F16" s="78"/>
      <c r="G16" s="91"/>
      <c r="H16" s="297"/>
      <c r="I16" s="91"/>
      <c r="J16" s="297"/>
      <c r="K16" s="91"/>
      <c r="L16" s="297"/>
      <c r="M16" s="91"/>
      <c r="N16" s="297"/>
      <c r="O16" s="434"/>
      <c r="P16" s="305"/>
      <c r="Q16" s="373"/>
      <c r="R16" s="374"/>
      <c r="S16" s="374"/>
      <c r="T16" s="374"/>
      <c r="U16" s="375"/>
      <c r="V16" s="375"/>
      <c r="W16" s="370"/>
    </row>
    <row r="17" spans="1:23" ht="114" customHeight="1" x14ac:dyDescent="0.25">
      <c r="A17" s="597"/>
      <c r="B17" s="597"/>
      <c r="C17" s="69" t="s">
        <v>712</v>
      </c>
      <c r="D17" s="69" t="s">
        <v>713</v>
      </c>
      <c r="E17" s="439"/>
      <c r="F17" s="78"/>
      <c r="G17" s="91"/>
      <c r="H17" s="297"/>
      <c r="I17" s="91"/>
      <c r="J17" s="297"/>
      <c r="K17" s="91"/>
      <c r="L17" s="297"/>
      <c r="M17" s="91"/>
      <c r="N17" s="297"/>
      <c r="O17" s="434"/>
      <c r="P17" s="305"/>
      <c r="Q17" s="373"/>
      <c r="R17" s="374"/>
      <c r="S17" s="374"/>
      <c r="T17" s="374"/>
      <c r="U17" s="375"/>
      <c r="V17" s="375"/>
      <c r="W17" s="370"/>
    </row>
    <row r="18" spans="1:23" ht="94.5" x14ac:dyDescent="0.25">
      <c r="A18" s="597"/>
      <c r="B18" s="597"/>
      <c r="C18" s="69" t="s">
        <v>714</v>
      </c>
      <c r="D18" s="69" t="s">
        <v>715</v>
      </c>
      <c r="E18" s="439"/>
      <c r="F18" s="78"/>
      <c r="G18" s="91"/>
      <c r="H18" s="297"/>
      <c r="I18" s="91"/>
      <c r="J18" s="297"/>
      <c r="K18" s="91"/>
      <c r="L18" s="297"/>
      <c r="M18" s="91"/>
      <c r="N18" s="297"/>
      <c r="O18" s="434"/>
      <c r="P18" s="305"/>
      <c r="Q18" s="373"/>
      <c r="R18" s="374"/>
      <c r="S18" s="374"/>
      <c r="T18" s="374"/>
      <c r="U18" s="375"/>
      <c r="V18" s="375"/>
      <c r="W18" s="370"/>
    </row>
    <row r="19" spans="1:23" ht="128.25" customHeight="1" x14ac:dyDescent="0.25">
      <c r="A19" s="597"/>
      <c r="B19" s="597"/>
      <c r="C19" s="69" t="s">
        <v>1754</v>
      </c>
      <c r="D19" s="69" t="s">
        <v>716</v>
      </c>
      <c r="E19" s="439"/>
      <c r="F19" s="78"/>
      <c r="G19" s="91"/>
      <c r="H19" s="297"/>
      <c r="I19" s="91"/>
      <c r="J19" s="297"/>
      <c r="K19" s="91"/>
      <c r="L19" s="297"/>
      <c r="M19" s="91"/>
      <c r="N19" s="297"/>
      <c r="O19" s="434"/>
      <c r="P19" s="305"/>
      <c r="Q19" s="373"/>
      <c r="R19" s="374"/>
      <c r="S19" s="374"/>
      <c r="T19" s="374"/>
      <c r="U19" s="375"/>
      <c r="V19" s="375"/>
      <c r="W19" s="370"/>
    </row>
    <row r="20" spans="1:23" ht="157.5" x14ac:dyDescent="0.25">
      <c r="A20" s="597"/>
      <c r="B20" s="597"/>
      <c r="C20" s="599" t="s">
        <v>717</v>
      </c>
      <c r="D20" s="69" t="s">
        <v>718</v>
      </c>
      <c r="E20" s="439"/>
      <c r="F20" s="78" t="s">
        <v>719</v>
      </c>
      <c r="G20" s="91"/>
      <c r="H20" s="297"/>
      <c r="I20" s="91"/>
      <c r="J20" s="297"/>
      <c r="K20" s="91"/>
      <c r="L20" s="297"/>
      <c r="M20" s="91"/>
      <c r="N20" s="297"/>
      <c r="O20" s="434"/>
      <c r="P20" s="305"/>
      <c r="Q20" s="373"/>
      <c r="R20" s="374"/>
      <c r="S20" s="374"/>
      <c r="T20" s="374"/>
      <c r="U20" s="375"/>
      <c r="V20" s="375"/>
      <c r="W20" s="370"/>
    </row>
    <row r="21" spans="1:23" ht="63" x14ac:dyDescent="0.25">
      <c r="A21" s="597"/>
      <c r="B21" s="597"/>
      <c r="C21" s="600"/>
      <c r="D21" s="69" t="s">
        <v>720</v>
      </c>
      <c r="E21" s="439"/>
      <c r="F21" s="78"/>
      <c r="G21" s="91"/>
      <c r="H21" s="297"/>
      <c r="I21" s="91"/>
      <c r="J21" s="297"/>
      <c r="K21" s="91"/>
      <c r="L21" s="297"/>
      <c r="M21" s="91"/>
      <c r="N21" s="297"/>
      <c r="O21" s="434"/>
      <c r="P21" s="305"/>
      <c r="Q21" s="373"/>
      <c r="R21" s="374"/>
      <c r="S21" s="374"/>
      <c r="T21" s="374"/>
      <c r="U21" s="375"/>
      <c r="V21" s="375"/>
      <c r="W21" s="370"/>
    </row>
    <row r="22" spans="1:23" ht="141.75" x14ac:dyDescent="0.25">
      <c r="A22" s="597"/>
      <c r="B22" s="597"/>
      <c r="C22" s="92" t="s">
        <v>721</v>
      </c>
      <c r="D22" s="69" t="s">
        <v>722</v>
      </c>
      <c r="E22" s="439"/>
      <c r="F22" s="78" t="s">
        <v>723</v>
      </c>
      <c r="G22" s="91"/>
      <c r="H22" s="297"/>
      <c r="I22" s="91"/>
      <c r="J22" s="297"/>
      <c r="K22" s="91"/>
      <c r="L22" s="297"/>
      <c r="M22" s="91"/>
      <c r="N22" s="297"/>
      <c r="O22" s="434"/>
      <c r="P22" s="305"/>
      <c r="Q22" s="373"/>
      <c r="R22" s="374"/>
      <c r="S22" s="374"/>
      <c r="T22" s="374"/>
      <c r="U22" s="375"/>
      <c r="V22" s="375"/>
      <c r="W22" s="370"/>
    </row>
    <row r="23" spans="1:23" ht="15.75" hidden="1" x14ac:dyDescent="0.25">
      <c r="A23" s="435"/>
      <c r="B23" s="435"/>
      <c r="C23" s="92"/>
      <c r="D23" s="92"/>
      <c r="E23" s="92"/>
      <c r="F23" s="106"/>
      <c r="G23" s="91"/>
      <c r="H23" s="297"/>
      <c r="I23" s="91"/>
      <c r="J23" s="297"/>
      <c r="K23" s="91"/>
      <c r="L23" s="297"/>
      <c r="M23" s="91"/>
      <c r="N23" s="297"/>
      <c r="O23" s="434"/>
      <c r="P23" s="305"/>
      <c r="Q23" s="373"/>
      <c r="R23" s="374"/>
      <c r="S23" s="374"/>
      <c r="T23" s="374"/>
      <c r="U23" s="375"/>
      <c r="V23" s="375"/>
      <c r="W23" s="370"/>
    </row>
    <row r="24" spans="1:23" ht="15.75" hidden="1" x14ac:dyDescent="0.25">
      <c r="A24" s="435"/>
      <c r="B24" s="435"/>
      <c r="C24" s="92"/>
      <c r="D24" s="92"/>
      <c r="E24" s="92"/>
      <c r="F24" s="106"/>
      <c r="G24" s="91"/>
      <c r="H24" s="297"/>
      <c r="I24" s="91"/>
      <c r="J24" s="297"/>
      <c r="K24" s="91"/>
      <c r="L24" s="297"/>
      <c r="M24" s="91"/>
      <c r="N24" s="297"/>
      <c r="O24" s="434"/>
      <c r="P24" s="305"/>
      <c r="Q24" s="373"/>
      <c r="R24" s="374"/>
      <c r="S24" s="374"/>
      <c r="T24" s="374"/>
      <c r="U24" s="375"/>
      <c r="V24" s="375"/>
      <c r="W24" s="370"/>
    </row>
    <row r="25" spans="1:23" ht="15.75" hidden="1" x14ac:dyDescent="0.25">
      <c r="A25" s="435"/>
      <c r="B25" s="435"/>
      <c r="C25" s="92"/>
      <c r="D25" s="92"/>
      <c r="E25" s="92"/>
      <c r="F25" s="106"/>
      <c r="G25" s="91"/>
      <c r="H25" s="297"/>
      <c r="I25" s="91"/>
      <c r="J25" s="297"/>
      <c r="K25" s="91"/>
      <c r="L25" s="297"/>
      <c r="M25" s="91"/>
      <c r="N25" s="297"/>
      <c r="O25" s="434"/>
      <c r="P25" s="305"/>
      <c r="Q25" s="373"/>
      <c r="R25" s="374"/>
      <c r="S25" s="374"/>
      <c r="T25" s="374"/>
      <c r="U25" s="375"/>
      <c r="V25" s="375"/>
      <c r="W25" s="370"/>
    </row>
    <row r="26" spans="1:23" ht="15.75" hidden="1" x14ac:dyDescent="0.25">
      <c r="A26" s="435"/>
      <c r="B26" s="435"/>
      <c r="C26" s="92"/>
      <c r="D26" s="92"/>
      <c r="E26" s="92"/>
      <c r="F26" s="106"/>
      <c r="G26" s="91"/>
      <c r="H26" s="297"/>
      <c r="I26" s="91"/>
      <c r="J26" s="297"/>
      <c r="K26" s="91"/>
      <c r="L26" s="297"/>
      <c r="M26" s="91"/>
      <c r="N26" s="297"/>
      <c r="O26" s="434"/>
      <c r="P26" s="305"/>
      <c r="Q26" s="373"/>
      <c r="R26" s="374"/>
      <c r="S26" s="374"/>
      <c r="T26" s="374"/>
      <c r="U26" s="375"/>
      <c r="V26" s="375"/>
      <c r="W26" s="370"/>
    </row>
    <row r="27" spans="1:23" ht="15.75" hidden="1" x14ac:dyDescent="0.25">
      <c r="A27" s="435"/>
      <c r="B27" s="435"/>
      <c r="C27" s="92"/>
      <c r="D27" s="92"/>
      <c r="E27" s="92"/>
      <c r="F27" s="106"/>
      <c r="G27" s="91"/>
      <c r="H27" s="297"/>
      <c r="I27" s="91"/>
      <c r="J27" s="297"/>
      <c r="K27" s="91"/>
      <c r="L27" s="297"/>
      <c r="M27" s="91"/>
      <c r="N27" s="297"/>
      <c r="O27" s="434"/>
      <c r="P27" s="305"/>
      <c r="Q27" s="373"/>
      <c r="R27" s="374"/>
      <c r="S27" s="374"/>
      <c r="T27" s="374"/>
      <c r="U27" s="375"/>
      <c r="V27" s="375"/>
      <c r="W27" s="370"/>
    </row>
    <row r="28" spans="1:23" ht="15.75" hidden="1" x14ac:dyDescent="0.25">
      <c r="A28" s="435"/>
      <c r="B28" s="435"/>
      <c r="C28" s="92"/>
      <c r="D28" s="92"/>
      <c r="E28" s="92"/>
      <c r="F28" s="106"/>
      <c r="G28" s="91"/>
      <c r="H28" s="297"/>
      <c r="I28" s="91"/>
      <c r="J28" s="297"/>
      <c r="K28" s="91"/>
      <c r="L28" s="297"/>
      <c r="M28" s="91"/>
      <c r="N28" s="297"/>
      <c r="O28" s="434"/>
      <c r="P28" s="305"/>
      <c r="Q28" s="373"/>
      <c r="R28" s="374"/>
      <c r="S28" s="374"/>
      <c r="T28" s="374"/>
      <c r="U28" s="375"/>
      <c r="V28" s="375"/>
      <c r="W28" s="370"/>
    </row>
    <row r="29" spans="1:23" ht="15.75" hidden="1" x14ac:dyDescent="0.25">
      <c r="A29" s="435"/>
      <c r="B29" s="435"/>
      <c r="C29" s="92"/>
      <c r="D29" s="92"/>
      <c r="E29" s="92"/>
      <c r="F29" s="106"/>
      <c r="G29" s="91"/>
      <c r="H29" s="297"/>
      <c r="I29" s="91"/>
      <c r="J29" s="297"/>
      <c r="K29" s="91"/>
      <c r="L29" s="297"/>
      <c r="M29" s="91"/>
      <c r="N29" s="297"/>
      <c r="O29" s="434"/>
      <c r="P29" s="305"/>
      <c r="Q29" s="373"/>
      <c r="R29" s="374"/>
      <c r="S29" s="374"/>
      <c r="T29" s="374"/>
      <c r="U29" s="375"/>
      <c r="V29" s="375"/>
      <c r="W29" s="370"/>
    </row>
    <row r="30" spans="1:23" ht="15.75" hidden="1" x14ac:dyDescent="0.25">
      <c r="A30" s="435"/>
      <c r="B30" s="435"/>
      <c r="C30" s="92"/>
      <c r="D30" s="92"/>
      <c r="E30" s="92"/>
      <c r="F30" s="106"/>
      <c r="G30" s="91"/>
      <c r="H30" s="297"/>
      <c r="I30" s="91"/>
      <c r="J30" s="297"/>
      <c r="K30" s="91"/>
      <c r="L30" s="297"/>
      <c r="M30" s="91"/>
      <c r="N30" s="297"/>
      <c r="O30" s="434"/>
      <c r="P30" s="305"/>
      <c r="Q30" s="373"/>
      <c r="R30" s="374"/>
      <c r="S30" s="374"/>
      <c r="T30" s="374"/>
      <c r="U30" s="375"/>
      <c r="V30" s="375"/>
      <c r="W30" s="370"/>
    </row>
    <row r="31" spans="1:23" s="437" customFormat="1" ht="15.6" customHeight="1" x14ac:dyDescent="0.2">
      <c r="A31" s="457"/>
      <c r="B31" s="458"/>
      <c r="C31" s="457" t="s">
        <v>137</v>
      </c>
      <c r="D31" s="458"/>
      <c r="E31" s="458"/>
      <c r="F31" s="459"/>
      <c r="G31" s="390">
        <f t="shared" ref="G31:N31" si="0">SUM(G6:G30)</f>
        <v>0</v>
      </c>
      <c r="H31" s="290">
        <f t="shared" si="0"/>
        <v>0</v>
      </c>
      <c r="I31" s="390">
        <f t="shared" si="0"/>
        <v>0</v>
      </c>
      <c r="J31" s="290">
        <f t="shared" si="0"/>
        <v>0</v>
      </c>
      <c r="K31" s="390">
        <f t="shared" si="0"/>
        <v>0</v>
      </c>
      <c r="L31" s="290">
        <f t="shared" si="0"/>
        <v>0</v>
      </c>
      <c r="M31" s="390">
        <f t="shared" si="0"/>
        <v>0</v>
      </c>
      <c r="N31" s="290">
        <f t="shared" si="0"/>
        <v>0</v>
      </c>
      <c r="O31" s="436">
        <f>G31+I31+K31+M31</f>
        <v>0</v>
      </c>
      <c r="P31" s="307">
        <f>H31+J31+L31+N31</f>
        <v>0</v>
      </c>
      <c r="Q31" s="390"/>
      <c r="R31" s="390"/>
      <c r="S31" s="390"/>
      <c r="T31" s="390"/>
      <c r="U31" s="390"/>
      <c r="V31" s="390"/>
      <c r="W31" s="390"/>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18" zoomScale="84" zoomScaleNormal="84" workbookViewId="0">
      <selection activeCell="C19" sqref="C19"/>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2.140625" style="291" bestFit="1" customWidth="1"/>
    <col min="14" max="14" width="12.140625" style="291" bestFit="1" customWidth="1"/>
    <col min="15" max="15" width="15.28515625" customWidth="1"/>
    <col min="16" max="16" width="18.28515625" style="291" customWidth="1"/>
    <col min="19" max="22" width="14.140625" customWidth="1"/>
    <col min="23" max="23" width="17" customWidth="1"/>
  </cols>
  <sheetData>
    <row r="1" spans="1:29" ht="18.75" x14ac:dyDescent="0.25">
      <c r="G1" s="431" t="s">
        <v>635</v>
      </c>
      <c r="I1" s="431"/>
      <c r="J1" s="431"/>
      <c r="K1" s="431"/>
      <c r="L1" s="431"/>
      <c r="M1" s="431"/>
      <c r="N1" s="431"/>
      <c r="O1" s="431"/>
      <c r="P1" s="431"/>
      <c r="Q1" s="431"/>
      <c r="R1" s="431"/>
      <c r="S1" s="431"/>
      <c r="T1" s="431"/>
      <c r="U1" s="431"/>
      <c r="V1" s="431"/>
      <c r="W1" s="431"/>
      <c r="X1" s="431"/>
      <c r="Y1" s="431"/>
      <c r="Z1" s="431"/>
      <c r="AA1" s="431"/>
      <c r="AB1" s="431"/>
      <c r="AC1" s="431"/>
    </row>
    <row r="2" spans="1:29" x14ac:dyDescent="0.25">
      <c r="A2" s="443" t="s">
        <v>1742</v>
      </c>
      <c r="B2" s="395"/>
      <c r="C2" s="395"/>
      <c r="D2" s="395"/>
      <c r="E2" s="395"/>
      <c r="F2" s="395"/>
      <c r="G2" s="395"/>
      <c r="H2" s="395"/>
      <c r="I2" s="395"/>
      <c r="J2" s="395"/>
      <c r="K2" s="395"/>
      <c r="L2" s="395"/>
      <c r="M2" s="395"/>
      <c r="N2" s="395"/>
      <c r="O2" s="395"/>
      <c r="P2" s="395"/>
      <c r="Q2" s="395"/>
      <c r="R2" s="395"/>
      <c r="S2" s="395"/>
      <c r="T2" s="395"/>
      <c r="U2" s="395"/>
      <c r="V2" s="395"/>
      <c r="W2" s="395"/>
    </row>
    <row r="3" spans="1:29"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9"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9" ht="25.5" x14ac:dyDescent="0.25">
      <c r="A5" s="569"/>
      <c r="B5" s="526"/>
      <c r="C5" s="571"/>
      <c r="D5" s="571"/>
      <c r="E5" s="529"/>
      <c r="F5" s="571"/>
      <c r="G5" s="325" t="s">
        <v>115</v>
      </c>
      <c r="H5" s="286" t="s">
        <v>12</v>
      </c>
      <c r="I5" s="325" t="s">
        <v>115</v>
      </c>
      <c r="J5" s="286" t="s">
        <v>12</v>
      </c>
      <c r="K5" s="325" t="s">
        <v>115</v>
      </c>
      <c r="L5" s="286" t="s">
        <v>12</v>
      </c>
      <c r="M5" s="325" t="s">
        <v>115</v>
      </c>
      <c r="N5" s="286" t="s">
        <v>12</v>
      </c>
      <c r="O5" s="325" t="s">
        <v>115</v>
      </c>
      <c r="P5" s="286" t="s">
        <v>12</v>
      </c>
      <c r="Q5" s="325" t="s">
        <v>116</v>
      </c>
      <c r="R5" s="325" t="s">
        <v>87</v>
      </c>
      <c r="S5" s="569"/>
      <c r="T5" s="569"/>
      <c r="U5" s="526"/>
      <c r="V5" s="526"/>
      <c r="W5" s="570"/>
    </row>
    <row r="6" spans="1:29" ht="126" x14ac:dyDescent="0.25">
      <c r="A6" s="559" t="s">
        <v>1741</v>
      </c>
      <c r="B6" s="604" t="s">
        <v>636</v>
      </c>
      <c r="C6" s="343" t="s">
        <v>637</v>
      </c>
      <c r="D6" s="343" t="s">
        <v>638</v>
      </c>
      <c r="E6" s="343" t="s">
        <v>747</v>
      </c>
      <c r="F6" s="357" t="s">
        <v>639</v>
      </c>
      <c r="G6" s="403"/>
      <c r="H6" s="288"/>
      <c r="I6" s="403"/>
      <c r="J6" s="288"/>
      <c r="K6" s="403"/>
      <c r="L6" s="288"/>
      <c r="M6" s="403"/>
      <c r="N6" s="288"/>
      <c r="O6" s="403"/>
      <c r="P6" s="288"/>
      <c r="Q6" s="404"/>
      <c r="R6" s="404"/>
      <c r="S6" s="404"/>
      <c r="T6" s="404"/>
      <c r="U6" s="404"/>
      <c r="V6" s="404"/>
      <c r="W6" s="77"/>
    </row>
    <row r="7" spans="1:29" ht="94.5" x14ac:dyDescent="0.25">
      <c r="A7" s="560"/>
      <c r="B7" s="605"/>
      <c r="C7" s="343" t="s">
        <v>640</v>
      </c>
      <c r="D7" s="343" t="s">
        <v>641</v>
      </c>
      <c r="E7" s="343"/>
      <c r="F7" s="357" t="s">
        <v>199</v>
      </c>
      <c r="G7" s="403"/>
      <c r="H7" s="288"/>
      <c r="I7" s="403"/>
      <c r="J7" s="288"/>
      <c r="K7" s="403"/>
      <c r="L7" s="288"/>
      <c r="M7" s="403"/>
      <c r="N7" s="288"/>
      <c r="O7" s="403"/>
      <c r="P7" s="288"/>
      <c r="Q7" s="404"/>
      <c r="R7" s="404"/>
      <c r="S7" s="404"/>
      <c r="T7" s="404"/>
      <c r="U7" s="404"/>
      <c r="V7" s="404"/>
      <c r="W7" s="78"/>
    </row>
    <row r="8" spans="1:29" ht="95.25" thickBot="1" x14ac:dyDescent="0.3">
      <c r="A8" s="560"/>
      <c r="B8" s="605"/>
      <c r="C8" s="343" t="s">
        <v>642</v>
      </c>
      <c r="D8" s="343" t="s">
        <v>643</v>
      </c>
      <c r="E8" s="343"/>
      <c r="F8" s="343" t="s">
        <v>201</v>
      </c>
      <c r="G8" s="371"/>
      <c r="H8" s="289"/>
      <c r="I8" s="371"/>
      <c r="J8" s="289"/>
      <c r="K8" s="371"/>
      <c r="L8" s="289"/>
      <c r="M8" s="371"/>
      <c r="N8" s="289"/>
      <c r="O8" s="371"/>
      <c r="P8" s="289"/>
      <c r="Q8" s="375"/>
      <c r="R8" s="375"/>
      <c r="S8" s="375"/>
      <c r="T8" s="375"/>
      <c r="U8" s="375"/>
      <c r="V8" s="375"/>
      <c r="W8" s="69"/>
    </row>
    <row r="9" spans="1:29" ht="95.25" thickBot="1" x14ac:dyDescent="0.3">
      <c r="A9" s="560"/>
      <c r="B9" s="605"/>
      <c r="C9" s="343" t="s">
        <v>644</v>
      </c>
      <c r="D9" s="343" t="s">
        <v>643</v>
      </c>
      <c r="E9" s="343"/>
      <c r="F9" s="357" t="s">
        <v>201</v>
      </c>
      <c r="G9" s="384"/>
      <c r="H9" s="293"/>
      <c r="I9" s="384"/>
      <c r="J9" s="293"/>
      <c r="K9" s="384"/>
      <c r="L9" s="289"/>
      <c r="M9" s="371"/>
      <c r="N9" s="289"/>
      <c r="O9" s="384"/>
      <c r="P9" s="293"/>
      <c r="Q9" s="375"/>
      <c r="R9" s="375"/>
      <c r="S9" s="375"/>
      <c r="T9" s="375"/>
      <c r="U9" s="375"/>
      <c r="V9" s="375"/>
      <c r="W9" s="375"/>
    </row>
    <row r="10" spans="1:29" ht="117.75" customHeight="1" x14ac:dyDescent="0.25">
      <c r="A10" s="560"/>
      <c r="B10" s="606"/>
      <c r="C10" s="343" t="s">
        <v>645</v>
      </c>
      <c r="D10" s="343" t="s">
        <v>646</v>
      </c>
      <c r="E10" s="343"/>
      <c r="F10" s="343" t="s">
        <v>180</v>
      </c>
      <c r="G10" s="371"/>
      <c r="H10" s="289"/>
      <c r="I10" s="371"/>
      <c r="J10" s="289"/>
      <c r="K10" s="371"/>
      <c r="L10" s="289"/>
      <c r="M10" s="371"/>
      <c r="N10" s="289"/>
      <c r="O10" s="371"/>
      <c r="P10" s="289"/>
      <c r="Q10" s="375"/>
      <c r="R10" s="375"/>
      <c r="S10" s="375"/>
      <c r="T10" s="375"/>
      <c r="U10" s="375"/>
      <c r="V10" s="375"/>
      <c r="W10" s="343"/>
    </row>
    <row r="11" spans="1:29" ht="107.25" customHeight="1" x14ac:dyDescent="0.25">
      <c r="A11" s="560"/>
      <c r="B11" s="491"/>
      <c r="C11" s="343" t="s">
        <v>1749</v>
      </c>
      <c r="D11" s="343"/>
      <c r="E11" s="343"/>
      <c r="F11" s="343"/>
      <c r="G11" s="371"/>
      <c r="H11" s="289"/>
      <c r="I11" s="371"/>
      <c r="J11" s="289"/>
      <c r="K11" s="371"/>
      <c r="L11" s="289"/>
      <c r="M11" s="371"/>
      <c r="N11" s="289"/>
      <c r="O11" s="371"/>
      <c r="P11" s="289"/>
      <c r="Q11" s="375"/>
      <c r="R11" s="375"/>
      <c r="S11" s="375"/>
      <c r="T11" s="375"/>
      <c r="U11" s="375"/>
      <c r="V11" s="375"/>
      <c r="W11" s="343"/>
    </row>
    <row r="12" spans="1:29" ht="83.25" customHeight="1" x14ac:dyDescent="0.25">
      <c r="A12" s="560"/>
      <c r="B12" s="607" t="s">
        <v>1743</v>
      </c>
      <c r="C12" s="343" t="s">
        <v>647</v>
      </c>
      <c r="D12" s="343" t="s">
        <v>125</v>
      </c>
      <c r="E12" s="343"/>
      <c r="F12" s="343" t="s">
        <v>648</v>
      </c>
      <c r="G12" s="371"/>
      <c r="H12" s="289"/>
      <c r="I12" s="371"/>
      <c r="J12" s="289"/>
      <c r="K12" s="371"/>
      <c r="L12" s="289"/>
      <c r="M12" s="371"/>
      <c r="N12" s="289"/>
      <c r="O12" s="371"/>
      <c r="P12" s="289"/>
      <c r="Q12" s="375"/>
      <c r="R12" s="375"/>
      <c r="S12" s="375"/>
      <c r="T12" s="375"/>
      <c r="U12" s="375"/>
      <c r="V12" s="375"/>
      <c r="W12" s="79"/>
    </row>
    <row r="13" spans="1:29" ht="78.75" x14ac:dyDescent="0.25">
      <c r="A13" s="560"/>
      <c r="B13" s="608"/>
      <c r="C13" s="343" t="s">
        <v>649</v>
      </c>
      <c r="D13" s="343" t="s">
        <v>650</v>
      </c>
      <c r="E13" s="343"/>
      <c r="F13" s="357" t="s">
        <v>651</v>
      </c>
      <c r="G13" s="371"/>
      <c r="H13" s="289"/>
      <c r="I13" s="371"/>
      <c r="J13" s="289"/>
      <c r="K13" s="371"/>
      <c r="L13" s="289"/>
      <c r="M13" s="371"/>
      <c r="N13" s="289"/>
      <c r="O13" s="371"/>
      <c r="P13" s="289"/>
      <c r="Q13" s="375"/>
      <c r="R13" s="375"/>
      <c r="S13" s="375"/>
      <c r="T13" s="375"/>
      <c r="U13" s="375"/>
      <c r="V13" s="375"/>
      <c r="W13" s="75"/>
    </row>
    <row r="14" spans="1:29" ht="120.75" customHeight="1" x14ac:dyDescent="0.25">
      <c r="A14" s="560"/>
      <c r="B14" s="609"/>
      <c r="C14" s="343" t="s">
        <v>652</v>
      </c>
      <c r="D14" s="343" t="s">
        <v>653</v>
      </c>
      <c r="E14" s="343"/>
      <c r="F14" s="343" t="s">
        <v>654</v>
      </c>
      <c r="G14" s="371"/>
      <c r="H14" s="289"/>
      <c r="I14" s="371"/>
      <c r="J14" s="289"/>
      <c r="K14" s="384"/>
      <c r="L14" s="289"/>
      <c r="M14" s="371"/>
      <c r="N14" s="289"/>
      <c r="O14" s="101"/>
      <c r="P14" s="287"/>
      <c r="Q14" s="370"/>
      <c r="R14" s="370"/>
      <c r="S14" s="375"/>
      <c r="T14" s="375"/>
      <c r="U14" s="375"/>
      <c r="V14" s="375"/>
      <c r="W14" s="79"/>
    </row>
    <row r="15" spans="1:29" ht="186.75" customHeight="1" x14ac:dyDescent="0.25">
      <c r="A15" s="560"/>
      <c r="B15" s="490"/>
      <c r="C15" s="343" t="s">
        <v>1745</v>
      </c>
      <c r="D15" s="343"/>
      <c r="E15" s="343"/>
      <c r="F15" s="343"/>
      <c r="G15" s="371"/>
      <c r="H15" s="289"/>
      <c r="I15" s="371"/>
      <c r="J15" s="289"/>
      <c r="K15" s="384"/>
      <c r="L15" s="289"/>
      <c r="M15" s="371"/>
      <c r="N15" s="289"/>
      <c r="O15" s="101"/>
      <c r="P15" s="287"/>
      <c r="Q15" s="370"/>
      <c r="R15" s="370"/>
      <c r="S15" s="375"/>
      <c r="T15" s="375"/>
      <c r="U15" s="375"/>
      <c r="V15" s="375"/>
      <c r="W15" s="79"/>
    </row>
    <row r="16" spans="1:29" ht="164.25" customHeight="1" x14ac:dyDescent="0.25">
      <c r="A16" s="560"/>
      <c r="B16" s="490"/>
      <c r="C16" s="343" t="s">
        <v>1746</v>
      </c>
      <c r="D16" s="343"/>
      <c r="E16" s="343"/>
      <c r="F16" s="343"/>
      <c r="G16" s="371"/>
      <c r="H16" s="289"/>
      <c r="I16" s="371"/>
      <c r="J16" s="289"/>
      <c r="K16" s="384"/>
      <c r="L16" s="289"/>
      <c r="M16" s="371"/>
      <c r="N16" s="289"/>
      <c r="O16" s="101"/>
      <c r="P16" s="287"/>
      <c r="Q16" s="370"/>
      <c r="R16" s="370"/>
      <c r="S16" s="375"/>
      <c r="T16" s="375"/>
      <c r="U16" s="375"/>
      <c r="V16" s="375"/>
      <c r="W16" s="79"/>
    </row>
    <row r="17" spans="1:23" ht="164.25" customHeight="1" x14ac:dyDescent="0.25">
      <c r="A17" s="560"/>
      <c r="B17" s="490"/>
      <c r="C17" s="343" t="s">
        <v>1747</v>
      </c>
      <c r="D17" s="343"/>
      <c r="E17" s="343"/>
      <c r="F17" s="343"/>
      <c r="G17" s="371"/>
      <c r="H17" s="289"/>
      <c r="I17" s="371"/>
      <c r="J17" s="289"/>
      <c r="K17" s="384"/>
      <c r="L17" s="289"/>
      <c r="M17" s="371"/>
      <c r="N17" s="289"/>
      <c r="O17" s="101"/>
      <c r="P17" s="287"/>
      <c r="Q17" s="370"/>
      <c r="R17" s="370"/>
      <c r="S17" s="375"/>
      <c r="T17" s="375"/>
      <c r="U17" s="375"/>
      <c r="V17" s="375"/>
      <c r="W17" s="79"/>
    </row>
    <row r="18" spans="1:23" ht="191.25" customHeight="1" x14ac:dyDescent="0.25">
      <c r="A18" s="560"/>
      <c r="B18" s="490"/>
      <c r="C18" s="343" t="s">
        <v>1748</v>
      </c>
      <c r="D18" s="343"/>
      <c r="E18" s="343"/>
      <c r="F18" s="343"/>
      <c r="G18" s="371"/>
      <c r="H18" s="289"/>
      <c r="I18" s="371"/>
      <c r="J18" s="289"/>
      <c r="K18" s="384"/>
      <c r="L18" s="289"/>
      <c r="M18" s="371"/>
      <c r="N18" s="289"/>
      <c r="O18" s="101"/>
      <c r="P18" s="287"/>
      <c r="Q18" s="370"/>
      <c r="R18" s="370"/>
      <c r="S18" s="375"/>
      <c r="T18" s="375"/>
      <c r="U18" s="375"/>
      <c r="V18" s="375"/>
      <c r="W18" s="79"/>
    </row>
    <row r="19" spans="1:23" ht="81.75" customHeight="1" x14ac:dyDescent="0.25">
      <c r="A19" s="561"/>
      <c r="B19" s="405" t="s">
        <v>1744</v>
      </c>
      <c r="C19" s="343" t="s">
        <v>655</v>
      </c>
      <c r="D19" s="343" t="s">
        <v>656</v>
      </c>
      <c r="E19" s="343"/>
      <c r="F19" s="343" t="s">
        <v>657</v>
      </c>
      <c r="G19" s="371"/>
      <c r="H19" s="289"/>
      <c r="I19" s="371"/>
      <c r="J19" s="289"/>
      <c r="K19" s="371"/>
      <c r="L19" s="289"/>
      <c r="M19" s="384"/>
      <c r="N19" s="289"/>
      <c r="O19" s="101"/>
      <c r="P19" s="287"/>
      <c r="Q19" s="370"/>
      <c r="R19" s="370"/>
      <c r="S19" s="375"/>
      <c r="T19" s="375"/>
      <c r="U19" s="375"/>
      <c r="V19" s="375"/>
      <c r="W19" s="79"/>
    </row>
    <row r="20" spans="1:23" ht="15.75" x14ac:dyDescent="0.25">
      <c r="A20" s="448"/>
      <c r="B20" s="449"/>
      <c r="C20" s="449"/>
      <c r="D20" s="448" t="s">
        <v>126</v>
      </c>
      <c r="E20" s="449"/>
      <c r="F20" s="450"/>
      <c r="G20" s="406">
        <f t="shared" ref="G20:N20" si="0">SUM(G6:G19)</f>
        <v>0</v>
      </c>
      <c r="H20" s="407">
        <f t="shared" si="0"/>
        <v>0</v>
      </c>
      <c r="I20" s="406">
        <f t="shared" si="0"/>
        <v>0</v>
      </c>
      <c r="J20" s="407">
        <f t="shared" si="0"/>
        <v>0</v>
      </c>
      <c r="K20" s="406">
        <f t="shared" si="0"/>
        <v>0</v>
      </c>
      <c r="L20" s="407">
        <f t="shared" si="0"/>
        <v>0</v>
      </c>
      <c r="M20" s="406">
        <f t="shared" si="0"/>
        <v>0</v>
      </c>
      <c r="N20" s="407">
        <f t="shared" si="0"/>
        <v>0</v>
      </c>
      <c r="O20" s="406">
        <f>G20+I20+K20+M20</f>
        <v>0</v>
      </c>
      <c r="P20" s="408">
        <f>H20+J20+L20+N20</f>
        <v>0</v>
      </c>
      <c r="Q20" s="390"/>
      <c r="R20" s="390"/>
      <c r="S20" s="390"/>
      <c r="T20" s="390"/>
      <c r="U20" s="390"/>
      <c r="V20" s="390"/>
      <c r="W20" s="390"/>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80" zoomScaleNormal="80"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9" max="22" width="14.28515625" customWidth="1"/>
    <col min="23" max="23" width="15.7109375" customWidth="1"/>
  </cols>
  <sheetData>
    <row r="1" spans="1:23" s="409" customFormat="1" ht="18.75" x14ac:dyDescent="0.3">
      <c r="G1" s="420" t="s">
        <v>141</v>
      </c>
      <c r="L1" s="420"/>
      <c r="M1" s="420"/>
      <c r="N1" s="420"/>
      <c r="O1" s="420"/>
      <c r="P1" s="420"/>
      <c r="Q1" s="420"/>
      <c r="R1" s="420"/>
      <c r="S1" s="420"/>
      <c r="T1" s="420"/>
      <c r="U1" s="420"/>
      <c r="V1" s="420"/>
      <c r="W1" s="420"/>
    </row>
    <row r="2" spans="1:23" s="492" customFormat="1" x14ac:dyDescent="0.2">
      <c r="A2" s="418" t="s">
        <v>1790</v>
      </c>
      <c r="B2" s="337"/>
      <c r="C2" s="418"/>
      <c r="D2" s="337"/>
      <c r="E2" s="337"/>
      <c r="F2" s="337"/>
      <c r="G2" s="337"/>
      <c r="H2" s="337"/>
      <c r="I2" s="337"/>
      <c r="J2" s="337"/>
      <c r="K2" s="337"/>
      <c r="L2" s="337"/>
      <c r="M2" s="337"/>
      <c r="N2" s="337"/>
      <c r="O2" s="337"/>
      <c r="P2" s="337"/>
      <c r="Q2" s="337"/>
      <c r="R2" s="337"/>
      <c r="S2" s="337"/>
      <c r="T2" s="337"/>
      <c r="U2" s="337"/>
      <c r="V2" s="337"/>
      <c r="W2" s="337"/>
    </row>
    <row r="3" spans="1:23" s="66" customFormat="1" ht="23.25" customHeight="1" x14ac:dyDescent="0.25">
      <c r="A3" s="569" t="s">
        <v>102</v>
      </c>
      <c r="B3" s="569"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69" t="s">
        <v>118</v>
      </c>
      <c r="V3" s="569" t="s">
        <v>117</v>
      </c>
      <c r="W3" s="571" t="s">
        <v>93</v>
      </c>
    </row>
    <row r="4" spans="1:23" s="66" customFormat="1" ht="15" customHeight="1" x14ac:dyDescent="0.25">
      <c r="A4" s="569"/>
      <c r="B4" s="569"/>
      <c r="C4" s="571"/>
      <c r="D4" s="571"/>
      <c r="E4" s="528"/>
      <c r="F4" s="571"/>
      <c r="G4" s="569" t="s">
        <v>111</v>
      </c>
      <c r="H4" s="569"/>
      <c r="I4" s="569" t="s">
        <v>112</v>
      </c>
      <c r="J4" s="569"/>
      <c r="K4" s="569" t="s">
        <v>113</v>
      </c>
      <c r="L4" s="569"/>
      <c r="M4" s="569" t="s">
        <v>114</v>
      </c>
      <c r="N4" s="569"/>
      <c r="O4" s="571"/>
      <c r="P4" s="571"/>
      <c r="Q4" s="569"/>
      <c r="R4" s="569"/>
      <c r="S4" s="569"/>
      <c r="T4" s="569"/>
      <c r="U4" s="569"/>
      <c r="V4" s="569"/>
      <c r="W4" s="571"/>
    </row>
    <row r="5" spans="1:23" s="67" customFormat="1" ht="24" customHeight="1" x14ac:dyDescent="0.25">
      <c r="A5" s="569"/>
      <c r="B5" s="569"/>
      <c r="C5" s="571"/>
      <c r="D5" s="571"/>
      <c r="E5" s="529"/>
      <c r="F5" s="571"/>
      <c r="G5" s="494" t="s">
        <v>115</v>
      </c>
      <c r="H5" s="286" t="s">
        <v>12</v>
      </c>
      <c r="I5" s="494" t="s">
        <v>115</v>
      </c>
      <c r="J5" s="286" t="s">
        <v>12</v>
      </c>
      <c r="K5" s="494" t="s">
        <v>115</v>
      </c>
      <c r="L5" s="286" t="s">
        <v>12</v>
      </c>
      <c r="M5" s="494" t="s">
        <v>115</v>
      </c>
      <c r="N5" s="286" t="s">
        <v>12</v>
      </c>
      <c r="O5" s="494" t="s">
        <v>115</v>
      </c>
      <c r="P5" s="286" t="s">
        <v>12</v>
      </c>
      <c r="Q5" s="494" t="s">
        <v>116</v>
      </c>
      <c r="R5" s="494" t="s">
        <v>87</v>
      </c>
      <c r="S5" s="569"/>
      <c r="T5" s="569"/>
      <c r="U5" s="569"/>
      <c r="V5" s="569"/>
      <c r="W5" s="571"/>
    </row>
    <row r="6" spans="1:23" s="366" customFormat="1" ht="24" customHeight="1" x14ac:dyDescent="0.25">
      <c r="A6" s="454"/>
      <c r="B6" s="455"/>
      <c r="C6" s="455"/>
      <c r="D6" s="455"/>
      <c r="E6" s="455"/>
      <c r="F6" s="455"/>
      <c r="G6" s="455"/>
      <c r="H6" s="454" t="s">
        <v>141</v>
      </c>
      <c r="I6" s="455"/>
      <c r="J6" s="455"/>
      <c r="K6" s="455"/>
      <c r="L6" s="455"/>
      <c r="M6" s="455"/>
      <c r="N6" s="455"/>
      <c r="O6" s="455"/>
      <c r="P6" s="455"/>
      <c r="Q6" s="455"/>
      <c r="R6" s="455"/>
      <c r="S6" s="455"/>
      <c r="T6" s="455"/>
      <c r="U6" s="455"/>
      <c r="V6" s="455"/>
      <c r="W6" s="456"/>
    </row>
    <row r="7" spans="1:23" s="366" customFormat="1" ht="24" customHeight="1" x14ac:dyDescent="0.25">
      <c r="A7" s="410"/>
      <c r="B7" s="410"/>
      <c r="C7" s="410"/>
      <c r="D7" s="410"/>
      <c r="E7" s="410"/>
      <c r="F7" s="410"/>
      <c r="G7" s="410"/>
      <c r="H7" s="295"/>
      <c r="I7" s="410"/>
      <c r="J7" s="295"/>
      <c r="K7" s="410"/>
      <c r="L7" s="295"/>
      <c r="M7" s="410"/>
      <c r="N7" s="295"/>
      <c r="O7" s="410"/>
      <c r="P7" s="295"/>
      <c r="Q7" s="410"/>
      <c r="R7" s="410"/>
      <c r="S7" s="410"/>
      <c r="T7" s="410"/>
      <c r="U7" s="410"/>
      <c r="V7" s="410"/>
      <c r="W7" s="410"/>
    </row>
    <row r="8" spans="1:23" ht="170.25" customHeight="1" x14ac:dyDescent="0.25">
      <c r="A8" s="552" t="s">
        <v>1791</v>
      </c>
      <c r="B8" s="493" t="s">
        <v>658</v>
      </c>
      <c r="C8" s="411" t="s">
        <v>659</v>
      </c>
      <c r="D8" s="411" t="s">
        <v>660</v>
      </c>
      <c r="E8" s="411"/>
      <c r="F8" s="411" t="s">
        <v>661</v>
      </c>
      <c r="G8" s="412"/>
      <c r="H8" s="310"/>
      <c r="I8" s="86"/>
      <c r="J8" s="310"/>
      <c r="K8" s="86"/>
      <c r="L8" s="310"/>
      <c r="M8" s="86"/>
      <c r="N8" s="310"/>
      <c r="O8" s="413"/>
      <c r="P8" s="298"/>
      <c r="Q8" s="104"/>
      <c r="R8" s="104"/>
      <c r="S8" s="86"/>
      <c r="T8" s="104"/>
      <c r="U8" s="104"/>
      <c r="V8" s="104"/>
      <c r="W8" s="104"/>
    </row>
    <row r="9" spans="1:23" ht="139.5" customHeight="1" x14ac:dyDescent="0.25">
      <c r="A9" s="552"/>
      <c r="B9" s="493" t="s">
        <v>662</v>
      </c>
      <c r="C9" s="411" t="s">
        <v>663</v>
      </c>
      <c r="D9" s="411" t="s">
        <v>139</v>
      </c>
      <c r="E9" s="411"/>
      <c r="F9" s="411" t="s">
        <v>181</v>
      </c>
      <c r="G9" s="414"/>
      <c r="H9" s="310"/>
      <c r="I9" s="86"/>
      <c r="J9" s="310"/>
      <c r="K9" s="86"/>
      <c r="L9" s="310"/>
      <c r="M9" s="86"/>
      <c r="N9" s="310"/>
      <c r="O9" s="415"/>
      <c r="P9" s="298"/>
      <c r="Q9" s="86"/>
      <c r="R9" s="86"/>
      <c r="S9" s="86"/>
      <c r="T9" s="86"/>
      <c r="U9" s="86"/>
      <c r="V9" s="86"/>
      <c r="W9" s="104"/>
    </row>
    <row r="10" spans="1:23" ht="181.5" customHeight="1" x14ac:dyDescent="0.25">
      <c r="A10" s="552"/>
      <c r="B10" s="493" t="s">
        <v>664</v>
      </c>
      <c r="C10" s="411" t="s">
        <v>665</v>
      </c>
      <c r="D10" s="411" t="s">
        <v>666</v>
      </c>
      <c r="E10" s="411"/>
      <c r="F10" s="411" t="s">
        <v>667</v>
      </c>
      <c r="G10" s="86"/>
      <c r="H10" s="310"/>
      <c r="I10" s="86"/>
      <c r="J10" s="310"/>
      <c r="K10" s="86"/>
      <c r="L10" s="310"/>
      <c r="M10" s="86"/>
      <c r="N10" s="310"/>
      <c r="O10" s="415"/>
      <c r="P10" s="298"/>
      <c r="Q10" s="86"/>
      <c r="R10" s="86"/>
      <c r="S10" s="86"/>
      <c r="T10" s="86"/>
      <c r="U10" s="86"/>
      <c r="V10" s="86"/>
      <c r="W10" s="104"/>
    </row>
    <row r="11" spans="1:23" ht="96.75" customHeight="1" x14ac:dyDescent="0.25">
      <c r="A11" s="552"/>
      <c r="B11" s="493" t="s">
        <v>668</v>
      </c>
      <c r="C11" s="411" t="s">
        <v>669</v>
      </c>
      <c r="D11" s="411" t="s">
        <v>670</v>
      </c>
      <c r="E11" s="411"/>
      <c r="F11" s="411" t="s">
        <v>671</v>
      </c>
      <c r="G11" s="414"/>
      <c r="H11" s="310"/>
      <c r="I11" s="86"/>
      <c r="J11" s="310"/>
      <c r="K11" s="86"/>
      <c r="L11" s="310"/>
      <c r="M11" s="86"/>
      <c r="N11" s="310"/>
      <c r="O11" s="415"/>
      <c r="P11" s="298"/>
      <c r="Q11" s="86"/>
      <c r="R11" s="86"/>
      <c r="S11" s="86"/>
      <c r="T11" s="86"/>
      <c r="U11" s="86"/>
      <c r="V11" s="86"/>
      <c r="W11" s="104"/>
    </row>
    <row r="12" spans="1:23" ht="106.5" customHeight="1" x14ac:dyDescent="0.25">
      <c r="A12" s="552"/>
      <c r="B12" s="493" t="s">
        <v>672</v>
      </c>
      <c r="C12" s="411" t="s">
        <v>140</v>
      </c>
      <c r="D12" s="411" t="s">
        <v>673</v>
      </c>
      <c r="E12" s="411"/>
      <c r="F12" s="411" t="s">
        <v>674</v>
      </c>
      <c r="G12" s="86"/>
      <c r="H12" s="310"/>
      <c r="I12" s="86"/>
      <c r="J12" s="310"/>
      <c r="K12" s="86"/>
      <c r="L12" s="310"/>
      <c r="M12" s="86"/>
      <c r="N12" s="310"/>
      <c r="O12" s="415"/>
      <c r="P12" s="298"/>
      <c r="Q12" s="86"/>
      <c r="R12" s="86"/>
      <c r="S12" s="86"/>
      <c r="T12" s="86"/>
      <c r="U12" s="86"/>
      <c r="V12" s="86"/>
      <c r="W12" s="104"/>
    </row>
    <row r="13" spans="1:23" ht="138.75" customHeight="1" x14ac:dyDescent="0.25">
      <c r="A13" s="552"/>
      <c r="B13" s="552" t="s">
        <v>675</v>
      </c>
      <c r="C13" s="411" t="s">
        <v>676</v>
      </c>
      <c r="D13" s="411" t="s">
        <v>124</v>
      </c>
      <c r="E13" s="411"/>
      <c r="F13" s="411" t="s">
        <v>198</v>
      </c>
      <c r="G13" s="86"/>
      <c r="H13" s="310"/>
      <c r="I13" s="86"/>
      <c r="J13" s="310"/>
      <c r="K13" s="86"/>
      <c r="L13" s="310"/>
      <c r="M13" s="86"/>
      <c r="N13" s="310"/>
      <c r="O13" s="415"/>
      <c r="P13" s="298"/>
      <c r="Q13" s="86"/>
      <c r="R13" s="86"/>
      <c r="S13" s="86"/>
      <c r="T13" s="86"/>
      <c r="U13" s="86"/>
      <c r="V13" s="86"/>
      <c r="W13" s="104"/>
    </row>
    <row r="14" spans="1:23" ht="151.5" customHeight="1" x14ac:dyDescent="0.25">
      <c r="A14" s="552"/>
      <c r="B14" s="552"/>
      <c r="C14" s="411" t="s">
        <v>677</v>
      </c>
      <c r="D14" s="411"/>
      <c r="E14" s="411"/>
      <c r="F14" s="411"/>
      <c r="G14" s="86"/>
      <c r="H14" s="310"/>
      <c r="I14" s="86"/>
      <c r="J14" s="310"/>
      <c r="K14" s="86"/>
      <c r="L14" s="310"/>
      <c r="M14" s="86"/>
      <c r="N14" s="310"/>
      <c r="O14" s="415"/>
      <c r="P14" s="298"/>
      <c r="Q14" s="86"/>
      <c r="R14" s="86"/>
      <c r="S14" s="86"/>
      <c r="T14" s="86"/>
      <c r="U14" s="86"/>
      <c r="V14" s="86"/>
      <c r="W14" s="416"/>
    </row>
    <row r="15" spans="1:23" ht="144.75" customHeight="1" x14ac:dyDescent="0.25">
      <c r="A15" s="457"/>
      <c r="B15" s="458"/>
      <c r="C15" s="457" t="s">
        <v>142</v>
      </c>
      <c r="D15" s="458"/>
      <c r="E15" s="458"/>
      <c r="F15" s="459"/>
      <c r="G15" s="390">
        <f t="shared" ref="G15:N15" si="0">SUM(G8:G14)</f>
        <v>0</v>
      </c>
      <c r="H15" s="290">
        <f t="shared" si="0"/>
        <v>0</v>
      </c>
      <c r="I15" s="390">
        <f t="shared" si="0"/>
        <v>0</v>
      </c>
      <c r="J15" s="290">
        <f t="shared" si="0"/>
        <v>0</v>
      </c>
      <c r="K15" s="390">
        <f t="shared" si="0"/>
        <v>0</v>
      </c>
      <c r="L15" s="290">
        <f t="shared" si="0"/>
        <v>0</v>
      </c>
      <c r="M15" s="390">
        <f t="shared" si="0"/>
        <v>0</v>
      </c>
      <c r="N15" s="290">
        <f t="shared" si="0"/>
        <v>0</v>
      </c>
      <c r="O15" s="390">
        <f>G15+I15+K15+M15</f>
        <v>0</v>
      </c>
      <c r="P15" s="292">
        <f>H15+J15+L15+N15</f>
        <v>0</v>
      </c>
      <c r="Q15" s="390"/>
      <c r="R15" s="390"/>
      <c r="S15" s="390"/>
      <c r="T15" s="390"/>
      <c r="U15" s="390"/>
      <c r="V15" s="390"/>
      <c r="W15" s="417"/>
    </row>
    <row r="16" spans="1:23" ht="213" customHeight="1" x14ac:dyDescent="0.25"/>
    <row r="17" ht="165.75" customHeight="1" x14ac:dyDescent="0.25"/>
    <row r="18" ht="144.75" customHeight="1" x14ac:dyDescent="0.25"/>
    <row r="19" ht="112.5" customHeight="1" x14ac:dyDescent="0.25"/>
    <row r="20" ht="112.5" customHeight="1" x14ac:dyDescent="0.25"/>
    <row r="21" ht="112.5" customHeight="1" x14ac:dyDescent="0.25"/>
    <row r="22" ht="112.5" customHeight="1" x14ac:dyDescent="0.25"/>
    <row r="23" ht="112.5" customHeight="1" x14ac:dyDescent="0.25"/>
    <row r="24" ht="90" customHeight="1" x14ac:dyDescent="0.25"/>
    <row r="25" ht="72.75" customHeight="1" x14ac:dyDescent="0.25"/>
    <row r="26" ht="79.5" customHeight="1" x14ac:dyDescent="0.25"/>
    <row r="27" ht="100.5" customHeight="1" x14ac:dyDescent="0.25"/>
    <row r="28" ht="97.5" customHeight="1" x14ac:dyDescent="0.25"/>
    <row r="29" ht="79.5" customHeight="1" x14ac:dyDescent="0.25"/>
    <row r="30" ht="79.5" customHeight="1" x14ac:dyDescent="0.25"/>
    <row r="31" ht="79.5" customHeight="1" x14ac:dyDescent="0.25"/>
    <row r="32" ht="79.5" customHeight="1" x14ac:dyDescent="0.25"/>
    <row r="33" ht="119.25" customHeight="1" x14ac:dyDescent="0.25"/>
    <row r="34" ht="79.5" customHeight="1" x14ac:dyDescent="0.25"/>
    <row r="35" s="366" customFormat="1" ht="15" customHeight="1" x14ac:dyDescent="0.25"/>
    <row r="36" s="366" customFormat="1" ht="24" customHeight="1" x14ac:dyDescent="0.25"/>
    <row r="37" ht="234.75" customHeight="1" x14ac:dyDescent="0.25"/>
    <row r="38" ht="225" customHeight="1" x14ac:dyDescent="0.25"/>
    <row r="39" ht="85.5" customHeight="1" x14ac:dyDescent="0.25"/>
    <row r="40" ht="78" customHeight="1" x14ac:dyDescent="0.25"/>
    <row r="41" ht="146.25" customHeight="1" x14ac:dyDescent="0.25"/>
    <row r="42" ht="103.5" customHeight="1" x14ac:dyDescent="0.25"/>
    <row r="43" ht="93.75" customHeight="1" x14ac:dyDescent="0.25"/>
    <row r="44" ht="154.5" customHeight="1" x14ac:dyDescent="0.25"/>
    <row r="45" ht="153.75" customHeight="1" x14ac:dyDescent="0.25"/>
    <row r="46" ht="138" customHeight="1" x14ac:dyDescent="0.25"/>
    <row r="47" ht="139.5" customHeight="1" x14ac:dyDescent="0.25"/>
    <row r="48" ht="99" customHeight="1" x14ac:dyDescent="0.25"/>
    <row r="49" s="366" customFormat="1" ht="15" customHeight="1" x14ac:dyDescent="0.25"/>
    <row r="50" s="366" customFormat="1" ht="12" x14ac:dyDescent="0.25"/>
  </sheetData>
  <mergeCells count="20">
    <mergeCell ref="U3:U5"/>
    <mergeCell ref="V3:V5"/>
    <mergeCell ref="W3:W5"/>
    <mergeCell ref="O3:P4"/>
    <mergeCell ref="Q3:R4"/>
    <mergeCell ref="S3:S5"/>
    <mergeCell ref="T3:T5"/>
    <mergeCell ref="A8:A14"/>
    <mergeCell ref="A3:A5"/>
    <mergeCell ref="B3:B5"/>
    <mergeCell ref="C3:C5"/>
    <mergeCell ref="D3:D5"/>
    <mergeCell ref="B13:B14"/>
    <mergeCell ref="E3:E5"/>
    <mergeCell ref="I4:J4"/>
    <mergeCell ref="K4:L4"/>
    <mergeCell ref="M4:N4"/>
    <mergeCell ref="F3:F5"/>
    <mergeCell ref="G3:N3"/>
    <mergeCell ref="G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F9" sqref="F9"/>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9" width="15.85546875" style="227" bestFit="1" customWidth="1"/>
    <col min="10" max="10" width="15.85546875" style="113" bestFit="1" customWidth="1"/>
    <col min="11" max="16384" width="11.5703125" style="113"/>
  </cols>
  <sheetData>
    <row r="2" spans="2:10" ht="18.75" x14ac:dyDescent="0.25">
      <c r="B2" s="108" t="s">
        <v>21</v>
      </c>
      <c r="C2" s="108" t="s">
        <v>478</v>
      </c>
      <c r="H2" s="118" t="s">
        <v>477</v>
      </c>
      <c r="I2" s="626" t="s">
        <v>478</v>
      </c>
    </row>
    <row r="3" spans="2:10" ht="18.75" x14ac:dyDescent="0.25">
      <c r="B3" s="109" t="s">
        <v>177</v>
      </c>
      <c r="C3" s="232">
        <f>'1. TALLERES SEMINARIOS'!D5</f>
        <v>0</v>
      </c>
      <c r="H3" s="153" t="s">
        <v>209</v>
      </c>
      <c r="I3" s="627">
        <f>'Desarrollo e Innov. Curricular'!P82</f>
        <v>0</v>
      </c>
    </row>
    <row r="4" spans="2:10" ht="18.75" x14ac:dyDescent="0.25">
      <c r="B4" s="109" t="s">
        <v>506</v>
      </c>
      <c r="C4" s="232">
        <f>'2. CONTRATACION DE PERSONAL'!D5</f>
        <v>1792000</v>
      </c>
      <c r="H4" s="153" t="s">
        <v>197</v>
      </c>
      <c r="I4" s="627">
        <f>Investigación!Q112</f>
        <v>0</v>
      </c>
    </row>
    <row r="5" spans="2:10" ht="18.75" x14ac:dyDescent="0.25">
      <c r="B5" s="109" t="s">
        <v>205</v>
      </c>
      <c r="C5" s="232">
        <f>'3. EQUIPO DE OFICINA'!D5</f>
        <v>0</v>
      </c>
      <c r="H5" s="153" t="s">
        <v>563</v>
      </c>
      <c r="I5" s="627">
        <f>'Vinculación Univ. Sociedad'!P47</f>
        <v>0</v>
      </c>
    </row>
    <row r="6" spans="2:10" ht="18.75" x14ac:dyDescent="0.25">
      <c r="B6" s="109" t="s">
        <v>507</v>
      </c>
      <c r="C6" s="232">
        <f>'4. EQUIPO TECNOLÓGICOS'!D5</f>
        <v>0</v>
      </c>
      <c r="H6" s="153" t="s">
        <v>210</v>
      </c>
      <c r="I6" s="627">
        <f>'Docencia y Profesorado Universi'!P49</f>
        <v>0</v>
      </c>
    </row>
    <row r="7" spans="2:10" ht="18.75" x14ac:dyDescent="0.25">
      <c r="B7" s="109" t="s">
        <v>206</v>
      </c>
      <c r="C7" s="232">
        <f>'5. ACTIVIDADES ESPECIALES'!D5</f>
        <v>6241639.1999999993</v>
      </c>
      <c r="H7" s="153" t="s">
        <v>176</v>
      </c>
      <c r="I7" s="627">
        <f>Estudiantes!P39</f>
        <v>0</v>
      </c>
    </row>
    <row r="8" spans="2:10" ht="18.75" x14ac:dyDescent="0.25">
      <c r="B8" s="120" t="s">
        <v>473</v>
      </c>
      <c r="C8" s="110">
        <f>'6. Becas'!D5</f>
        <v>0</v>
      </c>
      <c r="H8" s="153" t="s">
        <v>564</v>
      </c>
      <c r="I8" s="627">
        <v>0</v>
      </c>
    </row>
    <row r="9" spans="2:10" ht="18.75" x14ac:dyDescent="0.25">
      <c r="B9" s="120" t="s">
        <v>474</v>
      </c>
      <c r="C9" s="110">
        <f>'7. Infraestructura'!D5</f>
        <v>0</v>
      </c>
      <c r="E9" s="153" t="s">
        <v>164</v>
      </c>
      <c r="F9" s="235">
        <f>Presupuesto!F587</f>
        <v>8033639.1999999993</v>
      </c>
      <c r="G9" s="139"/>
      <c r="H9" s="226" t="s">
        <v>211</v>
      </c>
      <c r="I9" s="628">
        <f>'Gestion Academica'!P19</f>
        <v>0</v>
      </c>
    </row>
    <row r="10" spans="2:10" ht="18.75" x14ac:dyDescent="0.25">
      <c r="B10" s="109" t="s">
        <v>509</v>
      </c>
      <c r="C10" s="110">
        <f>'8. Venta de Servicios'!D5</f>
        <v>0</v>
      </c>
      <c r="F10" s="139"/>
      <c r="G10" s="139"/>
      <c r="H10" s="226" t="s">
        <v>565</v>
      </c>
      <c r="I10" s="628">
        <f>Graduados!P28</f>
        <v>0</v>
      </c>
    </row>
    <row r="11" spans="2:10" ht="18.75" x14ac:dyDescent="0.25">
      <c r="B11" s="120"/>
      <c r="C11" s="110"/>
      <c r="F11" s="139"/>
      <c r="G11" s="139"/>
      <c r="H11" s="226" t="s">
        <v>566</v>
      </c>
      <c r="I11" s="628">
        <f>'Gestión del Conocimiento'!P15</f>
        <v>0</v>
      </c>
    </row>
    <row r="12" spans="2:10" ht="18.75" x14ac:dyDescent="0.25">
      <c r="B12" s="120"/>
      <c r="C12" s="110"/>
      <c r="F12" s="139"/>
      <c r="G12" s="139"/>
      <c r="H12" s="226" t="s">
        <v>212</v>
      </c>
      <c r="I12" s="628">
        <f>Gobernabilidad!P10</f>
        <v>0</v>
      </c>
    </row>
    <row r="13" spans="2:10" ht="23.25" x14ac:dyDescent="0.25">
      <c r="B13" s="111"/>
      <c r="C13" s="112"/>
      <c r="F13" s="139"/>
      <c r="G13" s="139"/>
      <c r="H13" s="226" t="s">
        <v>567</v>
      </c>
      <c r="I13" s="628">
        <f>'Lo Esencial'!P25</f>
        <v>0</v>
      </c>
    </row>
    <row r="14" spans="2:10" ht="26.25" x14ac:dyDescent="0.25">
      <c r="B14" s="233" t="s">
        <v>204</v>
      </c>
      <c r="C14" s="234">
        <f>SUM(C3:C13)</f>
        <v>8033639.1999999993</v>
      </c>
      <c r="F14" s="139"/>
      <c r="G14" s="139"/>
      <c r="H14" s="139" t="s">
        <v>2145</v>
      </c>
      <c r="I14" s="629">
        <f>'Internacionalización de la E.S.'!P79</f>
        <v>8033639.2000000002</v>
      </c>
    </row>
    <row r="15" spans="2:10" x14ac:dyDescent="0.25">
      <c r="F15" s="139"/>
      <c r="G15" s="139"/>
      <c r="H15" s="139" t="s">
        <v>204</v>
      </c>
      <c r="I15" s="629">
        <f>SUM(I3:I14)</f>
        <v>8033639.2000000002</v>
      </c>
    </row>
    <row r="16" spans="2:10" x14ac:dyDescent="0.25">
      <c r="E16" s="624">
        <f>+F9-C14</f>
        <v>0</v>
      </c>
      <c r="F16" s="139"/>
      <c r="G16" s="139"/>
      <c r="H16" s="139"/>
      <c r="I16" s="629"/>
      <c r="J16" s="227"/>
    </row>
    <row r="17" spans="2:15" x14ac:dyDescent="0.25">
      <c r="J17" s="227"/>
    </row>
    <row r="18" spans="2:15" x14ac:dyDescent="0.25">
      <c r="J18" s="227"/>
    </row>
    <row r="19" spans="2:15" x14ac:dyDescent="0.25">
      <c r="J19" s="227"/>
    </row>
    <row r="20" spans="2:15" x14ac:dyDescent="0.25">
      <c r="J20" s="227"/>
    </row>
    <row r="21" spans="2:15" x14ac:dyDescent="0.25">
      <c r="J21" s="227"/>
    </row>
    <row r="24" spans="2:15" x14ac:dyDescent="0.25">
      <c r="H24" s="227"/>
    </row>
    <row r="25" spans="2:15" x14ac:dyDescent="0.25">
      <c r="B25" s="113" t="s">
        <v>752</v>
      </c>
      <c r="C25" s="113" t="s">
        <v>753</v>
      </c>
      <c r="D25" s="113" t="s">
        <v>754</v>
      </c>
      <c r="E25" s="113" t="s">
        <v>755</v>
      </c>
      <c r="F25" s="113" t="s">
        <v>756</v>
      </c>
      <c r="G25" s="113" t="s">
        <v>757</v>
      </c>
      <c r="H25" s="113" t="s">
        <v>758</v>
      </c>
      <c r="I25" s="227" t="s">
        <v>759</v>
      </c>
      <c r="J25" s="113" t="s">
        <v>760</v>
      </c>
      <c r="K25" s="113" t="s">
        <v>761</v>
      </c>
      <c r="L25" s="113" t="s">
        <v>762</v>
      </c>
      <c r="M25" s="113" t="s">
        <v>763</v>
      </c>
      <c r="N25" s="113" t="s">
        <v>764</v>
      </c>
      <c r="O25" s="113" t="s">
        <v>765</v>
      </c>
    </row>
    <row r="27" spans="2:15" x14ac:dyDescent="0.25">
      <c r="H27" s="184"/>
    </row>
    <row r="29" spans="2:15" ht="18.75" x14ac:dyDescent="0.25">
      <c r="B29" s="109"/>
      <c r="C29" s="110"/>
    </row>
    <row r="30" spans="2:15" ht="18.75" x14ac:dyDescent="0.25">
      <c r="B30" s="109"/>
      <c r="C30" s="110"/>
    </row>
    <row r="31" spans="2:15" x14ac:dyDescent="0.25">
      <c r="B31" s="228" t="s">
        <v>502</v>
      </c>
    </row>
    <row r="33" spans="2:4" ht="18.75" x14ac:dyDescent="0.25">
      <c r="B33" s="108" t="s">
        <v>21</v>
      </c>
      <c r="C33" s="108" t="s">
        <v>55</v>
      </c>
      <c r="D33" s="311" t="s">
        <v>570</v>
      </c>
    </row>
    <row r="34" spans="2:4" ht="18.75" x14ac:dyDescent="0.25">
      <c r="B34" s="113" t="s">
        <v>752</v>
      </c>
      <c r="C34" s="195">
        <f>SUMIF('2. CONTRATACION DE PERSONAL'!C:C,'Cuadro resumen'!$B$34:$B$50,'2. CONTRATACION DE PERSONAL'!D:D)</f>
        <v>0</v>
      </c>
      <c r="D34" s="312">
        <f>SUMIF('2. CONTRATACION DE PERSONAL'!$C:$C,'Cuadro resumen'!$B$34:$B$50,'2. CONTRATACION DE PERSONAL'!$G:$G)</f>
        <v>0</v>
      </c>
    </row>
    <row r="35" spans="2:4" ht="18.75" x14ac:dyDescent="0.25">
      <c r="B35" s="113" t="s">
        <v>753</v>
      </c>
      <c r="C35" s="195">
        <f>SUMIF('2. CONTRATACION DE PERSONAL'!C:C,'Cuadro resumen'!$B$34:$B$50,'2. CONTRATACION DE PERSONAL'!D:D)</f>
        <v>0</v>
      </c>
      <c r="D35" s="312">
        <f>SUMIF('2. CONTRATACION DE PERSONAL'!$C:$C,'Cuadro resumen'!$B$34:$B$50,'2. CONTRATACION DE PERSONAL'!$G:$G)</f>
        <v>0</v>
      </c>
    </row>
    <row r="36" spans="2:4" ht="18.75" x14ac:dyDescent="0.25">
      <c r="B36" s="113" t="s">
        <v>754</v>
      </c>
      <c r="C36" s="195">
        <f>SUMIF('2. CONTRATACION DE PERSONAL'!C:C,'Cuadro resumen'!$B$34:$B$50,'2. CONTRATACION DE PERSONAL'!D:D)</f>
        <v>0</v>
      </c>
      <c r="D36" s="312">
        <f>SUMIF('2. CONTRATACION DE PERSONAL'!$C:$C,'Cuadro resumen'!$B$34:$B$50,'2. CONTRATACION DE PERSONAL'!$G:$G)</f>
        <v>0</v>
      </c>
    </row>
    <row r="37" spans="2:4" ht="18.75" x14ac:dyDescent="0.25">
      <c r="B37" s="113" t="s">
        <v>755</v>
      </c>
      <c r="C37" s="195">
        <f>SUMIF('2. CONTRATACION DE PERSONAL'!C:C,'Cuadro resumen'!$B$34:$B$50,'2. CONTRATACION DE PERSONAL'!D:D)</f>
        <v>0</v>
      </c>
      <c r="D37" s="312">
        <f>SUMIF('2. CONTRATACION DE PERSONAL'!$C:$C,'Cuadro resumen'!$B$34:$B$50,'2. CONTRATACION DE PERSONAL'!$G:$G)</f>
        <v>0</v>
      </c>
    </row>
    <row r="38" spans="2:4" ht="18.75" x14ac:dyDescent="0.25">
      <c r="B38" s="113" t="s">
        <v>756</v>
      </c>
      <c r="C38" s="195">
        <f>SUMIF('2. CONTRATACION DE PERSONAL'!C:C,'Cuadro resumen'!$B$34:$B$50,'2. CONTRATACION DE PERSONAL'!D:D)</f>
        <v>0</v>
      </c>
      <c r="D38" s="312">
        <f>SUMIF('2. CONTRATACION DE PERSONAL'!$C:$C,'Cuadro resumen'!$B$34:$B$50,'2. CONTRATACION DE PERSONAL'!$G:$G)</f>
        <v>0</v>
      </c>
    </row>
    <row r="39" spans="2:4" ht="18.75" x14ac:dyDescent="0.25">
      <c r="B39" s="113" t="s">
        <v>757</v>
      </c>
      <c r="C39" s="195">
        <f>SUMIF('2. CONTRATACION DE PERSONAL'!C:C,'Cuadro resumen'!$B$34:$B$50,'2. CONTRATACION DE PERSONAL'!D:D)</f>
        <v>0</v>
      </c>
      <c r="D39" s="312">
        <f>SUMIF('2. CONTRATACION DE PERSONAL'!$C:$C,'Cuadro resumen'!$B$34:$B$50,'2. CONTRATACION DE PERSONAL'!$G:$G)</f>
        <v>0</v>
      </c>
    </row>
    <row r="40" spans="2:4" ht="18.75" x14ac:dyDescent="0.25">
      <c r="B40" s="113" t="s">
        <v>758</v>
      </c>
      <c r="C40" s="195">
        <f>SUMIF('2. CONTRATACION DE PERSONAL'!C:C,'Cuadro resumen'!$B$34:$B$50,'2. CONTRATACION DE PERSONAL'!D:D)</f>
        <v>0</v>
      </c>
      <c r="D40" s="312">
        <f>SUMIF('2. CONTRATACION DE PERSONAL'!$C:$C,'Cuadro resumen'!$B$34:$B$50,'2. CONTRATACION DE PERSONAL'!$G:$G)</f>
        <v>0</v>
      </c>
    </row>
    <row r="41" spans="2:4" ht="18.75" x14ac:dyDescent="0.25">
      <c r="B41" s="113" t="s">
        <v>759</v>
      </c>
      <c r="C41" s="195">
        <f>SUMIF('2. CONTRATACION DE PERSONAL'!C:C,'Cuadro resumen'!$B$34:$B$50,'2. CONTRATACION DE PERSONAL'!D:D)</f>
        <v>0</v>
      </c>
      <c r="D41" s="312">
        <f>SUMIF('2. CONTRATACION DE PERSONAL'!$C:$C,'Cuadro resumen'!$B$34:$B$50,'2. CONTRATACION DE PERSONAL'!$G:$G)</f>
        <v>0</v>
      </c>
    </row>
    <row r="42" spans="2:4" ht="18.75" x14ac:dyDescent="0.25">
      <c r="B42" s="113" t="s">
        <v>760</v>
      </c>
      <c r="C42" s="195">
        <f>SUMIF('2. CONTRATACION DE PERSONAL'!C:C,'Cuadro resumen'!$B$34:$B$50,'2. CONTRATACION DE PERSONAL'!D:D)</f>
        <v>0</v>
      </c>
      <c r="D42" s="312">
        <f>SUMIF('2. CONTRATACION DE PERSONAL'!$C:$C,'Cuadro resumen'!$B$34:$B$50,'2. CONTRATACION DE PERSONAL'!$G:$G)</f>
        <v>0</v>
      </c>
    </row>
    <row r="43" spans="2:4" ht="18.75" x14ac:dyDescent="0.25">
      <c r="B43" s="113" t="s">
        <v>761</v>
      </c>
      <c r="C43" s="195">
        <f>SUMIF('2. CONTRATACION DE PERSONAL'!C:C,'Cuadro resumen'!$B$34:$B$50,'2. CONTRATACION DE PERSONAL'!D:D)</f>
        <v>0</v>
      </c>
      <c r="D43" s="312">
        <f>SUMIF('2. CONTRATACION DE PERSONAL'!$C:$C,'Cuadro resumen'!$B$34:$B$50,'2. CONTRATACION DE PERSONAL'!$G:$G)</f>
        <v>0</v>
      </c>
    </row>
    <row r="44" spans="2:4" ht="18.75" x14ac:dyDescent="0.25">
      <c r="B44" s="113" t="s">
        <v>762</v>
      </c>
      <c r="C44" s="195">
        <f>SUMIF('2. CONTRATACION DE PERSONAL'!C:C,'Cuadro resumen'!$B$34:$B$50,'2. CONTRATACION DE PERSONAL'!D:D)</f>
        <v>0</v>
      </c>
      <c r="D44" s="312">
        <f>SUMIF('2. CONTRATACION DE PERSONAL'!$C:$C,'Cuadro resumen'!$B$34:$B$50,'2. CONTRATACION DE PERSONAL'!$G:$G)</f>
        <v>0</v>
      </c>
    </row>
    <row r="45" spans="2:4" ht="18.75" x14ac:dyDescent="0.25">
      <c r="B45" s="113" t="s">
        <v>763</v>
      </c>
      <c r="C45" s="195">
        <f>SUMIF('2. CONTRATACION DE PERSONAL'!C:C,'Cuadro resumen'!$B$34:$B$50,'2. CONTRATACION DE PERSONAL'!D:D)</f>
        <v>0</v>
      </c>
      <c r="D45" s="312">
        <f>SUMIF('2. CONTRATACION DE PERSONAL'!$C:$C,'Cuadro resumen'!$B$34:$B$50,'2. CONTRATACION DE PERSONAL'!$G:$G)</f>
        <v>0</v>
      </c>
    </row>
    <row r="46" spans="2:4" ht="18.75" x14ac:dyDescent="0.25">
      <c r="B46" s="113" t="s">
        <v>764</v>
      </c>
      <c r="C46" s="195">
        <f>SUMIF('2. CONTRATACION DE PERSONAL'!C:C,'Cuadro resumen'!$B$34:$B$50,'2. CONTRATACION DE PERSONAL'!D:D)</f>
        <v>0</v>
      </c>
      <c r="D46" s="312">
        <f>SUMIF('2. CONTRATACION DE PERSONAL'!$C:$C,'Cuadro resumen'!$B$34:$B$50,'2. CONTRATACION DE PERSONAL'!$G:$G)</f>
        <v>0</v>
      </c>
    </row>
    <row r="47" spans="2:4" ht="18.75" x14ac:dyDescent="0.25">
      <c r="B47" s="113" t="s">
        <v>765</v>
      </c>
      <c r="C47" s="195">
        <f>SUMIF('2. CONTRATACION DE PERSONAL'!C:C,'Cuadro resumen'!$B$34:$B$50,'2. CONTRATACION DE PERSONAL'!D:D)</f>
        <v>0</v>
      </c>
      <c r="D47" s="312">
        <f>SUMIF('2. CONTRATACION DE PERSONAL'!$C:$C,'Cuadro resumen'!$B$34:$B$50,'2. CONTRATACION DE PERSONAL'!$G:$G)</f>
        <v>0</v>
      </c>
    </row>
    <row r="48" spans="2:4" ht="18.75" x14ac:dyDescent="0.25">
      <c r="B48" s="109" t="s">
        <v>84</v>
      </c>
      <c r="C48" s="195">
        <f>SUMIF('2. CONTRATACION DE PERSONAL'!C:C,'Cuadro resumen'!$B$34:$B$50,'2. CONTRATACION DE PERSONAL'!D:D)</f>
        <v>6</v>
      </c>
      <c r="D48" s="312">
        <f>SUMIF('2. CONTRATACION DE PERSONAL'!$C:$C,'Cuadro resumen'!$B$34:$B$50,'2. CONTRATACION DE PERSONAL'!$G:$G)</f>
        <v>1212000</v>
      </c>
    </row>
    <row r="49" spans="2:4" ht="18.75" x14ac:dyDescent="0.25">
      <c r="B49" s="109" t="s">
        <v>60</v>
      </c>
      <c r="C49" s="195">
        <f>SUMIF('2. CONTRATACION DE PERSONAL'!C:C,'Cuadro resumen'!$B$34:$B$50,'2. CONTRATACION DE PERSONAL'!D:D)</f>
        <v>2</v>
      </c>
      <c r="D49" s="312">
        <f>SUMIF('2. CONTRATACION DE PERSONAL'!$C:$C,'Cuadro resumen'!$B$34:$B$50,'2. CONTRATACION DE PERSONAL'!$G:$G)</f>
        <v>378000</v>
      </c>
    </row>
    <row r="50" spans="2:4" ht="18.75" x14ac:dyDescent="0.25">
      <c r="B50" s="109" t="s">
        <v>61</v>
      </c>
      <c r="C50" s="195">
        <f>SUMIF('2. CONTRATACION DE PERSONAL'!C:C,'Cuadro resumen'!$B$34:$B$50,'2. CONTRATACION DE PERSONAL'!D:D)</f>
        <v>0</v>
      </c>
      <c r="D50" s="312">
        <f>SUMIF('2. CONTRATACION DE PERSONAL'!$C:$C,'Cuadro resumen'!$B$34:$B$50,'2. CONTRATACION DE PERSONAL'!$G:$G)</f>
        <v>0</v>
      </c>
    </row>
    <row r="51" spans="2:4" ht="23.25" x14ac:dyDescent="0.25">
      <c r="B51" s="111" t="s">
        <v>204</v>
      </c>
      <c r="C51" s="196">
        <f>SUBTOTAL(109,C34:C50)</f>
        <v>8</v>
      </c>
      <c r="D51" s="312">
        <f>SUM(D34:D50)</f>
        <v>1590000</v>
      </c>
    </row>
    <row r="60" spans="2:4" x14ac:dyDescent="0.25">
      <c r="B60" s="228" t="s">
        <v>467</v>
      </c>
    </row>
    <row r="62" spans="2:4" ht="18.75" x14ac:dyDescent="0.25">
      <c r="B62" s="108" t="s">
        <v>21</v>
      </c>
      <c r="C62" s="108" t="s">
        <v>55</v>
      </c>
      <c r="D62" s="311" t="s">
        <v>570</v>
      </c>
    </row>
    <row r="63" spans="2:4" ht="18.75" x14ac:dyDescent="0.25">
      <c r="B63" s="109" t="s">
        <v>63</v>
      </c>
      <c r="C63" s="110">
        <f>SUMIF('3. EQUIPO DE OFICINA'!C:C,'Cuadro resumen'!$B$63:$B$72,'3. EQUIPO DE OFICINA'!D:D)</f>
        <v>0</v>
      </c>
      <c r="D63" s="313">
        <f>SUMIF('3. EQUIPO DE OFICINA'!$C:$C,'Cuadro resumen'!$B$63:$B$72,'3. EQUIPO DE OFICINA'!$F:$F)</f>
        <v>0</v>
      </c>
    </row>
    <row r="64" spans="2:4" ht="18.75" x14ac:dyDescent="0.25">
      <c r="B64" s="120" t="s">
        <v>64</v>
      </c>
      <c r="C64" s="110">
        <f>SUMIF('3. EQUIPO DE OFICINA'!C:C,'Cuadro resumen'!$B$63:$B$72,'3. EQUIPO DE OFICINA'!D:D)</f>
        <v>0</v>
      </c>
      <c r="D64" s="313">
        <f>SUMIF('3. EQUIPO DE OFICINA'!$C:$C,'Cuadro resumen'!$B$63:$B$72,'3. EQUIPO DE OFICINA'!$F:$F)</f>
        <v>0</v>
      </c>
    </row>
    <row r="65" spans="2:4" ht="18.75" x14ac:dyDescent="0.25">
      <c r="B65" s="120" t="s">
        <v>65</v>
      </c>
      <c r="C65" s="110">
        <f>SUMIF('3. EQUIPO DE OFICINA'!C:C,'Cuadro resumen'!$B$63:$B$72,'3. EQUIPO DE OFICINA'!D:D)</f>
        <v>0</v>
      </c>
      <c r="D65" s="313">
        <f>SUMIF('3. EQUIPO DE OFICINA'!$C:$C,'Cuadro resumen'!$B$63:$B$72,'3. EQUIPO DE OFICINA'!$F:$F)</f>
        <v>0</v>
      </c>
    </row>
    <row r="66" spans="2:4" ht="18.75" x14ac:dyDescent="0.25">
      <c r="B66" s="120" t="s">
        <v>66</v>
      </c>
      <c r="C66" s="110">
        <f>SUMIF('3. EQUIPO DE OFICINA'!C:C,'Cuadro resumen'!$B$63:$B$72,'3. EQUIPO DE OFICINA'!D:D)</f>
        <v>0</v>
      </c>
      <c r="D66" s="313">
        <f>SUMIF('3. EQUIPO DE OFICINA'!$C:$C,'Cuadro resumen'!$B$63:$B$72,'3. EQUIPO DE OFICINA'!$F:$F)</f>
        <v>0</v>
      </c>
    </row>
    <row r="67" spans="2:4" ht="18.75" x14ac:dyDescent="0.25">
      <c r="B67" s="120" t="s">
        <v>67</v>
      </c>
      <c r="C67" s="110">
        <f>SUMIF('3. EQUIPO DE OFICINA'!C:C,'Cuadro resumen'!$B$63:$B$72,'3. EQUIPO DE OFICINA'!D:D)</f>
        <v>0</v>
      </c>
      <c r="D67" s="313">
        <f>SUMIF('3. EQUIPO DE OFICINA'!$C:$C,'Cuadro resumen'!$B$63:$B$72,'3. EQUIPO DE OFICINA'!$F:$F)</f>
        <v>0</v>
      </c>
    </row>
    <row r="68" spans="2:4" ht="18.75" x14ac:dyDescent="0.25">
      <c r="B68" s="120" t="s">
        <v>68</v>
      </c>
      <c r="C68" s="110">
        <f>SUMIF('3. EQUIPO DE OFICINA'!C:C,'Cuadro resumen'!$B$63:$B$72,'3. EQUIPO DE OFICINA'!D:D)</f>
        <v>0</v>
      </c>
      <c r="D68" s="313">
        <f>SUMIF('3. EQUIPO DE OFICINA'!$C:$C,'Cuadro resumen'!$B$63:$B$72,'3. EQUIPO DE OFICINA'!$F:$F)</f>
        <v>0</v>
      </c>
    </row>
    <row r="69" spans="2:4" ht="18.75" x14ac:dyDescent="0.25">
      <c r="B69" s="120" t="s">
        <v>69</v>
      </c>
      <c r="C69" s="110">
        <f>SUMIF('3. EQUIPO DE OFICINA'!C:C,'Cuadro resumen'!$B$63:$B$72,'3. EQUIPO DE OFICINA'!D:D)</f>
        <v>0</v>
      </c>
      <c r="D69" s="313">
        <f>SUMIF('3. EQUIPO DE OFICINA'!$C:$C,'Cuadro resumen'!$B$63:$B$72,'3. EQUIPO DE OFICINA'!$F:$F)</f>
        <v>0</v>
      </c>
    </row>
    <row r="70" spans="2:4" ht="18.75" x14ac:dyDescent="0.25">
      <c r="B70" s="109" t="s">
        <v>70</v>
      </c>
      <c r="C70" s="110">
        <f>SUMIF('3. EQUIPO DE OFICINA'!C:C,'Cuadro resumen'!$B$63:$B$72,'3. EQUIPO DE OFICINA'!D:D)</f>
        <v>0</v>
      </c>
      <c r="D70" s="313">
        <f>SUMIF('3. EQUIPO DE OFICINA'!$C:$C,'Cuadro resumen'!$B$63:$B$72,'3. EQUIPO DE OFICINA'!$F:$F)</f>
        <v>0</v>
      </c>
    </row>
    <row r="71" spans="2:4" ht="18.75" x14ac:dyDescent="0.25">
      <c r="B71" s="109" t="s">
        <v>71</v>
      </c>
      <c r="C71" s="110">
        <f>SUMIF('3. EQUIPO DE OFICINA'!C:C,'Cuadro resumen'!$B$63:$B$72,'3. EQUIPO DE OFICINA'!D:D)</f>
        <v>0</v>
      </c>
      <c r="D71" s="313">
        <f>SUMIF('3. EQUIPO DE OFICINA'!$C:$C,'Cuadro resumen'!$B$63:$B$72,'3. EQUIPO DE OFICINA'!$F:$F)</f>
        <v>0</v>
      </c>
    </row>
    <row r="72" spans="2:4" ht="18.75" x14ac:dyDescent="0.25">
      <c r="B72" s="109" t="s">
        <v>72</v>
      </c>
      <c r="C72" s="110">
        <f>SUMIF('3. EQUIPO DE OFICINA'!C:C,'Cuadro resumen'!$B$63:$B$72,'3. EQUIPO DE OFICINA'!D:D)</f>
        <v>0</v>
      </c>
      <c r="D72" s="313">
        <f>SUMIF('3. EQUIPO DE OFICINA'!$C:$C,'Cuadro resumen'!$B$63:$B$72,'3. EQUIPO DE OFICINA'!$F:$F)</f>
        <v>0</v>
      </c>
    </row>
    <row r="73" spans="2:4" ht="18.75" x14ac:dyDescent="0.25">
      <c r="B73" s="109"/>
      <c r="C73" s="110">
        <f>SUMIF('3. EQUIPO DE OFICINA'!C:C,'Cuadro resumen'!$B$63:$B$72,'3. EQUIPO DE OFICINA'!D:D)</f>
        <v>0</v>
      </c>
      <c r="D73" s="313">
        <f>SUMIF('3. EQUIPO DE OFICINA'!$C:$C,'Cuadro resumen'!$B$63:$B$72,'3. EQUIPO DE OFICINA'!$F:$F)</f>
        <v>0</v>
      </c>
    </row>
    <row r="74" spans="2:4" ht="23.25" x14ac:dyDescent="0.25">
      <c r="B74" s="111" t="s">
        <v>204</v>
      </c>
      <c r="C74" s="112">
        <f>SUM(C63:C73)</f>
        <v>0</v>
      </c>
      <c r="D74" s="314">
        <f>SUM(D63:D73)</f>
        <v>0</v>
      </c>
    </row>
    <row r="77" spans="2:4" x14ac:dyDescent="0.25">
      <c r="B77" s="228" t="s">
        <v>468</v>
      </c>
    </row>
    <row r="79" spans="2:4" ht="18.75" x14ac:dyDescent="0.25">
      <c r="B79" s="108" t="s">
        <v>469</v>
      </c>
      <c r="C79" s="108" t="s">
        <v>55</v>
      </c>
      <c r="D79" s="311" t="s">
        <v>570</v>
      </c>
    </row>
    <row r="80" spans="2:4" ht="37.5" x14ac:dyDescent="0.25">
      <c r="B80" s="471" t="s">
        <v>1608</v>
      </c>
      <c r="C80" s="110">
        <f>SUMIF('4. EQUIPO TECNOLÓGICOS'!C:C,'Cuadro resumen'!$B$80:$B$96,'4. EQUIPO TECNOLÓGICOS'!D:D)</f>
        <v>0</v>
      </c>
      <c r="D80" s="110">
        <f>SUMIF('4. EQUIPO TECNOLÓGICOS'!$C:$C,'Cuadro resumen'!$B$80:$B$96,'4. EQUIPO TECNOLÓGICOS'!F:F)</f>
        <v>0</v>
      </c>
    </row>
    <row r="81" spans="2:4" ht="18.75" x14ac:dyDescent="0.25">
      <c r="B81" s="471" t="s">
        <v>1609</v>
      </c>
      <c r="C81" s="110">
        <f>SUMIF('4. EQUIPO TECNOLÓGICOS'!C:C,'Cuadro resumen'!$B$80:$B$96,'4. EQUIPO TECNOLÓGICOS'!D:D)</f>
        <v>0</v>
      </c>
      <c r="D81" s="110">
        <f>SUMIF('4. EQUIPO TECNOLÓGICOS'!$C:$C,'Cuadro resumen'!$B$80:$B$96,'4. EQUIPO TECNOLÓGICOS'!F:F)</f>
        <v>0</v>
      </c>
    </row>
    <row r="82" spans="2:4" ht="37.5" x14ac:dyDescent="0.25">
      <c r="B82" s="471" t="s">
        <v>1607</v>
      </c>
      <c r="C82" s="110">
        <f>SUMIF('4. EQUIPO TECNOLÓGICOS'!C:C,'Cuadro resumen'!$B$80:$B$96,'4. EQUIPO TECNOLÓGICOS'!D:D)</f>
        <v>0</v>
      </c>
      <c r="D82" s="110">
        <f>SUMIF('4. EQUIPO TECNOLÓGICOS'!$C:$C,'Cuadro resumen'!$B$80:$B$96,'4. EQUIPO TECNOLÓGICOS'!F:F)</f>
        <v>0</v>
      </c>
    </row>
    <row r="83" spans="2:4" ht="37.5" x14ac:dyDescent="0.25">
      <c r="B83" s="471" t="s">
        <v>1610</v>
      </c>
      <c r="C83" s="110">
        <f>SUMIF('4. EQUIPO TECNOLÓGICOS'!C:C,'Cuadro resumen'!$B$80:$B$96,'4. EQUIPO TECNOLÓGICOS'!D:D)</f>
        <v>0</v>
      </c>
      <c r="D83" s="110">
        <f>SUMIF('4. EQUIPO TECNOLÓGICOS'!$C:$C,'Cuadro resumen'!$B$80:$B$96,'4. EQUIPO TECNOLÓGICOS'!F:F)</f>
        <v>0</v>
      </c>
    </row>
    <row r="84" spans="2:4" ht="18.75" x14ac:dyDescent="0.25">
      <c r="B84" s="109" t="s">
        <v>503</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504</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505</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204</v>
      </c>
      <c r="C97" s="112">
        <f>SUM(C80:C96)</f>
        <v>0</v>
      </c>
      <c r="D97" s="112">
        <f>SUM(D80:D96)</f>
        <v>0</v>
      </c>
    </row>
    <row r="101" spans="2:4" x14ac:dyDescent="0.25">
      <c r="B101" s="228" t="s">
        <v>568</v>
      </c>
    </row>
    <row r="122" spans="2:4" x14ac:dyDescent="0.25">
      <c r="B122" s="228" t="s">
        <v>569</v>
      </c>
    </row>
    <row r="123" spans="2:4" x14ac:dyDescent="0.25">
      <c r="B123" s="113" t="s">
        <v>165</v>
      </c>
      <c r="C123" s="113" t="s">
        <v>55</v>
      </c>
      <c r="D123" s="113" t="s">
        <v>570</v>
      </c>
    </row>
    <row r="124" spans="2:4" x14ac:dyDescent="0.25">
      <c r="B124" s="113" t="s">
        <v>571</v>
      </c>
    </row>
    <row r="125" spans="2:4" x14ac:dyDescent="0.25">
      <c r="B125" s="113" t="s">
        <v>558</v>
      </c>
    </row>
    <row r="126" spans="2:4" x14ac:dyDescent="0.25">
      <c r="B126" s="113" t="s">
        <v>750</v>
      </c>
    </row>
    <row r="139" spans="2:2" x14ac:dyDescent="0.25">
      <c r="B139" s="228" t="s">
        <v>751</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tabSelected="1" topLeftCell="E1" zoomScaleNormal="100" workbookViewId="0">
      <selection activeCell="W82" sqref="V81:W82"/>
    </sheetView>
  </sheetViews>
  <sheetFormatPr baseColWidth="10" defaultRowHeight="15" x14ac:dyDescent="0.25"/>
  <cols>
    <col min="1" max="1" width="34" style="647" customWidth="1"/>
    <col min="2" max="2" width="21.7109375" style="647" customWidth="1"/>
    <col min="3" max="6" width="27.42578125" style="647" customWidth="1"/>
    <col min="7" max="7" width="15.28515625" style="720" customWidth="1"/>
    <col min="8" max="8" width="16.42578125" style="721" bestFit="1" customWidth="1"/>
    <col min="9" max="9" width="15.28515625" style="720" customWidth="1"/>
    <col min="10" max="10" width="15.85546875" style="721" customWidth="1"/>
    <col min="11" max="11" width="15.28515625" style="720" customWidth="1"/>
    <col min="12" max="12" width="15" style="721" customWidth="1"/>
    <col min="13" max="13" width="15.28515625" style="720" customWidth="1"/>
    <col min="14" max="14" width="16.42578125" style="721" bestFit="1" customWidth="1"/>
    <col min="15" max="15" width="15.28515625" style="720" customWidth="1"/>
    <col min="16" max="16" width="21.28515625" style="721" bestFit="1" customWidth="1"/>
    <col min="17" max="18" width="12.5703125" style="647"/>
    <col min="19" max="19" width="17.140625" style="647" customWidth="1"/>
    <col min="20" max="20" width="16.85546875" style="647" customWidth="1"/>
    <col min="21" max="21" width="16.5703125" style="647" customWidth="1"/>
    <col min="22" max="22" width="17.28515625" style="647" customWidth="1"/>
    <col min="23" max="23" width="15.7109375" style="647" customWidth="1"/>
  </cols>
  <sheetData>
    <row r="1" spans="1:23" x14ac:dyDescent="0.25">
      <c r="A1" s="611" t="s">
        <v>1764</v>
      </c>
      <c r="B1" s="611"/>
      <c r="C1" s="611"/>
      <c r="D1" s="611"/>
      <c r="E1" s="611"/>
      <c r="F1" s="611"/>
      <c r="G1" s="611"/>
      <c r="H1" s="611"/>
      <c r="I1" s="611"/>
      <c r="J1" s="611"/>
      <c r="K1" s="611"/>
      <c r="L1" s="611"/>
      <c r="M1" s="611"/>
      <c r="N1" s="611"/>
      <c r="O1" s="611"/>
      <c r="P1" s="611"/>
      <c r="Q1" s="611"/>
      <c r="R1" s="611"/>
      <c r="S1" s="611"/>
      <c r="T1" s="611"/>
      <c r="U1" s="611"/>
      <c r="V1" s="611"/>
      <c r="W1" s="611"/>
    </row>
    <row r="2" spans="1:23" ht="18.75" customHeight="1" x14ac:dyDescent="0.25">
      <c r="A2" s="610" t="s">
        <v>1765</v>
      </c>
      <c r="B2" s="610"/>
      <c r="C2" s="610"/>
      <c r="D2" s="610"/>
      <c r="E2" s="610"/>
      <c r="F2" s="610"/>
      <c r="G2" s="610"/>
      <c r="H2" s="610"/>
      <c r="I2" s="610"/>
      <c r="J2" s="610"/>
      <c r="K2" s="610"/>
      <c r="L2" s="610"/>
      <c r="M2" s="610"/>
      <c r="N2" s="610"/>
      <c r="O2" s="610"/>
      <c r="P2" s="610"/>
      <c r="Q2" s="610"/>
      <c r="R2" s="610"/>
      <c r="S2" s="610"/>
      <c r="T2" s="610"/>
      <c r="U2" s="610"/>
      <c r="V2" s="610"/>
      <c r="W2" s="610"/>
    </row>
    <row r="3" spans="1:23" ht="30.75" customHeight="1" x14ac:dyDescent="0.25">
      <c r="A3" s="610" t="s">
        <v>1766</v>
      </c>
      <c r="B3" s="610"/>
      <c r="C3" s="610"/>
      <c r="D3" s="610"/>
      <c r="E3" s="610"/>
      <c r="F3" s="610"/>
      <c r="G3" s="610"/>
      <c r="H3" s="610"/>
      <c r="I3" s="610"/>
      <c r="J3" s="610"/>
      <c r="K3" s="610"/>
      <c r="L3" s="610"/>
      <c r="M3" s="610"/>
      <c r="N3" s="610"/>
      <c r="O3" s="610"/>
      <c r="P3" s="610"/>
      <c r="Q3" s="610"/>
      <c r="R3" s="610"/>
      <c r="S3" s="610"/>
      <c r="T3" s="610"/>
      <c r="U3" s="610"/>
      <c r="V3" s="610"/>
      <c r="W3" s="610"/>
    </row>
    <row r="4" spans="1:23" ht="15.75" customHeight="1" x14ac:dyDescent="0.25">
      <c r="A4" s="612" t="s">
        <v>1767</v>
      </c>
      <c r="B4" s="612"/>
      <c r="C4" s="612"/>
      <c r="D4" s="612"/>
      <c r="E4" s="612"/>
      <c r="F4" s="612"/>
      <c r="G4" s="612"/>
      <c r="H4" s="612"/>
      <c r="I4" s="612"/>
      <c r="J4" s="612"/>
      <c r="K4" s="612"/>
      <c r="L4" s="612"/>
      <c r="M4" s="612"/>
      <c r="N4" s="612"/>
      <c r="O4" s="612"/>
      <c r="P4" s="612"/>
      <c r="Q4" s="612"/>
      <c r="R4" s="612"/>
      <c r="S4" s="612"/>
      <c r="T4" s="612"/>
      <c r="U4" s="612"/>
      <c r="V4" s="612"/>
      <c r="W4" s="612"/>
    </row>
    <row r="5" spans="1:23" ht="15" customHeight="1" x14ac:dyDescent="0.25">
      <c r="A5" s="569" t="s">
        <v>102</v>
      </c>
      <c r="B5" s="569" t="s">
        <v>121</v>
      </c>
      <c r="C5" s="571" t="s">
        <v>90</v>
      </c>
      <c r="D5" s="633" t="s">
        <v>91</v>
      </c>
      <c r="E5" s="648" t="s">
        <v>481</v>
      </c>
      <c r="F5" s="633" t="s">
        <v>92</v>
      </c>
      <c r="G5" s="688" t="s">
        <v>106</v>
      </c>
      <c r="H5" s="688"/>
      <c r="I5" s="688"/>
      <c r="J5" s="688"/>
      <c r="K5" s="688"/>
      <c r="L5" s="688"/>
      <c r="M5" s="688"/>
      <c r="N5" s="688"/>
      <c r="O5" s="633" t="s">
        <v>107</v>
      </c>
      <c r="P5" s="633"/>
      <c r="Q5" s="688" t="s">
        <v>108</v>
      </c>
      <c r="R5" s="688"/>
      <c r="S5" s="688" t="s">
        <v>109</v>
      </c>
      <c r="T5" s="688" t="s">
        <v>110</v>
      </c>
      <c r="U5" s="688" t="s">
        <v>118</v>
      </c>
      <c r="V5" s="688" t="s">
        <v>117</v>
      </c>
      <c r="W5" s="633" t="s">
        <v>93</v>
      </c>
    </row>
    <row r="6" spans="1:23" x14ac:dyDescent="0.25">
      <c r="A6" s="569"/>
      <c r="B6" s="569"/>
      <c r="C6" s="571"/>
      <c r="D6" s="633"/>
      <c r="E6" s="649"/>
      <c r="F6" s="633"/>
      <c r="G6" s="688" t="s">
        <v>111</v>
      </c>
      <c r="H6" s="688"/>
      <c r="I6" s="688" t="s">
        <v>112</v>
      </c>
      <c r="J6" s="688"/>
      <c r="K6" s="688" t="s">
        <v>113</v>
      </c>
      <c r="L6" s="688"/>
      <c r="M6" s="688" t="s">
        <v>114</v>
      </c>
      <c r="N6" s="688"/>
      <c r="O6" s="633"/>
      <c r="P6" s="633"/>
      <c r="Q6" s="688"/>
      <c r="R6" s="688"/>
      <c r="S6" s="688"/>
      <c r="T6" s="688"/>
      <c r="U6" s="688"/>
      <c r="V6" s="688"/>
      <c r="W6" s="633"/>
    </row>
    <row r="7" spans="1:23" ht="30" x14ac:dyDescent="0.25">
      <c r="A7" s="569"/>
      <c r="B7" s="569"/>
      <c r="C7" s="571"/>
      <c r="D7" s="633"/>
      <c r="E7" s="650"/>
      <c r="F7" s="633"/>
      <c r="G7" s="689" t="s">
        <v>115</v>
      </c>
      <c r="H7" s="690" t="s">
        <v>12</v>
      </c>
      <c r="I7" s="689" t="s">
        <v>115</v>
      </c>
      <c r="J7" s="690" t="s">
        <v>12</v>
      </c>
      <c r="K7" s="689" t="s">
        <v>115</v>
      </c>
      <c r="L7" s="690" t="s">
        <v>12</v>
      </c>
      <c r="M7" s="689" t="s">
        <v>115</v>
      </c>
      <c r="N7" s="690" t="s">
        <v>12</v>
      </c>
      <c r="O7" s="689" t="s">
        <v>115</v>
      </c>
      <c r="P7" s="690" t="s">
        <v>12</v>
      </c>
      <c r="Q7" s="691" t="s">
        <v>116</v>
      </c>
      <c r="R7" s="691" t="s">
        <v>87</v>
      </c>
      <c r="S7" s="688"/>
      <c r="T7" s="688"/>
      <c r="U7" s="688"/>
      <c r="V7" s="688"/>
      <c r="W7" s="633"/>
    </row>
    <row r="8" spans="1:23" x14ac:dyDescent="0.25">
      <c r="A8" s="613" t="s">
        <v>1764</v>
      </c>
      <c r="B8" s="614"/>
      <c r="C8" s="614"/>
      <c r="D8" s="614"/>
      <c r="E8" s="614"/>
      <c r="F8" s="614"/>
      <c r="G8" s="614"/>
      <c r="H8" s="614"/>
      <c r="I8" s="614"/>
      <c r="J8" s="614"/>
      <c r="K8" s="614"/>
      <c r="L8" s="614"/>
      <c r="M8" s="614"/>
      <c r="N8" s="614"/>
      <c r="O8" s="614"/>
      <c r="P8" s="614"/>
      <c r="Q8" s="614"/>
      <c r="R8" s="614"/>
      <c r="S8" s="614"/>
      <c r="T8" s="614"/>
      <c r="U8" s="614"/>
      <c r="V8" s="614"/>
      <c r="W8" s="615"/>
    </row>
    <row r="9" spans="1:23" x14ac:dyDescent="0.25">
      <c r="A9" s="651"/>
      <c r="B9" s="651"/>
      <c r="C9" s="651"/>
      <c r="D9" s="634"/>
      <c r="E9" s="634"/>
      <c r="F9" s="634"/>
      <c r="G9" s="692"/>
      <c r="H9" s="693"/>
      <c r="I9" s="692"/>
      <c r="J9" s="693"/>
      <c r="K9" s="692"/>
      <c r="L9" s="693"/>
      <c r="M9" s="692"/>
      <c r="N9" s="693"/>
      <c r="O9" s="692"/>
      <c r="P9" s="693"/>
      <c r="Q9" s="634"/>
      <c r="R9" s="634"/>
      <c r="S9" s="634"/>
      <c r="T9" s="634"/>
      <c r="U9" s="634"/>
      <c r="V9" s="634"/>
      <c r="W9" s="634"/>
    </row>
    <row r="10" spans="1:23" ht="105" x14ac:dyDescent="0.25">
      <c r="A10" s="660" t="s">
        <v>1765</v>
      </c>
      <c r="B10" s="661" t="s">
        <v>1795</v>
      </c>
      <c r="C10" s="662" t="s">
        <v>1794</v>
      </c>
      <c r="D10" s="635" t="s">
        <v>1793</v>
      </c>
      <c r="E10" s="635" t="s">
        <v>480</v>
      </c>
      <c r="F10" s="663" t="s">
        <v>2103</v>
      </c>
      <c r="G10" s="694">
        <v>0</v>
      </c>
      <c r="H10" s="695">
        <v>0</v>
      </c>
      <c r="I10" s="694">
        <v>0.5</v>
      </c>
      <c r="J10" s="695">
        <v>98150</v>
      </c>
      <c r="K10" s="694">
        <v>0</v>
      </c>
      <c r="L10" s="695">
        <v>0</v>
      </c>
      <c r="M10" s="694">
        <v>0.5</v>
      </c>
      <c r="N10" s="695">
        <v>64700</v>
      </c>
      <c r="O10" s="696">
        <v>1</v>
      </c>
      <c r="P10" s="697">
        <f t="shared" ref="P10:P73" si="0">SUM(H10,J10,L10,N10)</f>
        <v>162850</v>
      </c>
      <c r="Q10" s="723" t="s">
        <v>1804</v>
      </c>
      <c r="R10" s="644" t="s">
        <v>174</v>
      </c>
      <c r="S10" s="638" t="s">
        <v>2104</v>
      </c>
      <c r="T10" s="638" t="s">
        <v>2107</v>
      </c>
      <c r="U10" s="638" t="s">
        <v>2106</v>
      </c>
      <c r="V10" s="644" t="s">
        <v>1807</v>
      </c>
      <c r="W10" s="638" t="s">
        <v>2105</v>
      </c>
    </row>
    <row r="11" spans="1:23" ht="90" x14ac:dyDescent="0.25">
      <c r="A11" s="660"/>
      <c r="B11" s="664"/>
      <c r="C11" s="665" t="s">
        <v>1792</v>
      </c>
      <c r="D11" s="635" t="s">
        <v>1768</v>
      </c>
      <c r="E11" s="638" t="s">
        <v>1800</v>
      </c>
      <c r="F11" s="662" t="s">
        <v>1799</v>
      </c>
      <c r="G11" s="694">
        <v>0.25</v>
      </c>
      <c r="H11" s="695">
        <v>15750</v>
      </c>
      <c r="I11" s="694">
        <v>0.25</v>
      </c>
      <c r="J11" s="695">
        <v>15750</v>
      </c>
      <c r="K11" s="694">
        <v>0.25</v>
      </c>
      <c r="L11" s="695">
        <v>15750</v>
      </c>
      <c r="M11" s="694">
        <v>0.25</v>
      </c>
      <c r="N11" s="695">
        <v>15750</v>
      </c>
      <c r="O11" s="696">
        <v>1</v>
      </c>
      <c r="P11" s="697">
        <f t="shared" si="0"/>
        <v>63000</v>
      </c>
      <c r="Q11" s="724" t="s">
        <v>1805</v>
      </c>
      <c r="R11" s="635" t="s">
        <v>1806</v>
      </c>
      <c r="S11" s="736" t="s">
        <v>1934</v>
      </c>
      <c r="T11" s="736" t="s">
        <v>1809</v>
      </c>
      <c r="U11" s="736" t="s">
        <v>1810</v>
      </c>
      <c r="V11" s="736" t="s">
        <v>1811</v>
      </c>
      <c r="W11" s="630" t="s">
        <v>1808</v>
      </c>
    </row>
    <row r="12" spans="1:23" ht="60" x14ac:dyDescent="0.25">
      <c r="A12" s="660"/>
      <c r="B12" s="664"/>
      <c r="C12" s="666"/>
      <c r="D12" s="635" t="s">
        <v>1769</v>
      </c>
      <c r="E12" s="638" t="s">
        <v>1801</v>
      </c>
      <c r="F12" s="662" t="s">
        <v>1797</v>
      </c>
      <c r="G12" s="694">
        <v>0.25</v>
      </c>
      <c r="H12" s="695">
        <v>15750</v>
      </c>
      <c r="I12" s="694">
        <v>0.25</v>
      </c>
      <c r="J12" s="695">
        <v>15750</v>
      </c>
      <c r="K12" s="694">
        <v>0.25</v>
      </c>
      <c r="L12" s="695">
        <v>15750</v>
      </c>
      <c r="M12" s="694">
        <v>0.25</v>
      </c>
      <c r="N12" s="695">
        <v>15750</v>
      </c>
      <c r="O12" s="696">
        <v>1</v>
      </c>
      <c r="P12" s="697">
        <f t="shared" si="0"/>
        <v>63000</v>
      </c>
      <c r="Q12" s="724" t="s">
        <v>1805</v>
      </c>
      <c r="R12" s="635" t="s">
        <v>1806</v>
      </c>
      <c r="S12" s="737"/>
      <c r="T12" s="737"/>
      <c r="U12" s="737"/>
      <c r="V12" s="737"/>
      <c r="W12" s="631"/>
    </row>
    <row r="13" spans="1:23" ht="75" x14ac:dyDescent="0.25">
      <c r="A13" s="660"/>
      <c r="B13" s="664"/>
      <c r="C13" s="666"/>
      <c r="D13" s="635" t="s">
        <v>1770</v>
      </c>
      <c r="E13" s="638" t="s">
        <v>1802</v>
      </c>
      <c r="F13" s="662" t="s">
        <v>1798</v>
      </c>
      <c r="G13" s="694">
        <v>0.25</v>
      </c>
      <c r="H13" s="695">
        <v>15750</v>
      </c>
      <c r="I13" s="694">
        <v>0.25</v>
      </c>
      <c r="J13" s="695">
        <v>15750</v>
      </c>
      <c r="K13" s="694">
        <v>0.25</v>
      </c>
      <c r="L13" s="695">
        <v>15750</v>
      </c>
      <c r="M13" s="694">
        <v>0.25</v>
      </c>
      <c r="N13" s="695">
        <v>15750</v>
      </c>
      <c r="O13" s="696">
        <v>1</v>
      </c>
      <c r="P13" s="697">
        <f t="shared" si="0"/>
        <v>63000</v>
      </c>
      <c r="Q13" s="724" t="s">
        <v>1805</v>
      </c>
      <c r="R13" s="635" t="s">
        <v>1806</v>
      </c>
      <c r="S13" s="737"/>
      <c r="T13" s="737"/>
      <c r="U13" s="737"/>
      <c r="V13" s="737"/>
      <c r="W13" s="631"/>
    </row>
    <row r="14" spans="1:23" ht="75" x14ac:dyDescent="0.25">
      <c r="A14" s="660"/>
      <c r="B14" s="664"/>
      <c r="C14" s="666"/>
      <c r="D14" s="635" t="s">
        <v>1771</v>
      </c>
      <c r="E14" s="635" t="s">
        <v>1803</v>
      </c>
      <c r="F14" s="662" t="s">
        <v>1796</v>
      </c>
      <c r="G14" s="694">
        <v>0.25</v>
      </c>
      <c r="H14" s="695">
        <v>15750</v>
      </c>
      <c r="I14" s="694">
        <v>0.25</v>
      </c>
      <c r="J14" s="695">
        <v>15750</v>
      </c>
      <c r="K14" s="694">
        <v>0.25</v>
      </c>
      <c r="L14" s="695">
        <v>15750</v>
      </c>
      <c r="M14" s="694">
        <v>0.25</v>
      </c>
      <c r="N14" s="695">
        <v>15750</v>
      </c>
      <c r="O14" s="696">
        <v>1</v>
      </c>
      <c r="P14" s="697">
        <f t="shared" si="0"/>
        <v>63000</v>
      </c>
      <c r="Q14" s="724" t="s">
        <v>1805</v>
      </c>
      <c r="R14" s="635" t="s">
        <v>1806</v>
      </c>
      <c r="S14" s="737"/>
      <c r="T14" s="737"/>
      <c r="U14" s="737"/>
      <c r="V14" s="737"/>
      <c r="W14" s="631"/>
    </row>
    <row r="15" spans="1:23" ht="30" x14ac:dyDescent="0.25">
      <c r="A15" s="661" t="s">
        <v>1766</v>
      </c>
      <c r="B15" s="661" t="s">
        <v>1935</v>
      </c>
      <c r="C15" s="665" t="s">
        <v>1813</v>
      </c>
      <c r="D15" s="635" t="s">
        <v>1772</v>
      </c>
      <c r="E15" s="652" t="s">
        <v>1814</v>
      </c>
      <c r="F15" s="662" t="s">
        <v>1812</v>
      </c>
      <c r="G15" s="694">
        <v>0.25</v>
      </c>
      <c r="H15" s="695">
        <v>35000</v>
      </c>
      <c r="I15" s="694">
        <v>0.25</v>
      </c>
      <c r="J15" s="695">
        <v>35000</v>
      </c>
      <c r="K15" s="694">
        <v>0.25</v>
      </c>
      <c r="L15" s="695">
        <v>35000</v>
      </c>
      <c r="M15" s="694">
        <v>0.25</v>
      </c>
      <c r="N15" s="695">
        <v>35000</v>
      </c>
      <c r="O15" s="696">
        <v>1</v>
      </c>
      <c r="P15" s="697">
        <f t="shared" si="0"/>
        <v>140000</v>
      </c>
      <c r="Q15" s="724" t="s">
        <v>1805</v>
      </c>
      <c r="R15" s="635" t="s">
        <v>1806</v>
      </c>
      <c r="S15" s="736" t="s">
        <v>1818</v>
      </c>
      <c r="T15" s="738" t="s">
        <v>2114</v>
      </c>
      <c r="U15" s="736" t="s">
        <v>1816</v>
      </c>
      <c r="V15" s="736" t="s">
        <v>1817</v>
      </c>
      <c r="W15" s="736" t="s">
        <v>1819</v>
      </c>
    </row>
    <row r="16" spans="1:23" ht="60" x14ac:dyDescent="0.25">
      <c r="A16" s="667"/>
      <c r="B16" s="667"/>
      <c r="C16" s="668"/>
      <c r="D16" s="635" t="s">
        <v>1936</v>
      </c>
      <c r="E16" s="652" t="s">
        <v>1815</v>
      </c>
      <c r="F16" s="662" t="s">
        <v>1773</v>
      </c>
      <c r="G16" s="694">
        <v>0.5</v>
      </c>
      <c r="H16" s="695">
        <v>5000</v>
      </c>
      <c r="I16" s="694">
        <v>0.5</v>
      </c>
      <c r="J16" s="695">
        <v>5000</v>
      </c>
      <c r="K16" s="694">
        <v>0</v>
      </c>
      <c r="L16" s="695">
        <v>0</v>
      </c>
      <c r="M16" s="694">
        <v>0</v>
      </c>
      <c r="N16" s="695">
        <v>0</v>
      </c>
      <c r="O16" s="696">
        <v>1</v>
      </c>
      <c r="P16" s="697">
        <f t="shared" si="0"/>
        <v>10000</v>
      </c>
      <c r="Q16" s="723" t="s">
        <v>1804</v>
      </c>
      <c r="R16" s="644" t="s">
        <v>174</v>
      </c>
      <c r="S16" s="739"/>
      <c r="T16" s="739"/>
      <c r="U16" s="739"/>
      <c r="V16" s="739"/>
      <c r="W16" s="739"/>
    </row>
    <row r="17" spans="1:23" ht="135" x14ac:dyDescent="0.25">
      <c r="A17" s="669" t="s">
        <v>1767</v>
      </c>
      <c r="B17" s="661" t="s">
        <v>1774</v>
      </c>
      <c r="C17" s="670" t="s">
        <v>1820</v>
      </c>
      <c r="D17" s="636" t="s">
        <v>1969</v>
      </c>
      <c r="E17" s="635" t="s">
        <v>1952</v>
      </c>
      <c r="F17" s="662" t="s">
        <v>1937</v>
      </c>
      <c r="G17" s="698">
        <v>0.2</v>
      </c>
      <c r="H17" s="699">
        <v>14289.76</v>
      </c>
      <c r="I17" s="700">
        <v>0.4</v>
      </c>
      <c r="J17" s="699">
        <v>28579.52</v>
      </c>
      <c r="K17" s="700">
        <v>0.3</v>
      </c>
      <c r="L17" s="699">
        <v>21434.639999999999</v>
      </c>
      <c r="M17" s="700">
        <v>0.1</v>
      </c>
      <c r="N17" s="699">
        <v>7144.88</v>
      </c>
      <c r="O17" s="701">
        <f t="shared" ref="O17:O27" si="1">+G17+I17+K17+M17</f>
        <v>1.0000000000000002</v>
      </c>
      <c r="P17" s="697">
        <f t="shared" si="0"/>
        <v>71448.800000000003</v>
      </c>
      <c r="Q17" s="725" t="s">
        <v>1827</v>
      </c>
      <c r="R17" s="726" t="s">
        <v>1828</v>
      </c>
      <c r="S17" s="740" t="s">
        <v>2113</v>
      </c>
      <c r="T17" s="636" t="s">
        <v>2115</v>
      </c>
      <c r="U17" s="735" t="s">
        <v>1832</v>
      </c>
      <c r="V17" s="735" t="s">
        <v>1807</v>
      </c>
      <c r="W17" s="735" t="s">
        <v>1833</v>
      </c>
    </row>
    <row r="18" spans="1:23" ht="105" x14ac:dyDescent="0.25">
      <c r="A18" s="671"/>
      <c r="B18" s="664"/>
      <c r="C18" s="665" t="s">
        <v>1822</v>
      </c>
      <c r="D18" s="635" t="s">
        <v>1959</v>
      </c>
      <c r="E18" s="635" t="s">
        <v>1953</v>
      </c>
      <c r="F18" s="663" t="s">
        <v>2098</v>
      </c>
      <c r="G18" s="698">
        <v>0.2</v>
      </c>
      <c r="H18" s="702">
        <v>11000</v>
      </c>
      <c r="I18" s="698">
        <v>0.3</v>
      </c>
      <c r="J18" s="702">
        <v>16500</v>
      </c>
      <c r="K18" s="698">
        <v>0.3</v>
      </c>
      <c r="L18" s="702">
        <v>16500</v>
      </c>
      <c r="M18" s="698">
        <v>0.2</v>
      </c>
      <c r="N18" s="702">
        <v>11000</v>
      </c>
      <c r="O18" s="701">
        <f t="shared" si="1"/>
        <v>1</v>
      </c>
      <c r="P18" s="697">
        <f t="shared" si="0"/>
        <v>55000</v>
      </c>
      <c r="Q18" s="727" t="s">
        <v>1835</v>
      </c>
      <c r="R18" s="728" t="s">
        <v>1836</v>
      </c>
      <c r="S18" s="630" t="s">
        <v>1840</v>
      </c>
      <c r="T18" s="630" t="s">
        <v>1849</v>
      </c>
      <c r="U18" s="630" t="s">
        <v>1839</v>
      </c>
      <c r="V18" s="630" t="s">
        <v>1838</v>
      </c>
      <c r="W18" s="630" t="s">
        <v>1837</v>
      </c>
    </row>
    <row r="19" spans="1:23" ht="90" x14ac:dyDescent="0.25">
      <c r="A19" s="671"/>
      <c r="B19" s="664"/>
      <c r="C19" s="666"/>
      <c r="D19" s="630" t="s">
        <v>1955</v>
      </c>
      <c r="E19" s="635" t="s">
        <v>1954</v>
      </c>
      <c r="F19" s="663" t="s">
        <v>1962</v>
      </c>
      <c r="G19" s="698">
        <v>0.25</v>
      </c>
      <c r="H19" s="702">
        <v>75000</v>
      </c>
      <c r="I19" s="698">
        <v>0.25</v>
      </c>
      <c r="J19" s="702">
        <v>75000</v>
      </c>
      <c r="K19" s="698">
        <v>0.25</v>
      </c>
      <c r="L19" s="702">
        <v>75000</v>
      </c>
      <c r="M19" s="698">
        <v>0.25</v>
      </c>
      <c r="N19" s="702">
        <v>75000</v>
      </c>
      <c r="O19" s="701">
        <f t="shared" si="1"/>
        <v>1</v>
      </c>
      <c r="P19" s="697">
        <f t="shared" si="0"/>
        <v>300000</v>
      </c>
      <c r="Q19" s="727" t="s">
        <v>1835</v>
      </c>
      <c r="R19" s="728" t="s">
        <v>1836</v>
      </c>
      <c r="S19" s="631"/>
      <c r="T19" s="631"/>
      <c r="U19" s="631"/>
      <c r="V19" s="631"/>
      <c r="W19" s="631"/>
    </row>
    <row r="20" spans="1:23" ht="120" x14ac:dyDescent="0.25">
      <c r="A20" s="671"/>
      <c r="B20" s="664"/>
      <c r="C20" s="666"/>
      <c r="D20" s="631"/>
      <c r="E20" s="635" t="s">
        <v>1956</v>
      </c>
      <c r="F20" s="663" t="s">
        <v>1963</v>
      </c>
      <c r="G20" s="698">
        <v>0.2</v>
      </c>
      <c r="H20" s="702">
        <v>64000</v>
      </c>
      <c r="I20" s="698">
        <v>0.3</v>
      </c>
      <c r="J20" s="702">
        <v>96000</v>
      </c>
      <c r="K20" s="698">
        <v>0.3</v>
      </c>
      <c r="L20" s="702">
        <v>96000</v>
      </c>
      <c r="M20" s="698">
        <v>0.2</v>
      </c>
      <c r="N20" s="702">
        <v>64000</v>
      </c>
      <c r="O20" s="701">
        <f t="shared" si="1"/>
        <v>1</v>
      </c>
      <c r="P20" s="697">
        <f t="shared" si="0"/>
        <v>320000</v>
      </c>
      <c r="Q20" s="727" t="s">
        <v>1835</v>
      </c>
      <c r="R20" s="728" t="s">
        <v>1836</v>
      </c>
      <c r="S20" s="631"/>
      <c r="T20" s="631"/>
      <c r="U20" s="631"/>
      <c r="V20" s="631"/>
      <c r="W20" s="631"/>
    </row>
    <row r="21" spans="1:23" ht="45" x14ac:dyDescent="0.25">
      <c r="A21" s="671"/>
      <c r="B21" s="664"/>
      <c r="C21" s="666"/>
      <c r="D21" s="631"/>
      <c r="E21" s="635" t="s">
        <v>1957</v>
      </c>
      <c r="F21" s="663" t="s">
        <v>1964</v>
      </c>
      <c r="G21" s="698">
        <v>0.25</v>
      </c>
      <c r="H21" s="702">
        <v>0</v>
      </c>
      <c r="I21" s="698">
        <v>0.25</v>
      </c>
      <c r="J21" s="702">
        <v>0</v>
      </c>
      <c r="K21" s="698">
        <v>0.25</v>
      </c>
      <c r="L21" s="702">
        <v>0</v>
      </c>
      <c r="M21" s="698">
        <v>0.25</v>
      </c>
      <c r="N21" s="702">
        <v>0</v>
      </c>
      <c r="O21" s="701">
        <f t="shared" si="1"/>
        <v>1</v>
      </c>
      <c r="P21" s="697">
        <f t="shared" si="0"/>
        <v>0</v>
      </c>
      <c r="Q21" s="727" t="s">
        <v>1841</v>
      </c>
      <c r="R21" s="728" t="s">
        <v>1842</v>
      </c>
      <c r="S21" s="631"/>
      <c r="T21" s="631"/>
      <c r="U21" s="631"/>
      <c r="V21" s="631"/>
      <c r="W21" s="631"/>
    </row>
    <row r="22" spans="1:23" ht="60" x14ac:dyDescent="0.25">
      <c r="A22" s="671"/>
      <c r="B22" s="664"/>
      <c r="C22" s="668"/>
      <c r="D22" s="632"/>
      <c r="E22" s="652" t="s">
        <v>1958</v>
      </c>
      <c r="F22" s="663" t="s">
        <v>1965</v>
      </c>
      <c r="G22" s="703">
        <v>0.2</v>
      </c>
      <c r="H22" s="702">
        <v>132000</v>
      </c>
      <c r="I22" s="703">
        <v>0.3</v>
      </c>
      <c r="J22" s="702">
        <v>198000</v>
      </c>
      <c r="K22" s="703">
        <v>0.2</v>
      </c>
      <c r="L22" s="702">
        <v>132000</v>
      </c>
      <c r="M22" s="703">
        <v>0.3</v>
      </c>
      <c r="N22" s="702">
        <v>198000</v>
      </c>
      <c r="O22" s="701">
        <f t="shared" si="1"/>
        <v>1</v>
      </c>
      <c r="P22" s="697">
        <f t="shared" si="0"/>
        <v>660000</v>
      </c>
      <c r="Q22" s="727" t="s">
        <v>1835</v>
      </c>
      <c r="R22" s="728" t="s">
        <v>1836</v>
      </c>
      <c r="S22" s="631"/>
      <c r="T22" s="631"/>
      <c r="U22" s="631"/>
      <c r="V22" s="631"/>
      <c r="W22" s="631"/>
    </row>
    <row r="23" spans="1:23" ht="90" x14ac:dyDescent="0.25">
      <c r="A23" s="671"/>
      <c r="B23" s="664"/>
      <c r="C23" s="665" t="s">
        <v>1821</v>
      </c>
      <c r="D23" s="630" t="s">
        <v>1775</v>
      </c>
      <c r="E23" s="635" t="s">
        <v>1960</v>
      </c>
      <c r="F23" s="672" t="s">
        <v>1966</v>
      </c>
      <c r="G23" s="698">
        <v>0.2</v>
      </c>
      <c r="H23" s="702">
        <v>1000</v>
      </c>
      <c r="I23" s="698">
        <v>0.3</v>
      </c>
      <c r="J23" s="702">
        <v>1500</v>
      </c>
      <c r="K23" s="698">
        <v>0.3</v>
      </c>
      <c r="L23" s="702">
        <v>1500</v>
      </c>
      <c r="M23" s="698">
        <v>0.2</v>
      </c>
      <c r="N23" s="702">
        <v>1000</v>
      </c>
      <c r="O23" s="701">
        <f t="shared" si="1"/>
        <v>1</v>
      </c>
      <c r="P23" s="697">
        <f t="shared" si="0"/>
        <v>5000</v>
      </c>
      <c r="Q23" s="727" t="s">
        <v>1841</v>
      </c>
      <c r="R23" s="728" t="s">
        <v>1842</v>
      </c>
      <c r="S23" s="631"/>
      <c r="T23" s="631"/>
      <c r="U23" s="631"/>
      <c r="V23" s="631"/>
      <c r="W23" s="631"/>
    </row>
    <row r="24" spans="1:23" ht="75" x14ac:dyDescent="0.25">
      <c r="A24" s="671"/>
      <c r="B24" s="664"/>
      <c r="C24" s="666"/>
      <c r="D24" s="631"/>
      <c r="E24" s="635" t="s">
        <v>1961</v>
      </c>
      <c r="F24" s="672" t="s">
        <v>1847</v>
      </c>
      <c r="G24" s="698">
        <v>0.25</v>
      </c>
      <c r="H24" s="702">
        <v>192250</v>
      </c>
      <c r="I24" s="698">
        <v>0.25</v>
      </c>
      <c r="J24" s="702">
        <v>192250</v>
      </c>
      <c r="K24" s="698">
        <v>0.25</v>
      </c>
      <c r="L24" s="702">
        <v>192250</v>
      </c>
      <c r="M24" s="698">
        <v>0.25</v>
      </c>
      <c r="N24" s="702">
        <v>192250</v>
      </c>
      <c r="O24" s="701">
        <f t="shared" si="1"/>
        <v>1</v>
      </c>
      <c r="P24" s="697">
        <f t="shared" si="0"/>
        <v>769000</v>
      </c>
      <c r="Q24" s="727" t="s">
        <v>1843</v>
      </c>
      <c r="R24" s="728" t="s">
        <v>1844</v>
      </c>
      <c r="S24" s="631"/>
      <c r="T24" s="631"/>
      <c r="U24" s="631"/>
      <c r="V24" s="631"/>
      <c r="W24" s="631"/>
    </row>
    <row r="25" spans="1:23" ht="60" x14ac:dyDescent="0.25">
      <c r="A25" s="671"/>
      <c r="B25" s="664"/>
      <c r="C25" s="666"/>
      <c r="D25" s="631"/>
      <c r="E25" s="635" t="s">
        <v>746</v>
      </c>
      <c r="F25" s="672" t="s">
        <v>1848</v>
      </c>
      <c r="G25" s="698">
        <v>0.25</v>
      </c>
      <c r="H25" s="702">
        <v>15000</v>
      </c>
      <c r="I25" s="698">
        <v>0.25</v>
      </c>
      <c r="J25" s="702">
        <v>15000</v>
      </c>
      <c r="K25" s="698">
        <v>0.25</v>
      </c>
      <c r="L25" s="702">
        <v>15000</v>
      </c>
      <c r="M25" s="698">
        <v>0.25</v>
      </c>
      <c r="N25" s="702">
        <v>15000</v>
      </c>
      <c r="O25" s="701">
        <f t="shared" si="1"/>
        <v>1</v>
      </c>
      <c r="P25" s="697">
        <f t="shared" si="0"/>
        <v>60000</v>
      </c>
      <c r="Q25" s="727" t="s">
        <v>1845</v>
      </c>
      <c r="R25" s="728" t="s">
        <v>1846</v>
      </c>
      <c r="S25" s="631"/>
      <c r="T25" s="631"/>
      <c r="U25" s="631"/>
      <c r="V25" s="631"/>
      <c r="W25" s="631"/>
    </row>
    <row r="26" spans="1:23" ht="60" x14ac:dyDescent="0.25">
      <c r="A26" s="671"/>
      <c r="B26" s="664"/>
      <c r="C26" s="666"/>
      <c r="D26" s="631"/>
      <c r="E26" s="653" t="s">
        <v>2036</v>
      </c>
      <c r="F26" s="663" t="s">
        <v>2037</v>
      </c>
      <c r="G26" s="703">
        <v>0.2</v>
      </c>
      <c r="H26" s="702">
        <v>28800</v>
      </c>
      <c r="I26" s="703">
        <v>0.3</v>
      </c>
      <c r="J26" s="702">
        <v>43200</v>
      </c>
      <c r="K26" s="703">
        <v>0.3</v>
      </c>
      <c r="L26" s="702">
        <v>43200</v>
      </c>
      <c r="M26" s="703">
        <v>0.2</v>
      </c>
      <c r="N26" s="702">
        <v>28800</v>
      </c>
      <c r="O26" s="703">
        <f t="shared" si="1"/>
        <v>1</v>
      </c>
      <c r="P26" s="697">
        <f t="shared" si="0"/>
        <v>144000</v>
      </c>
      <c r="Q26" s="729" t="s">
        <v>1925</v>
      </c>
      <c r="R26" s="730" t="s">
        <v>1926</v>
      </c>
      <c r="S26" s="631"/>
      <c r="T26" s="631"/>
      <c r="U26" s="631"/>
      <c r="V26" s="631"/>
      <c r="W26" s="631"/>
    </row>
    <row r="27" spans="1:23" ht="60" x14ac:dyDescent="0.25">
      <c r="A27" s="671"/>
      <c r="B27" s="664"/>
      <c r="C27" s="666"/>
      <c r="D27" s="632"/>
      <c r="E27" s="653" t="s">
        <v>2041</v>
      </c>
      <c r="F27" s="663" t="s">
        <v>2042</v>
      </c>
      <c r="G27" s="703">
        <v>0.2</v>
      </c>
      <c r="H27" s="702">
        <v>1000</v>
      </c>
      <c r="I27" s="703">
        <v>0.3</v>
      </c>
      <c r="J27" s="702">
        <v>1500</v>
      </c>
      <c r="K27" s="703">
        <v>0.2</v>
      </c>
      <c r="L27" s="702">
        <v>1000</v>
      </c>
      <c r="M27" s="703">
        <v>0.3</v>
      </c>
      <c r="N27" s="702">
        <v>1500</v>
      </c>
      <c r="O27" s="703">
        <f t="shared" si="1"/>
        <v>1</v>
      </c>
      <c r="P27" s="697">
        <f t="shared" si="0"/>
        <v>5000</v>
      </c>
      <c r="Q27" s="729" t="s">
        <v>1841</v>
      </c>
      <c r="R27" s="730" t="s">
        <v>1842</v>
      </c>
      <c r="S27" s="631"/>
      <c r="T27" s="631"/>
      <c r="U27" s="631"/>
      <c r="V27" s="631"/>
      <c r="W27" s="631"/>
    </row>
    <row r="28" spans="1:23" ht="45" x14ac:dyDescent="0.25">
      <c r="A28" s="671"/>
      <c r="B28" s="664"/>
      <c r="C28" s="665" t="s">
        <v>1776</v>
      </c>
      <c r="D28" s="630" t="s">
        <v>1824</v>
      </c>
      <c r="E28" s="638" t="s">
        <v>1967</v>
      </c>
      <c r="F28" s="663" t="s">
        <v>1823</v>
      </c>
      <c r="G28" s="704">
        <v>0.2</v>
      </c>
      <c r="H28" s="702">
        <f>31035+10000+4000</f>
        <v>45035</v>
      </c>
      <c r="I28" s="698">
        <v>0.3</v>
      </c>
      <c r="J28" s="702">
        <f>46552.5+15000+6000</f>
        <v>67552.5</v>
      </c>
      <c r="K28" s="698">
        <v>0.3</v>
      </c>
      <c r="L28" s="702">
        <f>46552.5+15000+6000</f>
        <v>67552.5</v>
      </c>
      <c r="M28" s="698">
        <v>0.2</v>
      </c>
      <c r="N28" s="702">
        <f>31035+10000+4000</f>
        <v>45035</v>
      </c>
      <c r="O28" s="705">
        <v>1</v>
      </c>
      <c r="P28" s="697">
        <f t="shared" si="0"/>
        <v>225175</v>
      </c>
      <c r="Q28" s="727" t="s">
        <v>1825</v>
      </c>
      <c r="R28" s="728" t="s">
        <v>1826</v>
      </c>
      <c r="S28" s="646" t="s">
        <v>1830</v>
      </c>
      <c r="T28" s="646" t="s">
        <v>1831</v>
      </c>
      <c r="U28" s="646" t="s">
        <v>1832</v>
      </c>
      <c r="V28" s="645" t="s">
        <v>1807</v>
      </c>
      <c r="W28" s="646" t="s">
        <v>1833</v>
      </c>
    </row>
    <row r="29" spans="1:23" ht="90" x14ac:dyDescent="0.25">
      <c r="A29" s="671"/>
      <c r="B29" s="664"/>
      <c r="C29" s="666"/>
      <c r="D29" s="631"/>
      <c r="E29" s="638" t="s">
        <v>1968</v>
      </c>
      <c r="F29" s="663" t="s">
        <v>2040</v>
      </c>
      <c r="G29" s="698">
        <v>0.25</v>
      </c>
      <c r="H29" s="702">
        <v>1250</v>
      </c>
      <c r="I29" s="698">
        <v>0.25</v>
      </c>
      <c r="J29" s="702">
        <v>1250</v>
      </c>
      <c r="K29" s="698">
        <v>0.25</v>
      </c>
      <c r="L29" s="702">
        <v>1250</v>
      </c>
      <c r="M29" s="698">
        <v>0.25</v>
      </c>
      <c r="N29" s="702">
        <v>1250</v>
      </c>
      <c r="O29" s="701">
        <f>+G29+I29+K29+M29</f>
        <v>1</v>
      </c>
      <c r="P29" s="697">
        <f t="shared" si="0"/>
        <v>5000</v>
      </c>
      <c r="Q29" s="727" t="s">
        <v>1829</v>
      </c>
      <c r="R29" s="728" t="s">
        <v>44</v>
      </c>
      <c r="S29" s="646"/>
      <c r="T29" s="646"/>
      <c r="U29" s="646"/>
      <c r="V29" s="646"/>
      <c r="W29" s="646"/>
    </row>
    <row r="30" spans="1:23" ht="60" x14ac:dyDescent="0.25">
      <c r="A30" s="671"/>
      <c r="B30" s="664"/>
      <c r="C30" s="668"/>
      <c r="D30" s="632"/>
      <c r="E30" s="653" t="s">
        <v>2038</v>
      </c>
      <c r="F30" s="663" t="s">
        <v>2039</v>
      </c>
      <c r="G30" s="703">
        <v>0.2</v>
      </c>
      <c r="H30" s="702">
        <v>75000</v>
      </c>
      <c r="I30" s="703">
        <v>0.3</v>
      </c>
      <c r="J30" s="702">
        <v>112500</v>
      </c>
      <c r="K30" s="703">
        <v>0.2</v>
      </c>
      <c r="L30" s="702">
        <v>75000</v>
      </c>
      <c r="M30" s="703">
        <v>0.3</v>
      </c>
      <c r="N30" s="702">
        <v>112500</v>
      </c>
      <c r="O30" s="703">
        <f>+G30+I30+K30+M30</f>
        <v>1</v>
      </c>
      <c r="P30" s="697">
        <f t="shared" si="0"/>
        <v>375000</v>
      </c>
      <c r="Q30" s="729" t="s">
        <v>1864</v>
      </c>
      <c r="R30" s="730" t="s">
        <v>1865</v>
      </c>
      <c r="S30" s="646"/>
      <c r="T30" s="646"/>
      <c r="U30" s="646"/>
      <c r="V30" s="646"/>
      <c r="W30" s="646"/>
    </row>
    <row r="31" spans="1:23" ht="135" x14ac:dyDescent="0.25">
      <c r="A31" s="671"/>
      <c r="B31" s="664"/>
      <c r="C31" s="673" t="s">
        <v>1834</v>
      </c>
      <c r="D31" s="635" t="s">
        <v>1778</v>
      </c>
      <c r="E31" s="638" t="s">
        <v>1970</v>
      </c>
      <c r="F31" s="662" t="s">
        <v>1777</v>
      </c>
      <c r="G31" s="694">
        <v>0</v>
      </c>
      <c r="H31" s="695">
        <v>0</v>
      </c>
      <c r="I31" s="694">
        <v>0</v>
      </c>
      <c r="J31" s="695">
        <v>2000</v>
      </c>
      <c r="K31" s="694">
        <v>0</v>
      </c>
      <c r="L31" s="695">
        <v>0</v>
      </c>
      <c r="M31" s="694">
        <v>0</v>
      </c>
      <c r="N31" s="695">
        <v>0</v>
      </c>
      <c r="O31" s="696">
        <v>0</v>
      </c>
      <c r="P31" s="697">
        <f t="shared" si="0"/>
        <v>2000</v>
      </c>
      <c r="Q31" s="727" t="s">
        <v>1864</v>
      </c>
      <c r="R31" s="728" t="s">
        <v>1865</v>
      </c>
      <c r="S31" s="638" t="s">
        <v>2116</v>
      </c>
      <c r="T31" s="638" t="s">
        <v>2117</v>
      </c>
      <c r="U31" s="638" t="s">
        <v>2118</v>
      </c>
      <c r="V31" s="635" t="s">
        <v>1807</v>
      </c>
      <c r="W31" s="741" t="s">
        <v>2119</v>
      </c>
    </row>
    <row r="32" spans="1:23" ht="150" x14ac:dyDescent="0.25">
      <c r="A32" s="671"/>
      <c r="B32" s="664"/>
      <c r="C32" s="663" t="s">
        <v>1863</v>
      </c>
      <c r="D32" s="635" t="s">
        <v>1850</v>
      </c>
      <c r="E32" s="638" t="s">
        <v>1971</v>
      </c>
      <c r="F32" s="663" t="s">
        <v>1866</v>
      </c>
      <c r="G32" s="698">
        <v>0.4</v>
      </c>
      <c r="H32" s="702">
        <v>122000</v>
      </c>
      <c r="I32" s="698">
        <v>0.19</v>
      </c>
      <c r="J32" s="702">
        <v>57547</v>
      </c>
      <c r="K32" s="698">
        <v>7.0000000000000007E-2</v>
      </c>
      <c r="L32" s="702">
        <v>20602</v>
      </c>
      <c r="M32" s="698">
        <v>0.34</v>
      </c>
      <c r="N32" s="702">
        <v>100800</v>
      </c>
      <c r="O32" s="701">
        <f t="shared" ref="O32:O37" si="2">+G32+I32+K32+M32</f>
        <v>1.0000000000000002</v>
      </c>
      <c r="P32" s="697">
        <f t="shared" si="0"/>
        <v>300949</v>
      </c>
      <c r="Q32" s="727" t="s">
        <v>1864</v>
      </c>
      <c r="R32" s="728" t="s">
        <v>1865</v>
      </c>
      <c r="S32" s="638" t="s">
        <v>2120</v>
      </c>
      <c r="T32" s="638" t="s">
        <v>2121</v>
      </c>
      <c r="U32" s="638" t="s">
        <v>2122</v>
      </c>
      <c r="V32" s="635" t="s">
        <v>1807</v>
      </c>
      <c r="W32" s="741" t="s">
        <v>2123</v>
      </c>
    </row>
    <row r="33" spans="1:23" ht="60" x14ac:dyDescent="0.25">
      <c r="A33" s="671"/>
      <c r="B33" s="664"/>
      <c r="C33" s="665" t="s">
        <v>1867</v>
      </c>
      <c r="D33" s="630" t="s">
        <v>1779</v>
      </c>
      <c r="E33" s="638" t="s">
        <v>1972</v>
      </c>
      <c r="F33" s="662" t="s">
        <v>1868</v>
      </c>
      <c r="G33" s="698">
        <v>0.1</v>
      </c>
      <c r="H33" s="702">
        <v>13800</v>
      </c>
      <c r="I33" s="698">
        <v>0.1</v>
      </c>
      <c r="J33" s="702">
        <v>13800</v>
      </c>
      <c r="K33" s="698">
        <v>0.4</v>
      </c>
      <c r="L33" s="702">
        <v>55200</v>
      </c>
      <c r="M33" s="698">
        <v>0.4</v>
      </c>
      <c r="N33" s="702">
        <v>55200</v>
      </c>
      <c r="O33" s="701">
        <f t="shared" si="2"/>
        <v>1</v>
      </c>
      <c r="P33" s="697">
        <f t="shared" si="0"/>
        <v>138000</v>
      </c>
      <c r="Q33" s="724" t="s">
        <v>1927</v>
      </c>
      <c r="R33" s="731" t="s">
        <v>1928</v>
      </c>
      <c r="S33" s="742" t="s">
        <v>2027</v>
      </c>
      <c r="T33" s="742" t="s">
        <v>2028</v>
      </c>
      <c r="U33" s="742" t="s">
        <v>2029</v>
      </c>
      <c r="V33" s="630" t="s">
        <v>1807</v>
      </c>
      <c r="W33" s="743" t="s">
        <v>2030</v>
      </c>
    </row>
    <row r="34" spans="1:23" ht="90" x14ac:dyDescent="0.25">
      <c r="A34" s="671"/>
      <c r="B34" s="664"/>
      <c r="C34" s="666"/>
      <c r="D34" s="631"/>
      <c r="E34" s="638" t="s">
        <v>2019</v>
      </c>
      <c r="F34" s="663" t="s">
        <v>2020</v>
      </c>
      <c r="G34" s="698">
        <v>0.2</v>
      </c>
      <c r="H34" s="702">
        <v>2000</v>
      </c>
      <c r="I34" s="698">
        <v>0.3</v>
      </c>
      <c r="J34" s="702">
        <v>3000</v>
      </c>
      <c r="K34" s="698">
        <v>0.2</v>
      </c>
      <c r="L34" s="702">
        <v>2000</v>
      </c>
      <c r="M34" s="698">
        <v>0.3</v>
      </c>
      <c r="N34" s="702">
        <v>3000</v>
      </c>
      <c r="O34" s="701">
        <f t="shared" si="2"/>
        <v>1</v>
      </c>
      <c r="P34" s="697">
        <f t="shared" si="0"/>
        <v>10000</v>
      </c>
      <c r="Q34" s="723" t="s">
        <v>1829</v>
      </c>
      <c r="R34" s="726" t="s">
        <v>2021</v>
      </c>
      <c r="S34" s="631"/>
      <c r="T34" s="631"/>
      <c r="U34" s="631"/>
      <c r="V34" s="631"/>
      <c r="W34" s="744"/>
    </row>
    <row r="35" spans="1:23" ht="60" x14ac:dyDescent="0.25">
      <c r="A35" s="671"/>
      <c r="B35" s="664"/>
      <c r="C35" s="666"/>
      <c r="D35" s="631"/>
      <c r="E35" s="638" t="s">
        <v>2022</v>
      </c>
      <c r="F35" s="663" t="s">
        <v>2023</v>
      </c>
      <c r="G35" s="698">
        <v>0.25</v>
      </c>
      <c r="H35" s="702">
        <v>1500</v>
      </c>
      <c r="I35" s="698">
        <v>0.25</v>
      </c>
      <c r="J35" s="702">
        <v>1500</v>
      </c>
      <c r="K35" s="698">
        <v>0.25</v>
      </c>
      <c r="L35" s="702">
        <v>1500</v>
      </c>
      <c r="M35" s="698">
        <v>0.25</v>
      </c>
      <c r="N35" s="702">
        <v>1500</v>
      </c>
      <c r="O35" s="701">
        <f t="shared" si="2"/>
        <v>1</v>
      </c>
      <c r="P35" s="697">
        <f t="shared" si="0"/>
        <v>6000</v>
      </c>
      <c r="Q35" s="723" t="s">
        <v>2024</v>
      </c>
      <c r="R35" s="726" t="s">
        <v>2025</v>
      </c>
      <c r="S35" s="631"/>
      <c r="T35" s="631"/>
      <c r="U35" s="631"/>
      <c r="V35" s="631"/>
      <c r="W35" s="744"/>
    </row>
    <row r="36" spans="1:23" ht="45" x14ac:dyDescent="0.25">
      <c r="A36" s="671"/>
      <c r="B36" s="664"/>
      <c r="C36" s="666"/>
      <c r="D36" s="631"/>
      <c r="E36" s="638" t="s">
        <v>2031</v>
      </c>
      <c r="F36" s="663" t="s">
        <v>2026</v>
      </c>
      <c r="G36" s="698">
        <v>0.25</v>
      </c>
      <c r="H36" s="702">
        <v>1500</v>
      </c>
      <c r="I36" s="698">
        <v>0.3</v>
      </c>
      <c r="J36" s="702">
        <v>1800</v>
      </c>
      <c r="K36" s="698">
        <v>0.3</v>
      </c>
      <c r="L36" s="702">
        <v>1800</v>
      </c>
      <c r="M36" s="698">
        <v>0.15</v>
      </c>
      <c r="N36" s="702">
        <v>900</v>
      </c>
      <c r="O36" s="701">
        <f t="shared" si="2"/>
        <v>1</v>
      </c>
      <c r="P36" s="697">
        <f t="shared" si="0"/>
        <v>6000</v>
      </c>
      <c r="Q36" s="723" t="s">
        <v>1855</v>
      </c>
      <c r="R36" s="726" t="s">
        <v>1856</v>
      </c>
      <c r="S36" s="631"/>
      <c r="T36" s="631"/>
      <c r="U36" s="631"/>
      <c r="V36" s="631"/>
      <c r="W36" s="744"/>
    </row>
    <row r="37" spans="1:23" ht="90" x14ac:dyDescent="0.25">
      <c r="A37" s="671"/>
      <c r="B37" s="664"/>
      <c r="C37" s="668"/>
      <c r="D37" s="632"/>
      <c r="E37" s="638" t="s">
        <v>2032</v>
      </c>
      <c r="F37" s="663" t="s">
        <v>2033</v>
      </c>
      <c r="G37" s="698">
        <v>0.2</v>
      </c>
      <c r="H37" s="702">
        <f>2580+2600+600</f>
        <v>5780</v>
      </c>
      <c r="I37" s="698">
        <v>0.3</v>
      </c>
      <c r="J37" s="702">
        <f>3870+3900+900</f>
        <v>8670</v>
      </c>
      <c r="K37" s="698">
        <v>0.3</v>
      </c>
      <c r="L37" s="702">
        <f>3870+900+3900</f>
        <v>8670</v>
      </c>
      <c r="M37" s="698">
        <v>0.2</v>
      </c>
      <c r="N37" s="702">
        <f>2580+2600+600</f>
        <v>5780</v>
      </c>
      <c r="O37" s="701">
        <f t="shared" si="2"/>
        <v>1</v>
      </c>
      <c r="P37" s="697">
        <f t="shared" si="0"/>
        <v>28900</v>
      </c>
      <c r="Q37" s="723" t="s">
        <v>2034</v>
      </c>
      <c r="R37" s="726" t="s">
        <v>2035</v>
      </c>
      <c r="S37" s="632"/>
      <c r="T37" s="632"/>
      <c r="U37" s="632"/>
      <c r="V37" s="632"/>
      <c r="W37" s="745"/>
    </row>
    <row r="38" spans="1:23" ht="75" x14ac:dyDescent="0.25">
      <c r="A38" s="671"/>
      <c r="B38" s="664"/>
      <c r="C38" s="674" t="s">
        <v>1851</v>
      </c>
      <c r="D38" s="637" t="s">
        <v>1852</v>
      </c>
      <c r="E38" s="638" t="s">
        <v>1973</v>
      </c>
      <c r="F38" s="672" t="s">
        <v>1980</v>
      </c>
      <c r="G38" s="698">
        <v>0.25</v>
      </c>
      <c r="H38" s="702">
        <v>75000</v>
      </c>
      <c r="I38" s="698">
        <v>0.25</v>
      </c>
      <c r="J38" s="702">
        <v>75000</v>
      </c>
      <c r="K38" s="698">
        <v>0.25</v>
      </c>
      <c r="L38" s="702">
        <v>75000</v>
      </c>
      <c r="M38" s="698">
        <v>0.25</v>
      </c>
      <c r="N38" s="702">
        <v>75000</v>
      </c>
      <c r="O38" s="701">
        <f t="shared" ref="O38:O46" si="3">+G38+I38+K38+M38</f>
        <v>1</v>
      </c>
      <c r="P38" s="697">
        <f>SUM(H38,J38,L38,N38)</f>
        <v>300000</v>
      </c>
      <c r="Q38" s="727" t="s">
        <v>1825</v>
      </c>
      <c r="R38" s="728" t="s">
        <v>1826</v>
      </c>
      <c r="S38" s="746" t="s">
        <v>2108</v>
      </c>
      <c r="T38" s="736" t="s">
        <v>1862</v>
      </c>
      <c r="U38" s="736" t="s">
        <v>1853</v>
      </c>
      <c r="V38" s="736" t="s">
        <v>1807</v>
      </c>
      <c r="W38" s="736" t="s">
        <v>1854</v>
      </c>
    </row>
    <row r="39" spans="1:23" ht="90" x14ac:dyDescent="0.25">
      <c r="A39" s="671"/>
      <c r="B39" s="664"/>
      <c r="C39" s="675"/>
      <c r="D39" s="637"/>
      <c r="E39" s="638" t="s">
        <v>1974</v>
      </c>
      <c r="F39" s="672" t="s">
        <v>1981</v>
      </c>
      <c r="G39" s="698">
        <v>0.25</v>
      </c>
      <c r="H39" s="702">
        <v>3750</v>
      </c>
      <c r="I39" s="698">
        <v>0.25</v>
      </c>
      <c r="J39" s="702">
        <v>3750</v>
      </c>
      <c r="K39" s="698">
        <v>0.25</v>
      </c>
      <c r="L39" s="702">
        <v>3750</v>
      </c>
      <c r="M39" s="698">
        <v>0.25</v>
      </c>
      <c r="N39" s="702">
        <v>3750</v>
      </c>
      <c r="O39" s="701">
        <f t="shared" si="3"/>
        <v>1</v>
      </c>
      <c r="P39" s="697">
        <f t="shared" si="0"/>
        <v>15000</v>
      </c>
      <c r="Q39" s="727" t="s">
        <v>1855</v>
      </c>
      <c r="R39" s="728" t="s">
        <v>1856</v>
      </c>
      <c r="S39" s="747"/>
      <c r="T39" s="737"/>
      <c r="U39" s="737"/>
      <c r="V39" s="737"/>
      <c r="W39" s="737"/>
    </row>
    <row r="40" spans="1:23" ht="75" x14ac:dyDescent="0.25">
      <c r="A40" s="671"/>
      <c r="B40" s="664"/>
      <c r="C40" s="675"/>
      <c r="D40" s="637"/>
      <c r="E40" s="638" t="s">
        <v>1975</v>
      </c>
      <c r="F40" s="672" t="s">
        <v>1982</v>
      </c>
      <c r="G40" s="698">
        <v>0.1</v>
      </c>
      <c r="H40" s="702">
        <v>500</v>
      </c>
      <c r="I40" s="698">
        <v>0.4</v>
      </c>
      <c r="J40" s="702">
        <v>2000</v>
      </c>
      <c r="K40" s="698">
        <v>0.4</v>
      </c>
      <c r="L40" s="702">
        <v>2000</v>
      </c>
      <c r="M40" s="698">
        <v>0.1</v>
      </c>
      <c r="N40" s="702">
        <v>500</v>
      </c>
      <c r="O40" s="701">
        <f t="shared" si="3"/>
        <v>1</v>
      </c>
      <c r="P40" s="697">
        <f t="shared" si="0"/>
        <v>5000</v>
      </c>
      <c r="Q40" s="729" t="s">
        <v>2101</v>
      </c>
      <c r="R40" s="728" t="s">
        <v>1857</v>
      </c>
      <c r="S40" s="747"/>
      <c r="T40" s="737"/>
      <c r="U40" s="737"/>
      <c r="V40" s="737"/>
      <c r="W40" s="737"/>
    </row>
    <row r="41" spans="1:23" ht="45" x14ac:dyDescent="0.25">
      <c r="A41" s="671"/>
      <c r="B41" s="664"/>
      <c r="C41" s="675"/>
      <c r="D41" s="637"/>
      <c r="E41" s="638" t="s">
        <v>1976</v>
      </c>
      <c r="F41" s="672" t="s">
        <v>1983</v>
      </c>
      <c r="G41" s="698">
        <v>0.1</v>
      </c>
      <c r="H41" s="702">
        <v>500</v>
      </c>
      <c r="I41" s="698">
        <v>0.4</v>
      </c>
      <c r="J41" s="702">
        <v>2000</v>
      </c>
      <c r="K41" s="698">
        <v>0.4</v>
      </c>
      <c r="L41" s="702">
        <v>2000</v>
      </c>
      <c r="M41" s="698">
        <v>0.1</v>
      </c>
      <c r="N41" s="702">
        <v>500</v>
      </c>
      <c r="O41" s="701">
        <f t="shared" si="3"/>
        <v>1</v>
      </c>
      <c r="P41" s="697">
        <f t="shared" si="0"/>
        <v>5000</v>
      </c>
      <c r="Q41" s="729" t="s">
        <v>2101</v>
      </c>
      <c r="R41" s="730" t="s">
        <v>1857</v>
      </c>
      <c r="S41" s="747"/>
      <c r="T41" s="737"/>
      <c r="U41" s="737"/>
      <c r="V41" s="737"/>
      <c r="W41" s="737"/>
    </row>
    <row r="42" spans="1:23" ht="60" x14ac:dyDescent="0.25">
      <c r="A42" s="671"/>
      <c r="B42" s="664"/>
      <c r="C42" s="675"/>
      <c r="D42" s="637"/>
      <c r="E42" s="638" t="s">
        <v>1977</v>
      </c>
      <c r="F42" s="672" t="s">
        <v>1984</v>
      </c>
      <c r="G42" s="698">
        <v>0.2</v>
      </c>
      <c r="H42" s="702">
        <v>6000</v>
      </c>
      <c r="I42" s="698">
        <v>0.3</v>
      </c>
      <c r="J42" s="702">
        <v>9000</v>
      </c>
      <c r="K42" s="698">
        <v>0.3</v>
      </c>
      <c r="L42" s="702">
        <v>9000</v>
      </c>
      <c r="M42" s="698">
        <v>0.2</v>
      </c>
      <c r="N42" s="702">
        <v>6000</v>
      </c>
      <c r="O42" s="701">
        <f t="shared" si="3"/>
        <v>1</v>
      </c>
      <c r="P42" s="697">
        <f t="shared" si="0"/>
        <v>30000</v>
      </c>
      <c r="Q42" s="727" t="s">
        <v>1858</v>
      </c>
      <c r="R42" s="728" t="s">
        <v>1859</v>
      </c>
      <c r="S42" s="747"/>
      <c r="T42" s="737"/>
      <c r="U42" s="737"/>
      <c r="V42" s="737"/>
      <c r="W42" s="737"/>
    </row>
    <row r="43" spans="1:23" ht="45" x14ac:dyDescent="0.25">
      <c r="A43" s="671"/>
      <c r="B43" s="664"/>
      <c r="C43" s="675"/>
      <c r="D43" s="637"/>
      <c r="E43" s="638" t="s">
        <v>1978</v>
      </c>
      <c r="F43" s="672" t="s">
        <v>1985</v>
      </c>
      <c r="G43" s="698">
        <v>0.2</v>
      </c>
      <c r="H43" s="702">
        <v>400</v>
      </c>
      <c r="I43" s="698">
        <v>0.25</v>
      </c>
      <c r="J43" s="702">
        <v>500</v>
      </c>
      <c r="K43" s="698">
        <v>0.25</v>
      </c>
      <c r="L43" s="702">
        <v>500</v>
      </c>
      <c r="M43" s="698">
        <v>0.3</v>
      </c>
      <c r="N43" s="702">
        <v>600</v>
      </c>
      <c r="O43" s="701">
        <f>+G43+I43+K43+M43</f>
        <v>1</v>
      </c>
      <c r="P43" s="697">
        <f t="shared" si="0"/>
        <v>2000</v>
      </c>
      <c r="Q43" s="727" t="s">
        <v>1860</v>
      </c>
      <c r="R43" s="728" t="s">
        <v>1861</v>
      </c>
      <c r="S43" s="747"/>
      <c r="T43" s="737"/>
      <c r="U43" s="737"/>
      <c r="V43" s="737"/>
      <c r="W43" s="737"/>
    </row>
    <row r="44" spans="1:23" ht="45" x14ac:dyDescent="0.25">
      <c r="A44" s="671"/>
      <c r="B44" s="667"/>
      <c r="C44" s="675"/>
      <c r="D44" s="637"/>
      <c r="E44" s="638" t="s">
        <v>1979</v>
      </c>
      <c r="F44" s="663" t="s">
        <v>1986</v>
      </c>
      <c r="G44" s="703">
        <v>0.2</v>
      </c>
      <c r="H44" s="702">
        <v>2000</v>
      </c>
      <c r="I44" s="703">
        <v>0.25</v>
      </c>
      <c r="J44" s="702">
        <v>2500</v>
      </c>
      <c r="K44" s="703">
        <v>0.25</v>
      </c>
      <c r="L44" s="702">
        <v>2500</v>
      </c>
      <c r="M44" s="703">
        <v>0.3</v>
      </c>
      <c r="N44" s="702">
        <v>3000</v>
      </c>
      <c r="O44" s="703">
        <f>+G44+I44+K44+M44</f>
        <v>1</v>
      </c>
      <c r="P44" s="697">
        <f>SUM(H44,J44,L44,N44)</f>
        <v>10000</v>
      </c>
      <c r="Q44" s="727" t="s">
        <v>1860</v>
      </c>
      <c r="R44" s="728" t="s">
        <v>1861</v>
      </c>
      <c r="S44" s="748"/>
      <c r="T44" s="739"/>
      <c r="U44" s="739"/>
      <c r="V44" s="739"/>
      <c r="W44" s="739"/>
    </row>
    <row r="45" spans="1:23" ht="75" x14ac:dyDescent="0.25">
      <c r="A45" s="671"/>
      <c r="B45" s="661" t="s">
        <v>1780</v>
      </c>
      <c r="C45" s="665" t="s">
        <v>1918</v>
      </c>
      <c r="D45" s="637" t="s">
        <v>1781</v>
      </c>
      <c r="E45" s="636" t="s">
        <v>1991</v>
      </c>
      <c r="F45" s="673" t="s">
        <v>1873</v>
      </c>
      <c r="G45" s="701">
        <v>0.4</v>
      </c>
      <c r="H45" s="706">
        <v>66960</v>
      </c>
      <c r="I45" s="701">
        <v>0.6</v>
      </c>
      <c r="J45" s="706">
        <v>85440</v>
      </c>
      <c r="K45" s="701">
        <v>0</v>
      </c>
      <c r="L45" s="706">
        <v>0</v>
      </c>
      <c r="M45" s="701">
        <v>0</v>
      </c>
      <c r="N45" s="706">
        <v>0</v>
      </c>
      <c r="O45" s="701">
        <f t="shared" si="3"/>
        <v>1</v>
      </c>
      <c r="P45" s="697">
        <f t="shared" si="0"/>
        <v>152400</v>
      </c>
      <c r="Q45" s="724" t="s">
        <v>1804</v>
      </c>
      <c r="R45" s="644" t="s">
        <v>174</v>
      </c>
      <c r="S45" s="749" t="s">
        <v>1919</v>
      </c>
      <c r="T45" s="646" t="s">
        <v>1920</v>
      </c>
      <c r="U45" s="749" t="s">
        <v>1921</v>
      </c>
      <c r="V45" s="646" t="s">
        <v>1922</v>
      </c>
      <c r="W45" s="646" t="s">
        <v>1915</v>
      </c>
    </row>
    <row r="46" spans="1:23" ht="60" x14ac:dyDescent="0.25">
      <c r="A46" s="671"/>
      <c r="B46" s="664"/>
      <c r="C46" s="666"/>
      <c r="D46" s="637"/>
      <c r="E46" s="636" t="s">
        <v>1992</v>
      </c>
      <c r="F46" s="663" t="s">
        <v>1987</v>
      </c>
      <c r="G46" s="701">
        <v>0.22500000000000001</v>
      </c>
      <c r="H46" s="706">
        <v>34500</v>
      </c>
      <c r="I46" s="701">
        <v>0.22500000000000001</v>
      </c>
      <c r="J46" s="706">
        <v>34500</v>
      </c>
      <c r="K46" s="701">
        <v>0.27400000000000002</v>
      </c>
      <c r="L46" s="706">
        <v>42000</v>
      </c>
      <c r="M46" s="701">
        <v>0.27400000000000002</v>
      </c>
      <c r="N46" s="706">
        <v>42000</v>
      </c>
      <c r="O46" s="701">
        <f t="shared" si="3"/>
        <v>0.998</v>
      </c>
      <c r="P46" s="697">
        <f t="shared" si="0"/>
        <v>153000</v>
      </c>
      <c r="Q46" s="724" t="s">
        <v>1835</v>
      </c>
      <c r="R46" s="644" t="s">
        <v>1836</v>
      </c>
      <c r="S46" s="749"/>
      <c r="T46" s="646"/>
      <c r="U46" s="749"/>
      <c r="V46" s="646"/>
      <c r="W46" s="646"/>
    </row>
    <row r="47" spans="1:23" ht="45" x14ac:dyDescent="0.25">
      <c r="A47" s="671"/>
      <c r="B47" s="664"/>
      <c r="C47" s="666"/>
      <c r="D47" s="637"/>
      <c r="E47" s="636" t="s">
        <v>1993</v>
      </c>
      <c r="F47" s="670" t="s">
        <v>1988</v>
      </c>
      <c r="G47" s="707">
        <v>0.2</v>
      </c>
      <c r="H47" s="708">
        <v>5000</v>
      </c>
      <c r="I47" s="707">
        <v>0.28000000000000003</v>
      </c>
      <c r="J47" s="708">
        <v>7000</v>
      </c>
      <c r="K47" s="707">
        <v>0.32</v>
      </c>
      <c r="L47" s="708">
        <v>8000</v>
      </c>
      <c r="M47" s="707">
        <v>0.2</v>
      </c>
      <c r="N47" s="708">
        <v>5000</v>
      </c>
      <c r="O47" s="707">
        <f t="shared" ref="O47:O53" si="4">+G47+I47+K47+M47</f>
        <v>1</v>
      </c>
      <c r="P47" s="697">
        <f t="shared" si="0"/>
        <v>25000</v>
      </c>
      <c r="Q47" s="724" t="s">
        <v>1923</v>
      </c>
      <c r="R47" s="644" t="s">
        <v>1924</v>
      </c>
      <c r="S47" s="749"/>
      <c r="T47" s="646"/>
      <c r="U47" s="749"/>
      <c r="V47" s="646"/>
      <c r="W47" s="646"/>
    </row>
    <row r="48" spans="1:23" ht="60" x14ac:dyDescent="0.25">
      <c r="A48" s="671"/>
      <c r="B48" s="664"/>
      <c r="C48" s="666"/>
      <c r="D48" s="637"/>
      <c r="E48" s="653" t="s">
        <v>1994</v>
      </c>
      <c r="F48" s="663" t="s">
        <v>2045</v>
      </c>
      <c r="G48" s="703">
        <v>0.25</v>
      </c>
      <c r="H48" s="702">
        <v>63000</v>
      </c>
      <c r="I48" s="703">
        <v>0.25</v>
      </c>
      <c r="J48" s="702">
        <v>63000</v>
      </c>
      <c r="K48" s="703">
        <v>0.25</v>
      </c>
      <c r="L48" s="702">
        <v>63000</v>
      </c>
      <c r="M48" s="703">
        <v>0.25</v>
      </c>
      <c r="N48" s="702">
        <v>63000</v>
      </c>
      <c r="O48" s="703">
        <f t="shared" ref="O48:O49" si="5">+G48+I48+K48+M48</f>
        <v>1</v>
      </c>
      <c r="P48" s="697">
        <f t="shared" si="0"/>
        <v>252000</v>
      </c>
      <c r="Q48" s="724" t="s">
        <v>1805</v>
      </c>
      <c r="R48" s="635" t="s">
        <v>1806</v>
      </c>
      <c r="S48" s="749"/>
      <c r="T48" s="646"/>
      <c r="U48" s="749"/>
      <c r="V48" s="646"/>
      <c r="W48" s="646"/>
    </row>
    <row r="49" spans="1:23" ht="120" x14ac:dyDescent="0.25">
      <c r="A49" s="671"/>
      <c r="B49" s="664"/>
      <c r="C49" s="666"/>
      <c r="D49" s="637"/>
      <c r="E49" s="653" t="s">
        <v>1995</v>
      </c>
      <c r="F49" s="663" t="s">
        <v>2046</v>
      </c>
      <c r="G49" s="703">
        <v>0</v>
      </c>
      <c r="H49" s="702">
        <v>0</v>
      </c>
      <c r="I49" s="703">
        <v>0.46700000000000003</v>
      </c>
      <c r="J49" s="702">
        <v>700</v>
      </c>
      <c r="K49" s="703">
        <v>0.26700000000000002</v>
      </c>
      <c r="L49" s="702">
        <v>400</v>
      </c>
      <c r="M49" s="703">
        <v>0.26700000000000002</v>
      </c>
      <c r="N49" s="702">
        <v>400</v>
      </c>
      <c r="O49" s="703">
        <f t="shared" si="5"/>
        <v>1.0009999999999999</v>
      </c>
      <c r="P49" s="697">
        <f t="shared" si="0"/>
        <v>1500</v>
      </c>
      <c r="Q49" s="724" t="s">
        <v>1923</v>
      </c>
      <c r="R49" s="644" t="s">
        <v>1924</v>
      </c>
      <c r="S49" s="749"/>
      <c r="T49" s="646"/>
      <c r="U49" s="749"/>
      <c r="V49" s="646"/>
      <c r="W49" s="646"/>
    </row>
    <row r="50" spans="1:23" ht="390" x14ac:dyDescent="0.25">
      <c r="A50" s="671"/>
      <c r="B50" s="667"/>
      <c r="C50" s="663" t="s">
        <v>2049</v>
      </c>
      <c r="D50" s="638" t="s">
        <v>2047</v>
      </c>
      <c r="E50" s="653" t="s">
        <v>2082</v>
      </c>
      <c r="F50" s="663" t="s">
        <v>2048</v>
      </c>
      <c r="G50" s="703">
        <v>0</v>
      </c>
      <c r="H50" s="702">
        <v>0</v>
      </c>
      <c r="I50" s="703">
        <v>0.5</v>
      </c>
      <c r="J50" s="702">
        <v>64900</v>
      </c>
      <c r="K50" s="703">
        <v>0.5</v>
      </c>
      <c r="L50" s="702">
        <v>0</v>
      </c>
      <c r="M50" s="703">
        <v>0</v>
      </c>
      <c r="N50" s="702">
        <v>0</v>
      </c>
      <c r="O50" s="703">
        <f t="shared" si="4"/>
        <v>1</v>
      </c>
      <c r="P50" s="697">
        <f t="shared" si="0"/>
        <v>64900</v>
      </c>
      <c r="Q50" s="727" t="s">
        <v>1925</v>
      </c>
      <c r="R50" s="728" t="s">
        <v>1926</v>
      </c>
      <c r="S50" s="750" t="s">
        <v>2050</v>
      </c>
      <c r="T50" s="732" t="s">
        <v>2051</v>
      </c>
      <c r="U50" s="750" t="s">
        <v>2052</v>
      </c>
      <c r="V50" s="732" t="s">
        <v>2053</v>
      </c>
      <c r="W50" s="732" t="s">
        <v>2054</v>
      </c>
    </row>
    <row r="51" spans="1:23" ht="30" x14ac:dyDescent="0.25">
      <c r="A51" s="671"/>
      <c r="B51" s="661" t="s">
        <v>1782</v>
      </c>
      <c r="C51" s="676" t="s">
        <v>1874</v>
      </c>
      <c r="D51" s="639" t="s">
        <v>1783</v>
      </c>
      <c r="E51" s="654" t="s">
        <v>1996</v>
      </c>
      <c r="F51" s="676" t="s">
        <v>1870</v>
      </c>
      <c r="G51" s="698">
        <v>0</v>
      </c>
      <c r="H51" s="702">
        <v>0</v>
      </c>
      <c r="I51" s="698">
        <v>0</v>
      </c>
      <c r="J51" s="702">
        <v>22500</v>
      </c>
      <c r="K51" s="698">
        <v>0</v>
      </c>
      <c r="L51" s="702">
        <v>22500</v>
      </c>
      <c r="M51" s="698">
        <v>0</v>
      </c>
      <c r="N51" s="702">
        <v>0</v>
      </c>
      <c r="O51" s="701">
        <f t="shared" si="4"/>
        <v>0</v>
      </c>
      <c r="P51" s="697">
        <f t="shared" si="0"/>
        <v>45000</v>
      </c>
      <c r="Q51" s="727" t="s">
        <v>1925</v>
      </c>
      <c r="R51" s="728" t="s">
        <v>1926</v>
      </c>
      <c r="S51" s="746" t="s">
        <v>1929</v>
      </c>
      <c r="T51" s="736" t="s">
        <v>1930</v>
      </c>
      <c r="U51" s="736" t="s">
        <v>1931</v>
      </c>
      <c r="V51" s="630" t="s">
        <v>1932</v>
      </c>
      <c r="W51" s="736" t="s">
        <v>1933</v>
      </c>
    </row>
    <row r="52" spans="1:23" ht="30" x14ac:dyDescent="0.25">
      <c r="A52" s="671"/>
      <c r="B52" s="664"/>
      <c r="C52" s="676" t="s">
        <v>1869</v>
      </c>
      <c r="D52" s="639" t="s">
        <v>1783</v>
      </c>
      <c r="E52" s="654" t="s">
        <v>1997</v>
      </c>
      <c r="F52" s="676" t="s">
        <v>1871</v>
      </c>
      <c r="G52" s="698">
        <v>0</v>
      </c>
      <c r="H52" s="702">
        <v>0</v>
      </c>
      <c r="I52" s="698">
        <v>0</v>
      </c>
      <c r="J52" s="702">
        <v>22500</v>
      </c>
      <c r="K52" s="698">
        <v>0</v>
      </c>
      <c r="L52" s="702">
        <v>22500</v>
      </c>
      <c r="M52" s="698">
        <v>0</v>
      </c>
      <c r="N52" s="702">
        <v>0</v>
      </c>
      <c r="O52" s="701">
        <f t="shared" si="4"/>
        <v>0</v>
      </c>
      <c r="P52" s="697">
        <f t="shared" si="0"/>
        <v>45000</v>
      </c>
      <c r="Q52" s="727" t="s">
        <v>1925</v>
      </c>
      <c r="R52" s="728" t="s">
        <v>1926</v>
      </c>
      <c r="S52" s="747"/>
      <c r="T52" s="737"/>
      <c r="U52" s="737"/>
      <c r="V52" s="631"/>
      <c r="W52" s="737"/>
    </row>
    <row r="53" spans="1:23" ht="30" x14ac:dyDescent="0.25">
      <c r="A53" s="671"/>
      <c r="B53" s="664"/>
      <c r="C53" s="676" t="s">
        <v>1875</v>
      </c>
      <c r="D53" s="639" t="s">
        <v>1783</v>
      </c>
      <c r="E53" s="654" t="s">
        <v>1998</v>
      </c>
      <c r="F53" s="676" t="s">
        <v>1872</v>
      </c>
      <c r="G53" s="698">
        <v>0</v>
      </c>
      <c r="H53" s="702">
        <v>0</v>
      </c>
      <c r="I53" s="698">
        <v>0</v>
      </c>
      <c r="J53" s="702">
        <v>10500</v>
      </c>
      <c r="K53" s="698">
        <v>0</v>
      </c>
      <c r="L53" s="709">
        <v>0</v>
      </c>
      <c r="M53" s="698">
        <v>0</v>
      </c>
      <c r="N53" s="702">
        <v>0</v>
      </c>
      <c r="O53" s="701">
        <f t="shared" si="4"/>
        <v>0</v>
      </c>
      <c r="P53" s="697">
        <f t="shared" si="0"/>
        <v>10500</v>
      </c>
      <c r="Q53" s="727" t="s">
        <v>1925</v>
      </c>
      <c r="R53" s="728" t="s">
        <v>1926</v>
      </c>
      <c r="S53" s="747"/>
      <c r="T53" s="737"/>
      <c r="U53" s="737"/>
      <c r="V53" s="631"/>
      <c r="W53" s="737"/>
    </row>
    <row r="54" spans="1:23" ht="90" x14ac:dyDescent="0.25">
      <c r="A54" s="671"/>
      <c r="B54" s="664"/>
      <c r="C54" s="677" t="s">
        <v>2009</v>
      </c>
      <c r="D54" s="640" t="s">
        <v>1990</v>
      </c>
      <c r="E54" s="655" t="s">
        <v>1999</v>
      </c>
      <c r="F54" s="672" t="s">
        <v>1989</v>
      </c>
      <c r="G54" s="698">
        <v>0.2</v>
      </c>
      <c r="H54" s="702">
        <v>66300</v>
      </c>
      <c r="I54" s="698">
        <v>0.3</v>
      </c>
      <c r="J54" s="702">
        <v>99450</v>
      </c>
      <c r="K54" s="698">
        <v>0.3</v>
      </c>
      <c r="L54" s="702">
        <v>99450</v>
      </c>
      <c r="M54" s="698">
        <v>0.2</v>
      </c>
      <c r="N54" s="702">
        <v>66300</v>
      </c>
      <c r="O54" s="701">
        <f t="shared" ref="O54:O69" si="6">+G54+I54+K54+M54</f>
        <v>1</v>
      </c>
      <c r="P54" s="697">
        <f t="shared" si="0"/>
        <v>331500</v>
      </c>
      <c r="Q54" s="727" t="s">
        <v>1925</v>
      </c>
      <c r="R54" s="728" t="s">
        <v>1926</v>
      </c>
      <c r="S54" s="747"/>
      <c r="T54" s="737"/>
      <c r="U54" s="737"/>
      <c r="V54" s="631"/>
      <c r="W54" s="737"/>
    </row>
    <row r="55" spans="1:23" ht="60" x14ac:dyDescent="0.25">
      <c r="A55" s="671"/>
      <c r="B55" s="664"/>
      <c r="C55" s="678"/>
      <c r="D55" s="641"/>
      <c r="E55" s="655" t="s">
        <v>2000</v>
      </c>
      <c r="F55" s="672" t="s">
        <v>2001</v>
      </c>
      <c r="G55" s="698">
        <v>0.2</v>
      </c>
      <c r="H55" s="702">
        <v>58000</v>
      </c>
      <c r="I55" s="698">
        <v>0.3</v>
      </c>
      <c r="J55" s="702">
        <v>87000</v>
      </c>
      <c r="K55" s="698">
        <v>0.3</v>
      </c>
      <c r="L55" s="702">
        <v>87000</v>
      </c>
      <c r="M55" s="698">
        <v>0.2</v>
      </c>
      <c r="N55" s="702">
        <v>58000</v>
      </c>
      <c r="O55" s="701">
        <f t="shared" si="6"/>
        <v>1</v>
      </c>
      <c r="P55" s="697">
        <f t="shared" si="0"/>
        <v>290000</v>
      </c>
      <c r="Q55" s="727" t="s">
        <v>1925</v>
      </c>
      <c r="R55" s="728" t="s">
        <v>1926</v>
      </c>
      <c r="S55" s="747"/>
      <c r="T55" s="737"/>
      <c r="U55" s="737"/>
      <c r="V55" s="631"/>
      <c r="W55" s="737"/>
    </row>
    <row r="56" spans="1:23" ht="105" x14ac:dyDescent="0.25">
      <c r="A56" s="671"/>
      <c r="B56" s="664"/>
      <c r="C56" s="678"/>
      <c r="D56" s="641"/>
      <c r="E56" s="655" t="s">
        <v>2002</v>
      </c>
      <c r="F56" s="672" t="s">
        <v>2018</v>
      </c>
      <c r="G56" s="698">
        <v>0.25</v>
      </c>
      <c r="H56" s="702">
        <v>9500</v>
      </c>
      <c r="I56" s="698">
        <v>0.25</v>
      </c>
      <c r="J56" s="702">
        <v>9500</v>
      </c>
      <c r="K56" s="698">
        <v>0.25</v>
      </c>
      <c r="L56" s="702">
        <v>9500</v>
      </c>
      <c r="M56" s="698">
        <v>0.25</v>
      </c>
      <c r="N56" s="702">
        <v>9500</v>
      </c>
      <c r="O56" s="701">
        <f t="shared" si="6"/>
        <v>1</v>
      </c>
      <c r="P56" s="697">
        <f t="shared" si="0"/>
        <v>38000</v>
      </c>
      <c r="Q56" s="727" t="s">
        <v>2003</v>
      </c>
      <c r="R56" s="728" t="s">
        <v>2004</v>
      </c>
      <c r="S56" s="747"/>
      <c r="T56" s="737"/>
      <c r="U56" s="737"/>
      <c r="V56" s="631"/>
      <c r="W56" s="737"/>
    </row>
    <row r="57" spans="1:23" ht="60" x14ac:dyDescent="0.25">
      <c r="A57" s="671"/>
      <c r="B57" s="664"/>
      <c r="C57" s="678"/>
      <c r="D57" s="641"/>
      <c r="E57" s="655" t="s">
        <v>2006</v>
      </c>
      <c r="F57" s="672" t="s">
        <v>2005</v>
      </c>
      <c r="G57" s="698">
        <v>0.25</v>
      </c>
      <c r="H57" s="702">
        <v>30000</v>
      </c>
      <c r="I57" s="698">
        <v>0.25</v>
      </c>
      <c r="J57" s="702">
        <v>30000</v>
      </c>
      <c r="K57" s="698">
        <v>0.25</v>
      </c>
      <c r="L57" s="702">
        <v>30000</v>
      </c>
      <c r="M57" s="698">
        <v>0.25</v>
      </c>
      <c r="N57" s="702">
        <v>30000</v>
      </c>
      <c r="O57" s="701">
        <f t="shared" si="6"/>
        <v>1</v>
      </c>
      <c r="P57" s="697">
        <f t="shared" si="0"/>
        <v>120000</v>
      </c>
      <c r="Q57" s="729" t="s">
        <v>2003</v>
      </c>
      <c r="R57" s="730" t="s">
        <v>2004</v>
      </c>
      <c r="S57" s="747"/>
      <c r="T57" s="737"/>
      <c r="U57" s="737"/>
      <c r="V57" s="631"/>
      <c r="W57" s="737"/>
    </row>
    <row r="58" spans="1:23" ht="75" x14ac:dyDescent="0.25">
      <c r="A58" s="671"/>
      <c r="B58" s="664"/>
      <c r="C58" s="678"/>
      <c r="D58" s="641"/>
      <c r="E58" s="655" t="s">
        <v>2008</v>
      </c>
      <c r="F58" s="663" t="s">
        <v>2007</v>
      </c>
      <c r="G58" s="698">
        <v>0.25</v>
      </c>
      <c r="H58" s="702">
        <v>20238.75</v>
      </c>
      <c r="I58" s="698">
        <v>0.25</v>
      </c>
      <c r="J58" s="702">
        <v>20238.75</v>
      </c>
      <c r="K58" s="698">
        <v>0.25</v>
      </c>
      <c r="L58" s="702">
        <v>20238.75</v>
      </c>
      <c r="M58" s="698">
        <v>0.25</v>
      </c>
      <c r="N58" s="702">
        <v>20238.75</v>
      </c>
      <c r="O58" s="701">
        <f t="shared" si="6"/>
        <v>1</v>
      </c>
      <c r="P58" s="697">
        <f t="shared" si="0"/>
        <v>80955</v>
      </c>
      <c r="Q58" s="729" t="s">
        <v>1864</v>
      </c>
      <c r="R58" s="730" t="s">
        <v>1865</v>
      </c>
      <c r="S58" s="747"/>
      <c r="T58" s="737"/>
      <c r="U58" s="737"/>
      <c r="V58" s="631"/>
      <c r="W58" s="737"/>
    </row>
    <row r="59" spans="1:23" ht="75" x14ac:dyDescent="0.25">
      <c r="A59" s="671"/>
      <c r="B59" s="664"/>
      <c r="C59" s="678"/>
      <c r="D59" s="641"/>
      <c r="E59" s="655" t="s">
        <v>2010</v>
      </c>
      <c r="F59" s="663" t="s">
        <v>2017</v>
      </c>
      <c r="G59" s="698">
        <v>0.25</v>
      </c>
      <c r="H59" s="702">
        <v>2500</v>
      </c>
      <c r="I59" s="698">
        <v>0.25</v>
      </c>
      <c r="J59" s="702">
        <v>2500</v>
      </c>
      <c r="K59" s="698">
        <v>0.25</v>
      </c>
      <c r="L59" s="702">
        <v>2500</v>
      </c>
      <c r="M59" s="698">
        <v>0.25</v>
      </c>
      <c r="N59" s="702">
        <v>2500</v>
      </c>
      <c r="O59" s="701">
        <f t="shared" si="6"/>
        <v>1</v>
      </c>
      <c r="P59" s="697">
        <f t="shared" si="0"/>
        <v>10000</v>
      </c>
      <c r="Q59" s="729" t="s">
        <v>1829</v>
      </c>
      <c r="R59" s="730" t="s">
        <v>44</v>
      </c>
      <c r="S59" s="747"/>
      <c r="T59" s="737"/>
      <c r="U59" s="737"/>
      <c r="V59" s="631"/>
      <c r="W59" s="737"/>
    </row>
    <row r="60" spans="1:23" ht="180" x14ac:dyDescent="0.25">
      <c r="A60" s="671"/>
      <c r="B60" s="664"/>
      <c r="C60" s="678"/>
      <c r="D60" s="641"/>
      <c r="E60" s="655" t="s">
        <v>2011</v>
      </c>
      <c r="F60" s="663" t="s">
        <v>2016</v>
      </c>
      <c r="G60" s="698">
        <v>0.25</v>
      </c>
      <c r="H60" s="702">
        <v>9000</v>
      </c>
      <c r="I60" s="698">
        <v>0.25</v>
      </c>
      <c r="J60" s="702">
        <v>9000</v>
      </c>
      <c r="K60" s="698">
        <v>0.25</v>
      </c>
      <c r="L60" s="702">
        <v>9000</v>
      </c>
      <c r="M60" s="698">
        <v>0.25</v>
      </c>
      <c r="N60" s="702">
        <v>9000</v>
      </c>
      <c r="O60" s="701">
        <f t="shared" si="6"/>
        <v>1</v>
      </c>
      <c r="P60" s="697">
        <f t="shared" si="0"/>
        <v>36000</v>
      </c>
      <c r="Q60" s="723" t="s">
        <v>1858</v>
      </c>
      <c r="R60" s="732" t="s">
        <v>1859</v>
      </c>
      <c r="S60" s="747"/>
      <c r="T60" s="737"/>
      <c r="U60" s="737"/>
      <c r="V60" s="631"/>
      <c r="W60" s="737"/>
    </row>
    <row r="61" spans="1:23" ht="45" x14ac:dyDescent="0.25">
      <c r="A61" s="671"/>
      <c r="B61" s="664"/>
      <c r="C61" s="678"/>
      <c r="D61" s="641"/>
      <c r="E61" s="655" t="s">
        <v>2012</v>
      </c>
      <c r="F61" s="663" t="s">
        <v>2015</v>
      </c>
      <c r="G61" s="698">
        <v>0.2</v>
      </c>
      <c r="H61" s="702">
        <v>3469</v>
      </c>
      <c r="I61" s="698">
        <v>0.3</v>
      </c>
      <c r="J61" s="702">
        <v>5203.5</v>
      </c>
      <c r="K61" s="698">
        <v>0.3</v>
      </c>
      <c r="L61" s="702">
        <v>5203.5</v>
      </c>
      <c r="M61" s="698">
        <v>0.2</v>
      </c>
      <c r="N61" s="702">
        <v>3469</v>
      </c>
      <c r="O61" s="701">
        <f t="shared" si="6"/>
        <v>1</v>
      </c>
      <c r="P61" s="697">
        <f t="shared" si="0"/>
        <v>17345</v>
      </c>
      <c r="Q61" s="723" t="s">
        <v>1858</v>
      </c>
      <c r="R61" s="732" t="s">
        <v>1859</v>
      </c>
      <c r="S61" s="747"/>
      <c r="T61" s="737"/>
      <c r="U61" s="737"/>
      <c r="V61" s="631"/>
      <c r="W61" s="737"/>
    </row>
    <row r="62" spans="1:23" ht="105" x14ac:dyDescent="0.25">
      <c r="A62" s="671"/>
      <c r="B62" s="664"/>
      <c r="C62" s="679"/>
      <c r="D62" s="642"/>
      <c r="E62" s="653" t="s">
        <v>2013</v>
      </c>
      <c r="F62" s="663" t="s">
        <v>2014</v>
      </c>
      <c r="G62" s="703">
        <v>0.2</v>
      </c>
      <c r="H62" s="702">
        <v>2000</v>
      </c>
      <c r="I62" s="703">
        <v>0.3</v>
      </c>
      <c r="J62" s="702">
        <v>3000</v>
      </c>
      <c r="K62" s="703">
        <v>0.2</v>
      </c>
      <c r="L62" s="702">
        <v>2000</v>
      </c>
      <c r="M62" s="703">
        <v>0.3</v>
      </c>
      <c r="N62" s="702">
        <v>3000</v>
      </c>
      <c r="O62" s="703">
        <f t="shared" si="6"/>
        <v>1</v>
      </c>
      <c r="P62" s="697">
        <f t="shared" si="0"/>
        <v>10000</v>
      </c>
      <c r="Q62" s="729" t="s">
        <v>1841</v>
      </c>
      <c r="R62" s="730" t="s">
        <v>1842</v>
      </c>
      <c r="S62" s="747"/>
      <c r="T62" s="737"/>
      <c r="U62" s="737"/>
      <c r="V62" s="631"/>
      <c r="W62" s="737"/>
    </row>
    <row r="63" spans="1:23" ht="75" x14ac:dyDescent="0.25">
      <c r="A63" s="671"/>
      <c r="B63" s="661" t="s">
        <v>1784</v>
      </c>
      <c r="C63" s="677" t="s">
        <v>2061</v>
      </c>
      <c r="D63" s="640" t="s">
        <v>1785</v>
      </c>
      <c r="E63" s="655" t="s">
        <v>2083</v>
      </c>
      <c r="F63" s="680" t="s">
        <v>2100</v>
      </c>
      <c r="G63" s="710">
        <v>0.25</v>
      </c>
      <c r="H63" s="695">
        <v>14175</v>
      </c>
      <c r="I63" s="694">
        <v>0.25</v>
      </c>
      <c r="J63" s="695">
        <v>14175</v>
      </c>
      <c r="K63" s="694">
        <v>0.25</v>
      </c>
      <c r="L63" s="695">
        <v>14175</v>
      </c>
      <c r="M63" s="694">
        <v>0.25</v>
      </c>
      <c r="N63" s="695">
        <v>14175</v>
      </c>
      <c r="O63" s="703">
        <f t="shared" si="6"/>
        <v>1</v>
      </c>
      <c r="P63" s="697">
        <f t="shared" si="0"/>
        <v>56700</v>
      </c>
      <c r="Q63" s="727" t="s">
        <v>1925</v>
      </c>
      <c r="R63" s="728" t="s">
        <v>1926</v>
      </c>
      <c r="S63" s="742" t="s">
        <v>2125</v>
      </c>
      <c r="T63" s="742" t="s">
        <v>2124</v>
      </c>
      <c r="U63" s="742" t="s">
        <v>2126</v>
      </c>
      <c r="V63" s="742" t="s">
        <v>2127</v>
      </c>
      <c r="W63" s="743" t="s">
        <v>2128</v>
      </c>
    </row>
    <row r="64" spans="1:23" ht="75" x14ac:dyDescent="0.25">
      <c r="A64" s="671"/>
      <c r="B64" s="664"/>
      <c r="C64" s="678"/>
      <c r="D64" s="641"/>
      <c r="E64" s="654" t="s">
        <v>2084</v>
      </c>
      <c r="F64" s="676" t="s">
        <v>2067</v>
      </c>
      <c r="G64" s="710">
        <v>0</v>
      </c>
      <c r="H64" s="695">
        <v>0</v>
      </c>
      <c r="I64" s="694">
        <v>0</v>
      </c>
      <c r="J64" s="695">
        <v>0</v>
      </c>
      <c r="K64" s="694">
        <v>0.5</v>
      </c>
      <c r="L64" s="695">
        <v>0</v>
      </c>
      <c r="M64" s="694">
        <v>0.5</v>
      </c>
      <c r="N64" s="695">
        <v>10688</v>
      </c>
      <c r="O64" s="703">
        <f t="shared" si="6"/>
        <v>1</v>
      </c>
      <c r="P64" s="697">
        <f t="shared" si="0"/>
        <v>10688</v>
      </c>
      <c r="Q64" s="727" t="s">
        <v>1925</v>
      </c>
      <c r="R64" s="728" t="s">
        <v>1926</v>
      </c>
      <c r="S64" s="631"/>
      <c r="T64" s="631"/>
      <c r="U64" s="631"/>
      <c r="V64" s="631"/>
      <c r="W64" s="744"/>
    </row>
    <row r="65" spans="1:23" ht="60" x14ac:dyDescent="0.25">
      <c r="A65" s="671"/>
      <c r="B65" s="664"/>
      <c r="C65" s="678"/>
      <c r="D65" s="641"/>
      <c r="E65" s="654" t="s">
        <v>2085</v>
      </c>
      <c r="F65" s="676" t="s">
        <v>2066</v>
      </c>
      <c r="G65" s="710">
        <v>0</v>
      </c>
      <c r="H65" s="695">
        <v>0</v>
      </c>
      <c r="I65" s="694">
        <v>0</v>
      </c>
      <c r="J65" s="695">
        <v>0</v>
      </c>
      <c r="K65" s="694">
        <v>1</v>
      </c>
      <c r="L65" s="695">
        <v>200000</v>
      </c>
      <c r="M65" s="694">
        <v>0</v>
      </c>
      <c r="N65" s="695">
        <v>0</v>
      </c>
      <c r="O65" s="703">
        <f t="shared" si="6"/>
        <v>1</v>
      </c>
      <c r="P65" s="697">
        <f t="shared" si="0"/>
        <v>200000</v>
      </c>
      <c r="Q65" s="729" t="s">
        <v>1864</v>
      </c>
      <c r="R65" s="730" t="s">
        <v>1865</v>
      </c>
      <c r="S65" s="631"/>
      <c r="T65" s="631"/>
      <c r="U65" s="631"/>
      <c r="V65" s="631"/>
      <c r="W65" s="744"/>
    </row>
    <row r="66" spans="1:23" ht="75" x14ac:dyDescent="0.25">
      <c r="A66" s="671"/>
      <c r="B66" s="664"/>
      <c r="C66" s="679"/>
      <c r="D66" s="642"/>
      <c r="E66" s="654" t="s">
        <v>2086</v>
      </c>
      <c r="F66" s="663" t="s">
        <v>2065</v>
      </c>
      <c r="G66" s="711">
        <v>0</v>
      </c>
      <c r="H66" s="695">
        <v>0</v>
      </c>
      <c r="I66" s="694">
        <v>0</v>
      </c>
      <c r="J66" s="695">
        <v>0</v>
      </c>
      <c r="K66" s="694">
        <v>1</v>
      </c>
      <c r="L66" s="695">
        <v>100000</v>
      </c>
      <c r="M66" s="694">
        <v>0</v>
      </c>
      <c r="N66" s="695">
        <v>0</v>
      </c>
      <c r="O66" s="703">
        <f t="shared" si="6"/>
        <v>1</v>
      </c>
      <c r="P66" s="697">
        <f t="shared" si="0"/>
        <v>100000</v>
      </c>
      <c r="Q66" s="729" t="s">
        <v>1864</v>
      </c>
      <c r="R66" s="730" t="s">
        <v>1865</v>
      </c>
      <c r="S66" s="632"/>
      <c r="T66" s="632"/>
      <c r="U66" s="632"/>
      <c r="V66" s="632"/>
      <c r="W66" s="745"/>
    </row>
    <row r="67" spans="1:23" ht="255" x14ac:dyDescent="0.25">
      <c r="A67" s="671"/>
      <c r="B67" s="664"/>
      <c r="C67" s="676" t="s">
        <v>2062</v>
      </c>
      <c r="D67" s="480" t="s">
        <v>2055</v>
      </c>
      <c r="E67" s="654" t="s">
        <v>2087</v>
      </c>
      <c r="F67" s="676" t="s">
        <v>2064</v>
      </c>
      <c r="G67" s="712">
        <v>0</v>
      </c>
      <c r="H67" s="713">
        <v>0</v>
      </c>
      <c r="I67" s="714">
        <v>0</v>
      </c>
      <c r="J67" s="713">
        <v>0</v>
      </c>
      <c r="K67" s="714">
        <v>0</v>
      </c>
      <c r="L67" s="713">
        <v>0</v>
      </c>
      <c r="M67" s="715">
        <v>1</v>
      </c>
      <c r="N67" s="713">
        <v>40000</v>
      </c>
      <c r="O67" s="703">
        <f t="shared" si="6"/>
        <v>1</v>
      </c>
      <c r="P67" s="697">
        <f t="shared" si="0"/>
        <v>40000</v>
      </c>
      <c r="Q67" s="724" t="s">
        <v>1835</v>
      </c>
      <c r="R67" s="644" t="s">
        <v>1836</v>
      </c>
      <c r="S67" s="480" t="s">
        <v>2056</v>
      </c>
      <c r="T67" s="480" t="s">
        <v>2057</v>
      </c>
      <c r="U67" s="480" t="s">
        <v>2059</v>
      </c>
      <c r="V67" s="480" t="s">
        <v>2058</v>
      </c>
      <c r="W67" s="480" t="s">
        <v>1915</v>
      </c>
    </row>
    <row r="68" spans="1:23" ht="330" x14ac:dyDescent="0.25">
      <c r="A68" s="671"/>
      <c r="B68" s="667"/>
      <c r="C68" s="681" t="s">
        <v>2063</v>
      </c>
      <c r="D68" s="480" t="s">
        <v>2060</v>
      </c>
      <c r="E68" s="654" t="s">
        <v>2088</v>
      </c>
      <c r="F68" s="676" t="s">
        <v>2068</v>
      </c>
      <c r="G68" s="712">
        <v>0</v>
      </c>
      <c r="H68" s="713">
        <v>0</v>
      </c>
      <c r="I68" s="714">
        <v>0</v>
      </c>
      <c r="J68" s="713">
        <v>0</v>
      </c>
      <c r="K68" s="714">
        <v>0</v>
      </c>
      <c r="L68" s="713">
        <v>0</v>
      </c>
      <c r="M68" s="715">
        <v>0</v>
      </c>
      <c r="N68" s="713">
        <v>0</v>
      </c>
      <c r="O68" s="703">
        <f t="shared" si="6"/>
        <v>0</v>
      </c>
      <c r="P68" s="697">
        <f t="shared" si="0"/>
        <v>0</v>
      </c>
      <c r="Q68" s="727" t="s">
        <v>1860</v>
      </c>
      <c r="R68" s="728" t="s">
        <v>1861</v>
      </c>
      <c r="S68" s="480" t="s">
        <v>2069</v>
      </c>
      <c r="T68" s="480" t="s">
        <v>2070</v>
      </c>
      <c r="U68" s="480" t="s">
        <v>2071</v>
      </c>
      <c r="V68" s="480" t="s">
        <v>2072</v>
      </c>
      <c r="W68" s="480" t="s">
        <v>2073</v>
      </c>
    </row>
    <row r="69" spans="1:23" ht="375" x14ac:dyDescent="0.25">
      <c r="A69" s="671"/>
      <c r="B69" s="682" t="s">
        <v>1786</v>
      </c>
      <c r="C69" s="681" t="s">
        <v>1916</v>
      </c>
      <c r="D69" s="639" t="s">
        <v>1910</v>
      </c>
      <c r="E69" s="639" t="s">
        <v>2089</v>
      </c>
      <c r="F69" s="676" t="s">
        <v>2043</v>
      </c>
      <c r="G69" s="714">
        <v>0.375</v>
      </c>
      <c r="H69" s="713">
        <v>90000</v>
      </c>
      <c r="I69" s="714">
        <v>0.375</v>
      </c>
      <c r="J69" s="713">
        <v>90000</v>
      </c>
      <c r="K69" s="714">
        <v>0.25</v>
      </c>
      <c r="L69" s="713">
        <v>60000</v>
      </c>
      <c r="M69" s="714">
        <v>0</v>
      </c>
      <c r="N69" s="713">
        <v>0</v>
      </c>
      <c r="O69" s="703">
        <f t="shared" si="6"/>
        <v>1</v>
      </c>
      <c r="P69" s="697">
        <f t="shared" si="0"/>
        <v>240000</v>
      </c>
      <c r="Q69" s="724" t="s">
        <v>1908</v>
      </c>
      <c r="R69" s="644" t="s">
        <v>1909</v>
      </c>
      <c r="S69" s="751" t="s">
        <v>1911</v>
      </c>
      <c r="T69" s="751" t="s">
        <v>1912</v>
      </c>
      <c r="U69" s="751" t="s">
        <v>1913</v>
      </c>
      <c r="V69" s="751" t="s">
        <v>1914</v>
      </c>
      <c r="W69" s="751" t="s">
        <v>1915</v>
      </c>
    </row>
    <row r="70" spans="1:23" ht="45" x14ac:dyDescent="0.25">
      <c r="A70" s="671"/>
      <c r="B70" s="661" t="s">
        <v>1878</v>
      </c>
      <c r="C70" s="683" t="s">
        <v>1917</v>
      </c>
      <c r="D70" s="643" t="s">
        <v>1787</v>
      </c>
      <c r="E70" s="653" t="s">
        <v>2090</v>
      </c>
      <c r="F70" s="680" t="s">
        <v>1876</v>
      </c>
      <c r="G70" s="710">
        <v>0.25</v>
      </c>
      <c r="H70" s="695">
        <f>105000+35000</f>
        <v>140000</v>
      </c>
      <c r="I70" s="694">
        <v>0.25</v>
      </c>
      <c r="J70" s="695">
        <f>105000+35000</f>
        <v>140000</v>
      </c>
      <c r="K70" s="694">
        <v>0.25</v>
      </c>
      <c r="L70" s="695">
        <f>105000+35000</f>
        <v>140000</v>
      </c>
      <c r="M70" s="694">
        <v>0.25</v>
      </c>
      <c r="N70" s="695">
        <f>105000+35000</f>
        <v>140000</v>
      </c>
      <c r="O70" s="696">
        <v>1</v>
      </c>
      <c r="P70" s="697">
        <f t="shared" si="0"/>
        <v>560000</v>
      </c>
      <c r="Q70" s="723" t="s">
        <v>1805</v>
      </c>
      <c r="R70" s="732" t="s">
        <v>1806</v>
      </c>
      <c r="S70" s="742" t="s">
        <v>2109</v>
      </c>
      <c r="T70" s="742" t="s">
        <v>2110</v>
      </c>
      <c r="U70" s="742" t="s">
        <v>2111</v>
      </c>
      <c r="V70" s="742" t="s">
        <v>1897</v>
      </c>
      <c r="W70" s="743" t="s">
        <v>2112</v>
      </c>
    </row>
    <row r="71" spans="1:23" ht="60.75" thickBot="1" x14ac:dyDescent="0.3">
      <c r="A71" s="671"/>
      <c r="B71" s="664"/>
      <c r="C71" s="683"/>
      <c r="D71" s="639" t="s">
        <v>1788</v>
      </c>
      <c r="E71" s="656" t="s">
        <v>2099</v>
      </c>
      <c r="F71" s="676" t="s">
        <v>1877</v>
      </c>
      <c r="G71" s="701">
        <v>0.25</v>
      </c>
      <c r="H71" s="716">
        <v>52500</v>
      </c>
      <c r="I71" s="717">
        <v>0.25</v>
      </c>
      <c r="J71" s="716">
        <v>52500</v>
      </c>
      <c r="K71" s="694">
        <v>0.25</v>
      </c>
      <c r="L71" s="716">
        <v>52500</v>
      </c>
      <c r="M71" s="694">
        <v>0.25</v>
      </c>
      <c r="N71" s="716">
        <v>52500</v>
      </c>
      <c r="O71" s="701">
        <v>1</v>
      </c>
      <c r="P71" s="697">
        <f t="shared" si="0"/>
        <v>210000</v>
      </c>
      <c r="Q71" s="723" t="s">
        <v>1805</v>
      </c>
      <c r="R71" s="732" t="s">
        <v>1806</v>
      </c>
      <c r="S71" s="632"/>
      <c r="T71" s="632"/>
      <c r="U71" s="632"/>
      <c r="V71" s="632"/>
      <c r="W71" s="745"/>
    </row>
    <row r="72" spans="1:23" ht="409.5" x14ac:dyDescent="0.25">
      <c r="A72" s="671"/>
      <c r="B72" s="664"/>
      <c r="C72" s="684" t="s">
        <v>2044</v>
      </c>
      <c r="D72" s="644" t="s">
        <v>1879</v>
      </c>
      <c r="E72" s="653" t="s">
        <v>2091</v>
      </c>
      <c r="F72" s="663" t="s">
        <v>2074</v>
      </c>
      <c r="G72" s="701">
        <v>0</v>
      </c>
      <c r="H72" s="706">
        <v>0</v>
      </c>
      <c r="I72" s="701">
        <v>0.39500000000000002</v>
      </c>
      <c r="J72" s="706">
        <v>51914.2</v>
      </c>
      <c r="K72" s="701">
        <v>0.6</v>
      </c>
      <c r="L72" s="706">
        <v>67914.2</v>
      </c>
      <c r="M72" s="701">
        <v>0</v>
      </c>
      <c r="N72" s="706">
        <v>0</v>
      </c>
      <c r="O72" s="701">
        <f>+G72+I72+K72+M72</f>
        <v>0.995</v>
      </c>
      <c r="P72" s="697">
        <f t="shared" si="0"/>
        <v>119828.4</v>
      </c>
      <c r="Q72" s="724" t="s">
        <v>1880</v>
      </c>
      <c r="R72" s="644" t="s">
        <v>1881</v>
      </c>
      <c r="S72" s="752" t="s">
        <v>1889</v>
      </c>
      <c r="T72" s="644" t="s">
        <v>1890</v>
      </c>
      <c r="U72" s="752" t="s">
        <v>1891</v>
      </c>
      <c r="V72" s="644" t="s">
        <v>1892</v>
      </c>
      <c r="W72" s="644" t="s">
        <v>1893</v>
      </c>
    </row>
    <row r="73" spans="1:23" ht="409.6" thickBot="1" x14ac:dyDescent="0.3">
      <c r="A73" s="671"/>
      <c r="B73" s="664"/>
      <c r="C73" s="685"/>
      <c r="D73" s="644" t="s">
        <v>1882</v>
      </c>
      <c r="E73" s="653" t="s">
        <v>2092</v>
      </c>
      <c r="F73" s="663" t="s">
        <v>2075</v>
      </c>
      <c r="G73" s="701">
        <v>0.35</v>
      </c>
      <c r="H73" s="706">
        <v>35000</v>
      </c>
      <c r="I73" s="701">
        <v>0.65</v>
      </c>
      <c r="J73" s="706">
        <v>65000</v>
      </c>
      <c r="K73" s="701">
        <v>0</v>
      </c>
      <c r="L73" s="706">
        <v>0</v>
      </c>
      <c r="M73" s="701">
        <v>0</v>
      </c>
      <c r="N73" s="706">
        <v>0</v>
      </c>
      <c r="O73" s="694">
        <f>+G73+I73+K73+M73</f>
        <v>1</v>
      </c>
      <c r="P73" s="697">
        <f t="shared" si="0"/>
        <v>100000</v>
      </c>
      <c r="Q73" s="724" t="s">
        <v>1858</v>
      </c>
      <c r="R73" s="644" t="s">
        <v>1859</v>
      </c>
      <c r="S73" s="753" t="s">
        <v>1894</v>
      </c>
      <c r="T73" s="751" t="s">
        <v>1895</v>
      </c>
      <c r="U73" s="753" t="s">
        <v>1896</v>
      </c>
      <c r="V73" s="751" t="s">
        <v>1897</v>
      </c>
      <c r="W73" s="751" t="s">
        <v>1898</v>
      </c>
    </row>
    <row r="74" spans="1:23" ht="225" x14ac:dyDescent="0.25">
      <c r="A74" s="671"/>
      <c r="B74" s="664"/>
      <c r="C74" s="674" t="s">
        <v>2076</v>
      </c>
      <c r="D74" s="645" t="s">
        <v>2079</v>
      </c>
      <c r="E74" s="653" t="s">
        <v>2093</v>
      </c>
      <c r="F74" s="672" t="s">
        <v>2077</v>
      </c>
      <c r="G74" s="703">
        <v>0.25</v>
      </c>
      <c r="H74" s="702">
        <v>3750</v>
      </c>
      <c r="I74" s="703">
        <v>0.25</v>
      </c>
      <c r="J74" s="702">
        <v>3750</v>
      </c>
      <c r="K74" s="703">
        <v>0.25</v>
      </c>
      <c r="L74" s="702">
        <v>3750</v>
      </c>
      <c r="M74" s="703">
        <v>0.25</v>
      </c>
      <c r="N74" s="702">
        <v>3750</v>
      </c>
      <c r="O74" s="694">
        <f>+G74+I74+K74+M74</f>
        <v>1</v>
      </c>
      <c r="P74" s="697">
        <f t="shared" ref="P74:P78" si="7">SUM(H74,J74,L74,N74)</f>
        <v>15000</v>
      </c>
      <c r="Q74" s="727" t="s">
        <v>1883</v>
      </c>
      <c r="R74" s="731" t="s">
        <v>1884</v>
      </c>
      <c r="S74" s="644" t="s">
        <v>1899</v>
      </c>
      <c r="T74" s="644" t="s">
        <v>1900</v>
      </c>
      <c r="U74" s="644" t="s">
        <v>1901</v>
      </c>
      <c r="V74" s="644" t="s">
        <v>1902</v>
      </c>
      <c r="W74" s="644" t="s">
        <v>1903</v>
      </c>
    </row>
    <row r="75" spans="1:23" ht="75" x14ac:dyDescent="0.25">
      <c r="A75" s="671"/>
      <c r="B75" s="664"/>
      <c r="C75" s="686"/>
      <c r="D75" s="646"/>
      <c r="E75" s="653" t="s">
        <v>2094</v>
      </c>
      <c r="F75" s="672" t="s">
        <v>2102</v>
      </c>
      <c r="G75" s="703">
        <v>0.25</v>
      </c>
      <c r="H75" s="702">
        <v>12500</v>
      </c>
      <c r="I75" s="703">
        <v>0.25</v>
      </c>
      <c r="J75" s="702">
        <v>12500</v>
      </c>
      <c r="K75" s="703">
        <v>0.25</v>
      </c>
      <c r="L75" s="702">
        <v>12500</v>
      </c>
      <c r="M75" s="703">
        <v>0.25</v>
      </c>
      <c r="N75" s="702">
        <v>12500</v>
      </c>
      <c r="O75" s="694">
        <f t="shared" ref="O75:O78" si="8">+G75+I75+K75+M75</f>
        <v>1</v>
      </c>
      <c r="P75" s="697">
        <f t="shared" si="7"/>
        <v>50000</v>
      </c>
      <c r="Q75" s="724" t="s">
        <v>1885</v>
      </c>
      <c r="R75" s="728" t="s">
        <v>1886</v>
      </c>
      <c r="S75" s="646" t="s">
        <v>1904</v>
      </c>
      <c r="T75" s="646" t="s">
        <v>1905</v>
      </c>
      <c r="U75" s="646" t="s">
        <v>1906</v>
      </c>
      <c r="V75" s="645" t="s">
        <v>1897</v>
      </c>
      <c r="W75" s="646" t="s">
        <v>1907</v>
      </c>
    </row>
    <row r="76" spans="1:23" ht="60" x14ac:dyDescent="0.25">
      <c r="A76" s="671"/>
      <c r="B76" s="664"/>
      <c r="C76" s="686"/>
      <c r="D76" s="646"/>
      <c r="E76" s="653" t="s">
        <v>2095</v>
      </c>
      <c r="F76" s="672" t="s">
        <v>2078</v>
      </c>
      <c r="G76" s="703">
        <v>0.25</v>
      </c>
      <c r="H76" s="702">
        <v>10000</v>
      </c>
      <c r="I76" s="703">
        <v>0.25</v>
      </c>
      <c r="J76" s="702">
        <v>10000</v>
      </c>
      <c r="K76" s="703">
        <v>0.25</v>
      </c>
      <c r="L76" s="702">
        <v>10000</v>
      </c>
      <c r="M76" s="703">
        <v>0.25</v>
      </c>
      <c r="N76" s="702">
        <v>10000</v>
      </c>
      <c r="O76" s="694">
        <f t="shared" si="8"/>
        <v>1</v>
      </c>
      <c r="P76" s="697">
        <f t="shared" si="7"/>
        <v>40000</v>
      </c>
      <c r="Q76" s="727" t="s">
        <v>1885</v>
      </c>
      <c r="R76" s="728" t="s">
        <v>1886</v>
      </c>
      <c r="S76" s="646"/>
      <c r="T76" s="646"/>
      <c r="U76" s="646"/>
      <c r="V76" s="646"/>
      <c r="W76" s="646"/>
    </row>
    <row r="77" spans="1:23" ht="61.5" x14ac:dyDescent="0.25">
      <c r="A77" s="671"/>
      <c r="B77" s="664"/>
      <c r="C77" s="686"/>
      <c r="D77" s="646"/>
      <c r="E77" s="653" t="s">
        <v>2096</v>
      </c>
      <c r="F77" s="672" t="s">
        <v>2080</v>
      </c>
      <c r="G77" s="703">
        <v>0.1</v>
      </c>
      <c r="H77" s="702">
        <v>15000</v>
      </c>
      <c r="I77" s="703">
        <v>0.2</v>
      </c>
      <c r="J77" s="702">
        <v>30000</v>
      </c>
      <c r="K77" s="703">
        <v>0.45</v>
      </c>
      <c r="L77" s="702">
        <v>67500</v>
      </c>
      <c r="M77" s="703">
        <v>0.25</v>
      </c>
      <c r="N77" s="702">
        <v>37500</v>
      </c>
      <c r="O77" s="694">
        <f t="shared" si="8"/>
        <v>1</v>
      </c>
      <c r="P77" s="697">
        <f t="shared" si="7"/>
        <v>150000</v>
      </c>
      <c r="Q77" s="727" t="s">
        <v>1887</v>
      </c>
      <c r="R77" s="728" t="s">
        <v>1888</v>
      </c>
      <c r="S77" s="646"/>
      <c r="T77" s="646"/>
      <c r="U77" s="646"/>
      <c r="V77" s="646"/>
      <c r="W77" s="646"/>
    </row>
    <row r="78" spans="1:23" ht="75" x14ac:dyDescent="0.25">
      <c r="A78" s="687"/>
      <c r="B78" s="667"/>
      <c r="C78" s="686"/>
      <c r="D78" s="646"/>
      <c r="E78" s="653" t="s">
        <v>2097</v>
      </c>
      <c r="F78" s="672" t="s">
        <v>2081</v>
      </c>
      <c r="G78" s="703">
        <v>0.25</v>
      </c>
      <c r="H78" s="702">
        <v>10000</v>
      </c>
      <c r="I78" s="703">
        <v>0.25</v>
      </c>
      <c r="J78" s="702">
        <v>10000</v>
      </c>
      <c r="K78" s="703">
        <v>0.25</v>
      </c>
      <c r="L78" s="702">
        <v>10000</v>
      </c>
      <c r="M78" s="703">
        <v>0.25</v>
      </c>
      <c r="N78" s="702">
        <v>10000</v>
      </c>
      <c r="O78" s="694">
        <f t="shared" si="8"/>
        <v>1</v>
      </c>
      <c r="P78" s="697">
        <f t="shared" si="7"/>
        <v>40000</v>
      </c>
      <c r="Q78" s="727" t="s">
        <v>1885</v>
      </c>
      <c r="R78" s="728" t="s">
        <v>1886</v>
      </c>
      <c r="S78" s="646"/>
      <c r="T78" s="646"/>
      <c r="U78" s="646"/>
      <c r="V78" s="646"/>
      <c r="W78" s="646"/>
    </row>
    <row r="79" spans="1:23" x14ac:dyDescent="0.25">
      <c r="A79" s="657" t="s">
        <v>1789</v>
      </c>
      <c r="B79" s="658"/>
      <c r="C79" s="658"/>
      <c r="D79" s="658"/>
      <c r="E79" s="658"/>
      <c r="F79" s="659"/>
      <c r="G79" s="718">
        <v>1</v>
      </c>
      <c r="H79" s="719">
        <f>SUM(H10:H78)</f>
        <v>1746747.51</v>
      </c>
      <c r="I79" s="718">
        <v>1</v>
      </c>
      <c r="J79" s="719">
        <f>SUM(J10:J78)</f>
        <v>2289820.4700000002</v>
      </c>
      <c r="K79" s="718">
        <v>1</v>
      </c>
      <c r="L79" s="719">
        <f>SUM(L10:L78)</f>
        <v>2181840.59</v>
      </c>
      <c r="M79" s="718">
        <v>1</v>
      </c>
      <c r="N79" s="719">
        <f>SUM(N10:N78)</f>
        <v>1815230.63</v>
      </c>
      <c r="O79" s="718">
        <v>1</v>
      </c>
      <c r="P79" s="693">
        <f>SUM(P10:P78)</f>
        <v>8033639.2000000002</v>
      </c>
      <c r="Q79" s="733"/>
      <c r="R79" s="733"/>
      <c r="S79" s="733"/>
      <c r="T79" s="733"/>
      <c r="U79" s="733"/>
      <c r="V79" s="733"/>
      <c r="W79" s="754"/>
    </row>
    <row r="83" spans="15:17" x14ac:dyDescent="0.25">
      <c r="Q83" s="734"/>
    </row>
    <row r="84" spans="15:17" x14ac:dyDescent="0.25">
      <c r="Q84" s="734"/>
    </row>
    <row r="85" spans="15:17" x14ac:dyDescent="0.25">
      <c r="Q85" s="734"/>
    </row>
    <row r="86" spans="15:17" x14ac:dyDescent="0.25">
      <c r="Q86" s="734"/>
    </row>
    <row r="91" spans="15:17" x14ac:dyDescent="0.25">
      <c r="O91" s="722"/>
    </row>
    <row r="92" spans="15:17" x14ac:dyDescent="0.25">
      <c r="O92" s="722"/>
    </row>
  </sheetData>
  <mergeCells count="111">
    <mergeCell ref="V38:V44"/>
    <mergeCell ref="W38:W44"/>
    <mergeCell ref="S38:S44"/>
    <mergeCell ref="T38:T44"/>
    <mergeCell ref="U38:U44"/>
    <mergeCell ref="U51:U62"/>
    <mergeCell ref="U45:U49"/>
    <mergeCell ref="V45:V49"/>
    <mergeCell ref="W45:W49"/>
    <mergeCell ref="V51:V62"/>
    <mergeCell ref="W51:W62"/>
    <mergeCell ref="U70:U71"/>
    <mergeCell ref="V70:V71"/>
    <mergeCell ref="W70:W71"/>
    <mergeCell ref="T51:T62"/>
    <mergeCell ref="T70:T71"/>
    <mergeCell ref="T45:T49"/>
    <mergeCell ref="T63:T66"/>
    <mergeCell ref="U63:U66"/>
    <mergeCell ref="V63:V66"/>
    <mergeCell ref="W63:W66"/>
    <mergeCell ref="T75:T78"/>
    <mergeCell ref="U75:U78"/>
    <mergeCell ref="V75:V78"/>
    <mergeCell ref="W75:W78"/>
    <mergeCell ref="F5:F7"/>
    <mergeCell ref="D23:D27"/>
    <mergeCell ref="C38:C44"/>
    <mergeCell ref="D38:D44"/>
    <mergeCell ref="V28:V30"/>
    <mergeCell ref="W28:W30"/>
    <mergeCell ref="S18:S27"/>
    <mergeCell ref="T18:T27"/>
    <mergeCell ref="U18:U27"/>
    <mergeCell ref="V18:V27"/>
    <mergeCell ref="W18:W27"/>
    <mergeCell ref="D28:D30"/>
    <mergeCell ref="S28:S30"/>
    <mergeCell ref="T28:T30"/>
    <mergeCell ref="U28:U30"/>
    <mergeCell ref="C33:C37"/>
    <mergeCell ref="D33:D37"/>
    <mergeCell ref="S33:S37"/>
    <mergeCell ref="T33:T37"/>
    <mergeCell ref="C54:C62"/>
    <mergeCell ref="C23:C27"/>
    <mergeCell ref="U33:U37"/>
    <mergeCell ref="V33:V37"/>
    <mergeCell ref="W33:W37"/>
    <mergeCell ref="C15:C16"/>
    <mergeCell ref="S11:S14"/>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S5:S7"/>
    <mergeCell ref="T5:T7"/>
    <mergeCell ref="C74:C78"/>
    <mergeCell ref="C70:C71"/>
    <mergeCell ref="C72:C73"/>
    <mergeCell ref="C63:C66"/>
    <mergeCell ref="B51:B62"/>
    <mergeCell ref="A79:F79"/>
    <mergeCell ref="B70:B78"/>
    <mergeCell ref="D74:D78"/>
    <mergeCell ref="S51:S62"/>
    <mergeCell ref="D54:D62"/>
    <mergeCell ref="S70:S71"/>
    <mergeCell ref="A17:A78"/>
    <mergeCell ref="B17:B44"/>
    <mergeCell ref="D19:D22"/>
    <mergeCell ref="C45:C49"/>
    <mergeCell ref="D45:D49"/>
    <mergeCell ref="S45:S49"/>
    <mergeCell ref="D63:D66"/>
    <mergeCell ref="B63:B68"/>
    <mergeCell ref="S63:S66"/>
    <mergeCell ref="S75:S78"/>
    <mergeCell ref="B45:B50"/>
    <mergeCell ref="C18:C22"/>
    <mergeCell ref="C28:C30"/>
    <mergeCell ref="A3:W3"/>
    <mergeCell ref="T11:T14"/>
    <mergeCell ref="U11:U14"/>
    <mergeCell ref="V11:V14"/>
    <mergeCell ref="W11:W14"/>
    <mergeCell ref="S15:S16"/>
    <mergeCell ref="T15:T16"/>
    <mergeCell ref="U15:U16"/>
    <mergeCell ref="V15:V16"/>
    <mergeCell ref="W15:W16"/>
    <mergeCell ref="A5:A7"/>
    <mergeCell ref="B5:B7"/>
    <mergeCell ref="C5:C7"/>
    <mergeCell ref="D5:D7"/>
    <mergeCell ref="E5:E7"/>
    <mergeCell ref="B15:B16"/>
    <mergeCell ref="A15:A16"/>
    <mergeCell ref="U5:U7"/>
  </mergeCells>
  <pageMargins left="0.25" right="0.25" top="0.75" bottom="0.75" header="0.3" footer="0.3"/>
  <pageSetup paperSize="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4.85546875" style="291" bestFit="1" customWidth="1"/>
    <col min="9" max="9" width="15.28515625" customWidth="1"/>
    <col min="10" max="10" width="18.85546875" style="291" customWidth="1"/>
    <col min="12" max="12" width="14.85546875" style="291" bestFit="1" customWidth="1"/>
    <col min="14" max="14" width="14.85546875" style="291" bestFit="1" customWidth="1"/>
    <col min="15" max="15" width="15.28515625" customWidth="1"/>
    <col min="16" max="16" width="18.28515625" style="291" customWidth="1"/>
    <col min="19" max="22" width="14.140625" customWidth="1"/>
    <col min="23" max="23" width="17" customWidth="1"/>
  </cols>
  <sheetData>
    <row r="1" spans="1:23" ht="18" customHeight="1" x14ac:dyDescent="0.25">
      <c r="B1" s="319"/>
      <c r="C1" s="319"/>
      <c r="D1" s="319"/>
      <c r="E1" s="328"/>
      <c r="F1" s="319"/>
      <c r="G1" s="447" t="s">
        <v>207</v>
      </c>
      <c r="J1" s="319"/>
      <c r="K1" s="319"/>
      <c r="L1" s="319"/>
      <c r="M1" s="319"/>
      <c r="N1" s="319"/>
      <c r="O1" s="319"/>
      <c r="P1" s="319"/>
      <c r="Q1" s="319"/>
      <c r="R1" s="319"/>
      <c r="S1" s="319"/>
      <c r="T1" s="319"/>
      <c r="U1" s="319"/>
      <c r="V1" s="319"/>
      <c r="W1" s="319"/>
    </row>
    <row r="2" spans="1:23" ht="14.45" customHeight="1" x14ac:dyDescent="0.25">
      <c r="A2" s="419" t="s">
        <v>1758</v>
      </c>
      <c r="B2" s="323"/>
      <c r="C2" s="323"/>
      <c r="D2" s="323"/>
      <c r="E2" s="329"/>
      <c r="F2" s="323"/>
      <c r="G2" s="323"/>
      <c r="H2" s="323"/>
      <c r="I2" s="323"/>
      <c r="J2" s="323"/>
      <c r="K2" s="323"/>
      <c r="L2" s="323"/>
      <c r="M2" s="323"/>
      <c r="N2" s="323"/>
      <c r="O2" s="323"/>
      <c r="P2" s="323"/>
      <c r="Q2" s="323"/>
      <c r="R2" s="323"/>
      <c r="S2" s="323"/>
      <c r="T2" s="323"/>
      <c r="U2" s="323"/>
      <c r="V2" s="323"/>
      <c r="W2" s="323"/>
    </row>
    <row r="3" spans="1:23" ht="14.45" customHeight="1" x14ac:dyDescent="0.25">
      <c r="A3" s="524" t="s">
        <v>102</v>
      </c>
      <c r="B3" s="524" t="s">
        <v>121</v>
      </c>
      <c r="C3" s="536" t="s">
        <v>90</v>
      </c>
      <c r="D3" s="536" t="s">
        <v>91</v>
      </c>
      <c r="E3" s="527" t="s">
        <v>481</v>
      </c>
      <c r="F3" s="536" t="s">
        <v>92</v>
      </c>
      <c r="G3" s="322" t="s">
        <v>106</v>
      </c>
      <c r="H3" s="322"/>
      <c r="I3" s="322"/>
      <c r="J3" s="322"/>
      <c r="K3" s="322"/>
      <c r="L3" s="322"/>
      <c r="M3" s="322"/>
      <c r="N3" s="322"/>
      <c r="O3" s="324" t="s">
        <v>107</v>
      </c>
      <c r="P3" s="324"/>
      <c r="Q3" s="322" t="s">
        <v>108</v>
      </c>
      <c r="R3" s="322"/>
      <c r="S3" s="322" t="s">
        <v>109</v>
      </c>
      <c r="T3" s="322" t="s">
        <v>110</v>
      </c>
      <c r="U3" s="315" t="s">
        <v>118</v>
      </c>
      <c r="V3" s="315" t="s">
        <v>117</v>
      </c>
      <c r="W3" s="325" t="s">
        <v>93</v>
      </c>
    </row>
    <row r="4" spans="1:23" ht="14.45" customHeight="1" x14ac:dyDescent="0.25">
      <c r="A4" s="525"/>
      <c r="B4" s="525"/>
      <c r="C4" s="537"/>
      <c r="D4" s="537"/>
      <c r="E4" s="528"/>
      <c r="F4" s="537"/>
      <c r="G4" s="322" t="s">
        <v>111</v>
      </c>
      <c r="H4" s="322"/>
      <c r="I4" s="322" t="s">
        <v>112</v>
      </c>
      <c r="J4" s="322"/>
      <c r="K4" s="322" t="s">
        <v>113</v>
      </c>
      <c r="L4" s="322"/>
      <c r="M4" s="322" t="s">
        <v>114</v>
      </c>
      <c r="N4" s="322"/>
      <c r="O4" s="324"/>
      <c r="P4" s="324"/>
      <c r="Q4" s="322"/>
      <c r="R4" s="322"/>
      <c r="S4" s="322"/>
      <c r="T4" s="322"/>
      <c r="U4" s="316"/>
      <c r="V4" s="316"/>
      <c r="W4" s="325"/>
    </row>
    <row r="5" spans="1:23" ht="25.5" x14ac:dyDescent="0.25">
      <c r="A5" s="526"/>
      <c r="B5" s="526"/>
      <c r="C5" s="538"/>
      <c r="D5" s="538"/>
      <c r="E5" s="529"/>
      <c r="F5" s="538"/>
      <c r="G5" s="325" t="s">
        <v>115</v>
      </c>
      <c r="H5" s="286" t="s">
        <v>12</v>
      </c>
      <c r="I5" s="325" t="s">
        <v>115</v>
      </c>
      <c r="J5" s="286" t="s">
        <v>12</v>
      </c>
      <c r="K5" s="325" t="s">
        <v>115</v>
      </c>
      <c r="L5" s="286" t="s">
        <v>12</v>
      </c>
      <c r="M5" s="325" t="s">
        <v>115</v>
      </c>
      <c r="N5" s="286" t="s">
        <v>12</v>
      </c>
      <c r="O5" s="325" t="s">
        <v>115</v>
      </c>
      <c r="P5" s="286" t="s">
        <v>12</v>
      </c>
      <c r="Q5" s="325" t="s">
        <v>116</v>
      </c>
      <c r="R5" s="325" t="s">
        <v>87</v>
      </c>
      <c r="S5" s="322"/>
      <c r="T5" s="322"/>
      <c r="U5" s="317"/>
      <c r="V5" s="317"/>
      <c r="W5" s="325"/>
    </row>
    <row r="6" spans="1:23" ht="15.6" customHeight="1" x14ac:dyDescent="0.25">
      <c r="A6" s="460" t="s">
        <v>154</v>
      </c>
      <c r="B6" s="326"/>
      <c r="C6" s="326"/>
      <c r="D6" s="326"/>
      <c r="E6" s="326"/>
      <c r="F6" s="326"/>
      <c r="G6" s="326"/>
      <c r="H6" s="461" t="s">
        <v>154</v>
      </c>
      <c r="I6" s="326"/>
      <c r="J6" s="326"/>
      <c r="K6" s="326"/>
      <c r="L6" s="326"/>
      <c r="M6" s="326"/>
      <c r="N6" s="326"/>
      <c r="O6" s="326"/>
      <c r="P6" s="326"/>
      <c r="Q6" s="326"/>
      <c r="R6" s="326"/>
      <c r="S6" s="326"/>
      <c r="T6" s="326"/>
      <c r="U6" s="326"/>
      <c r="V6" s="326"/>
      <c r="W6" s="326"/>
    </row>
    <row r="7" spans="1:23" ht="218.45" customHeight="1" x14ac:dyDescent="0.25">
      <c r="A7" s="616" t="s">
        <v>1757</v>
      </c>
      <c r="B7" s="321" t="s">
        <v>143</v>
      </c>
      <c r="C7" s="92" t="s">
        <v>144</v>
      </c>
      <c r="D7" s="92" t="s">
        <v>145</v>
      </c>
      <c r="E7" s="92"/>
      <c r="F7" s="92" t="s">
        <v>186</v>
      </c>
      <c r="G7" s="91"/>
      <c r="H7" s="297"/>
      <c r="I7" s="91"/>
      <c r="J7" s="297"/>
      <c r="K7" s="91"/>
      <c r="L7" s="297"/>
      <c r="M7" s="91"/>
      <c r="N7" s="297"/>
      <c r="O7" s="95">
        <f t="shared" ref="O7:O19" si="0">G7+I7+K7+M7</f>
        <v>0</v>
      </c>
      <c r="P7" s="298">
        <f t="shared" ref="P7:P19" si="1">H7+J7+L7+N7</f>
        <v>0</v>
      </c>
      <c r="Q7" s="91"/>
      <c r="R7" s="91"/>
      <c r="S7" s="80"/>
      <c r="T7" s="80"/>
      <c r="U7" s="80"/>
      <c r="V7" s="80"/>
      <c r="W7" s="92"/>
    </row>
    <row r="8" spans="1:23" ht="189" x14ac:dyDescent="0.25">
      <c r="A8" s="617"/>
      <c r="B8" s="321"/>
      <c r="C8" s="92"/>
      <c r="D8" s="92" t="s">
        <v>146</v>
      </c>
      <c r="E8" s="92"/>
      <c r="F8" s="92" t="s">
        <v>187</v>
      </c>
      <c r="G8" s="91"/>
      <c r="H8" s="297"/>
      <c r="I8" s="91"/>
      <c r="J8" s="297"/>
      <c r="K8" s="91"/>
      <c r="L8" s="297"/>
      <c r="M8" s="91"/>
      <c r="N8" s="297"/>
      <c r="O8" s="95">
        <f t="shared" si="0"/>
        <v>0</v>
      </c>
      <c r="P8" s="298">
        <f t="shared" si="1"/>
        <v>0</v>
      </c>
      <c r="Q8" s="91"/>
      <c r="R8" s="91"/>
      <c r="S8" s="80"/>
      <c r="T8" s="80"/>
      <c r="U8" s="80"/>
      <c r="V8" s="80"/>
      <c r="W8" s="92"/>
    </row>
    <row r="9" spans="1:23" ht="173.25" x14ac:dyDescent="0.25">
      <c r="A9" s="617"/>
      <c r="B9" s="321"/>
      <c r="C9" s="92" t="s">
        <v>1759</v>
      </c>
      <c r="D9" s="92"/>
      <c r="E9" s="92"/>
      <c r="F9" s="92"/>
      <c r="G9" s="91"/>
      <c r="H9" s="297"/>
      <c r="I9" s="91"/>
      <c r="J9" s="297"/>
      <c r="K9" s="91"/>
      <c r="L9" s="297"/>
      <c r="M9" s="91"/>
      <c r="N9" s="297"/>
      <c r="O9" s="95"/>
      <c r="P9" s="298"/>
      <c r="Q9" s="80"/>
      <c r="R9" s="80"/>
      <c r="S9" s="80"/>
      <c r="T9" s="80"/>
      <c r="U9" s="80"/>
      <c r="V9" s="80"/>
      <c r="W9" s="92"/>
    </row>
    <row r="10" spans="1:23" ht="15.75" x14ac:dyDescent="0.25">
      <c r="A10" s="617"/>
      <c r="B10" s="321"/>
      <c r="C10" s="92"/>
      <c r="D10" s="92"/>
      <c r="E10" s="92"/>
      <c r="F10" s="92"/>
      <c r="G10" s="91"/>
      <c r="H10" s="297"/>
      <c r="I10" s="91"/>
      <c r="J10" s="297"/>
      <c r="K10" s="91"/>
      <c r="L10" s="297"/>
      <c r="M10" s="91"/>
      <c r="N10" s="297"/>
      <c r="O10" s="95"/>
      <c r="P10" s="298"/>
      <c r="Q10" s="80"/>
      <c r="R10" s="80"/>
      <c r="S10" s="80"/>
      <c r="T10" s="80"/>
      <c r="U10" s="80"/>
      <c r="V10" s="80"/>
      <c r="W10" s="83"/>
    </row>
    <row r="11" spans="1:23" ht="315" x14ac:dyDescent="0.25">
      <c r="A11" s="617"/>
      <c r="B11" s="321" t="s">
        <v>147</v>
      </c>
      <c r="C11" s="92" t="s">
        <v>148</v>
      </c>
      <c r="D11" s="92" t="s">
        <v>149</v>
      </c>
      <c r="E11" s="92"/>
      <c r="F11" s="86" t="s">
        <v>163</v>
      </c>
      <c r="G11" s="87">
        <v>0</v>
      </c>
      <c r="H11" s="297"/>
      <c r="I11" s="87">
        <v>0</v>
      </c>
      <c r="J11" s="297"/>
      <c r="K11" s="87">
        <v>0</v>
      </c>
      <c r="L11" s="297"/>
      <c r="M11" s="87">
        <v>0</v>
      </c>
      <c r="N11" s="297"/>
      <c r="O11" s="95">
        <f t="shared" si="0"/>
        <v>0</v>
      </c>
      <c r="P11" s="298">
        <f t="shared" si="1"/>
        <v>0</v>
      </c>
      <c r="Q11" s="91"/>
      <c r="R11" s="91"/>
      <c r="S11" s="80"/>
      <c r="T11" s="80"/>
      <c r="U11" s="80"/>
      <c r="V11" s="80"/>
      <c r="W11" s="86"/>
    </row>
    <row r="12" spans="1:23" ht="94.5" x14ac:dyDescent="0.25">
      <c r="A12" s="617"/>
      <c r="B12" s="321"/>
      <c r="C12" s="92"/>
      <c r="D12" s="92"/>
      <c r="E12" s="92"/>
      <c r="F12" s="92" t="s">
        <v>188</v>
      </c>
      <c r="G12" s="91"/>
      <c r="H12" s="297"/>
      <c r="I12" s="91"/>
      <c r="J12" s="297"/>
      <c r="K12" s="91"/>
      <c r="L12" s="297"/>
      <c r="M12" s="91"/>
      <c r="N12" s="297"/>
      <c r="O12" s="95">
        <f t="shared" si="0"/>
        <v>0</v>
      </c>
      <c r="P12" s="298">
        <f t="shared" si="1"/>
        <v>0</v>
      </c>
      <c r="Q12" s="91"/>
      <c r="R12" s="80"/>
      <c r="S12" s="80"/>
      <c r="T12" s="80"/>
      <c r="U12" s="80"/>
      <c r="V12" s="80"/>
      <c r="W12" s="92"/>
    </row>
    <row r="13" spans="1:23" ht="63" x14ac:dyDescent="0.25">
      <c r="A13" s="617"/>
      <c r="B13" s="321"/>
      <c r="C13" s="92"/>
      <c r="D13" s="92"/>
      <c r="E13" s="92"/>
      <c r="F13" s="106" t="s">
        <v>191</v>
      </c>
      <c r="G13" s="91"/>
      <c r="H13" s="297"/>
      <c r="I13" s="91"/>
      <c r="J13" s="297"/>
      <c r="K13" s="91"/>
      <c r="L13" s="297"/>
      <c r="M13" s="91"/>
      <c r="N13" s="297"/>
      <c r="O13" s="95">
        <f t="shared" si="0"/>
        <v>0</v>
      </c>
      <c r="P13" s="298">
        <f t="shared" si="1"/>
        <v>0</v>
      </c>
      <c r="Q13" s="91"/>
      <c r="R13" s="91"/>
      <c r="S13" s="90"/>
      <c r="T13" s="90"/>
      <c r="U13" s="90"/>
      <c r="V13" s="90"/>
      <c r="W13" s="90"/>
    </row>
    <row r="14" spans="1:23" ht="141.75" x14ac:dyDescent="0.25">
      <c r="A14" s="617"/>
      <c r="B14" s="321" t="s">
        <v>150</v>
      </c>
      <c r="C14" s="92" t="s">
        <v>151</v>
      </c>
      <c r="D14" s="92" t="s">
        <v>152</v>
      </c>
      <c r="E14" s="92"/>
      <c r="F14" s="92" t="s">
        <v>189</v>
      </c>
      <c r="G14" s="91"/>
      <c r="H14" s="297"/>
      <c r="I14" s="91"/>
      <c r="J14" s="297"/>
      <c r="K14" s="91"/>
      <c r="L14" s="297"/>
      <c r="M14" s="91"/>
      <c r="N14" s="297"/>
      <c r="O14" s="95">
        <f t="shared" si="0"/>
        <v>0</v>
      </c>
      <c r="P14" s="298">
        <f t="shared" si="1"/>
        <v>0</v>
      </c>
      <c r="Q14" s="91"/>
      <c r="R14" s="91"/>
      <c r="S14" s="80"/>
      <c r="T14" s="80"/>
      <c r="U14" s="80"/>
      <c r="V14" s="80"/>
      <c r="W14" s="92"/>
    </row>
    <row r="15" spans="1:23" ht="141.75" x14ac:dyDescent="0.25">
      <c r="A15" s="617"/>
      <c r="B15" s="321"/>
      <c r="C15" s="92"/>
      <c r="D15" s="92"/>
      <c r="E15" s="92"/>
      <c r="F15" s="92" t="s">
        <v>190</v>
      </c>
      <c r="G15" s="87">
        <v>0</v>
      </c>
      <c r="H15" s="297"/>
      <c r="I15" s="87">
        <v>0</v>
      </c>
      <c r="J15" s="297"/>
      <c r="K15" s="87">
        <v>0</v>
      </c>
      <c r="L15" s="297"/>
      <c r="M15" s="87">
        <v>0</v>
      </c>
      <c r="N15" s="297"/>
      <c r="O15" s="95">
        <f t="shared" si="0"/>
        <v>0</v>
      </c>
      <c r="P15" s="298">
        <f t="shared" si="1"/>
        <v>0</v>
      </c>
      <c r="Q15" s="91"/>
      <c r="R15" s="91"/>
      <c r="S15" s="91"/>
      <c r="T15" s="91"/>
      <c r="U15" s="91"/>
      <c r="V15" s="91"/>
      <c r="W15" s="92"/>
    </row>
    <row r="16" spans="1:23" ht="126" x14ac:dyDescent="0.25">
      <c r="A16" s="617"/>
      <c r="B16" s="321"/>
      <c r="C16" s="92"/>
      <c r="D16" s="92"/>
      <c r="E16" s="92"/>
      <c r="F16" s="92" t="s">
        <v>195</v>
      </c>
      <c r="G16" s="91"/>
      <c r="H16" s="297"/>
      <c r="I16" s="91">
        <v>0</v>
      </c>
      <c r="J16" s="297">
        <v>0</v>
      </c>
      <c r="K16" s="91">
        <v>0</v>
      </c>
      <c r="L16" s="297">
        <v>0</v>
      </c>
      <c r="M16" s="91"/>
      <c r="N16" s="297"/>
      <c r="O16" s="103">
        <f t="shared" si="0"/>
        <v>0</v>
      </c>
      <c r="P16" s="300">
        <v>0</v>
      </c>
      <c r="Q16" s="91"/>
      <c r="R16" s="91"/>
      <c r="S16" s="80"/>
      <c r="T16" s="80"/>
      <c r="U16" s="80"/>
      <c r="V16" s="80"/>
      <c r="W16" s="92"/>
    </row>
    <row r="17" spans="1:23" ht="126" x14ac:dyDescent="0.25">
      <c r="A17" s="617"/>
      <c r="B17" s="321"/>
      <c r="C17" s="92"/>
      <c r="D17" s="92"/>
      <c r="E17" s="92"/>
      <c r="F17" s="92" t="s">
        <v>195</v>
      </c>
      <c r="G17" s="91"/>
      <c r="H17" s="297"/>
      <c r="I17" s="91">
        <v>0</v>
      </c>
      <c r="J17" s="297">
        <v>0</v>
      </c>
      <c r="K17" s="91">
        <v>0</v>
      </c>
      <c r="L17" s="297">
        <v>0</v>
      </c>
      <c r="M17" s="91"/>
      <c r="N17" s="297"/>
      <c r="O17" s="103">
        <f t="shared" si="0"/>
        <v>0</v>
      </c>
      <c r="P17" s="300">
        <v>0</v>
      </c>
      <c r="Q17" s="91"/>
      <c r="R17" s="91"/>
      <c r="S17" s="80"/>
      <c r="T17" s="80"/>
      <c r="U17" s="80"/>
      <c r="V17" s="80"/>
      <c r="W17" s="102"/>
    </row>
    <row r="18" spans="1:23" ht="236.25" x14ac:dyDescent="0.25">
      <c r="A18" s="618"/>
      <c r="B18" s="321" t="s">
        <v>153</v>
      </c>
      <c r="C18" s="92" t="s">
        <v>1760</v>
      </c>
      <c r="D18" s="92"/>
      <c r="E18" s="92"/>
      <c r="F18" s="92"/>
      <c r="G18" s="91"/>
      <c r="H18" s="297"/>
      <c r="I18" s="91"/>
      <c r="J18" s="297"/>
      <c r="K18" s="91"/>
      <c r="L18" s="297"/>
      <c r="M18" s="91"/>
      <c r="N18" s="297"/>
      <c r="O18" s="95">
        <f t="shared" si="0"/>
        <v>0</v>
      </c>
      <c r="P18" s="298">
        <f t="shared" si="1"/>
        <v>0</v>
      </c>
      <c r="Q18" s="91"/>
      <c r="R18" s="91"/>
      <c r="S18" s="91"/>
      <c r="T18" s="91"/>
      <c r="U18" s="91"/>
      <c r="V18" s="91"/>
      <c r="W18" s="92"/>
    </row>
    <row r="19" spans="1:23" ht="15.6" customHeight="1" x14ac:dyDescent="0.25">
      <c r="A19" s="462" t="s">
        <v>155</v>
      </c>
      <c r="B19" s="320"/>
      <c r="C19" s="320"/>
      <c r="D19" s="320"/>
      <c r="E19" s="320"/>
      <c r="F19" s="320"/>
      <c r="G19" s="105">
        <f t="shared" ref="G19:N19" si="2">SUM(G7:G18)</f>
        <v>0</v>
      </c>
      <c r="H19" s="294">
        <f t="shared" si="2"/>
        <v>0</v>
      </c>
      <c r="I19" s="105">
        <f t="shared" si="2"/>
        <v>0</v>
      </c>
      <c r="J19" s="294">
        <f t="shared" si="2"/>
        <v>0</v>
      </c>
      <c r="K19" s="105">
        <f t="shared" si="2"/>
        <v>0</v>
      </c>
      <c r="L19" s="294">
        <f t="shared" si="2"/>
        <v>0</v>
      </c>
      <c r="M19" s="105">
        <f t="shared" si="2"/>
        <v>0</v>
      </c>
      <c r="N19" s="294">
        <f t="shared" si="2"/>
        <v>0</v>
      </c>
      <c r="O19" s="105">
        <f t="shared" si="0"/>
        <v>0</v>
      </c>
      <c r="P19" s="294">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I4"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9" ht="18.75" x14ac:dyDescent="0.25">
      <c r="G1" s="445" t="s">
        <v>207</v>
      </c>
      <c r="I1" s="445"/>
      <c r="J1" s="445"/>
      <c r="K1" s="445"/>
      <c r="L1" s="445"/>
      <c r="M1" s="445"/>
      <c r="N1" s="445"/>
      <c r="O1" s="445"/>
      <c r="P1" s="445"/>
      <c r="Q1" s="445"/>
      <c r="R1" s="445"/>
      <c r="S1" s="445"/>
      <c r="T1" s="445"/>
      <c r="U1" s="445"/>
      <c r="V1" s="445"/>
      <c r="W1" s="445"/>
      <c r="X1" s="445"/>
      <c r="Y1" s="445"/>
      <c r="Z1" s="445"/>
      <c r="AA1" s="445"/>
      <c r="AB1" s="445"/>
      <c r="AC1" s="445"/>
    </row>
    <row r="2" spans="1:29" ht="14.45" customHeight="1" x14ac:dyDescent="0.25">
      <c r="A2" s="446" t="s">
        <v>208</v>
      </c>
      <c r="B2" s="446"/>
      <c r="C2" s="446"/>
      <c r="D2" s="446"/>
      <c r="E2" s="446"/>
      <c r="F2" s="446"/>
      <c r="G2" s="446"/>
      <c r="H2" s="446"/>
      <c r="I2" s="446"/>
      <c r="J2" s="446"/>
      <c r="K2" s="446"/>
      <c r="L2" s="446"/>
      <c r="M2" s="446"/>
      <c r="N2" s="446"/>
      <c r="O2" s="446"/>
      <c r="P2" s="446"/>
      <c r="Q2" s="446"/>
      <c r="R2" s="446"/>
      <c r="S2" s="446"/>
      <c r="T2" s="446"/>
      <c r="U2" s="446"/>
      <c r="V2" s="446"/>
      <c r="W2" s="446"/>
    </row>
    <row r="3" spans="1:29"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9"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9" ht="25.5" x14ac:dyDescent="0.25">
      <c r="A5" s="569"/>
      <c r="B5" s="526"/>
      <c r="C5" s="571"/>
      <c r="D5" s="571"/>
      <c r="E5" s="529"/>
      <c r="F5" s="571"/>
      <c r="G5" s="107" t="s">
        <v>115</v>
      </c>
      <c r="H5" s="286" t="s">
        <v>12</v>
      </c>
      <c r="I5" s="107" t="s">
        <v>115</v>
      </c>
      <c r="J5" s="286" t="s">
        <v>12</v>
      </c>
      <c r="K5" s="107" t="s">
        <v>115</v>
      </c>
      <c r="L5" s="286" t="s">
        <v>12</v>
      </c>
      <c r="M5" s="107" t="s">
        <v>115</v>
      </c>
      <c r="N5" s="286" t="s">
        <v>12</v>
      </c>
      <c r="O5" s="107" t="s">
        <v>115</v>
      </c>
      <c r="P5" s="286" t="s">
        <v>12</v>
      </c>
      <c r="Q5" s="107" t="s">
        <v>116</v>
      </c>
      <c r="R5" s="107" t="s">
        <v>87</v>
      </c>
      <c r="S5" s="569"/>
      <c r="T5" s="569"/>
      <c r="U5" s="526"/>
      <c r="V5" s="526"/>
      <c r="W5" s="570"/>
    </row>
    <row r="6" spans="1:29" ht="15.75" x14ac:dyDescent="0.25">
      <c r="A6" s="619" t="s">
        <v>1761</v>
      </c>
      <c r="B6" s="619"/>
      <c r="C6" s="92"/>
      <c r="D6" s="92"/>
      <c r="E6" s="92"/>
      <c r="F6" s="90"/>
      <c r="G6" s="93"/>
      <c r="H6" s="296"/>
      <c r="I6" s="93"/>
      <c r="J6" s="296"/>
      <c r="K6" s="93"/>
      <c r="L6" s="296"/>
      <c r="M6" s="93"/>
      <c r="N6" s="296"/>
      <c r="O6" s="94"/>
      <c r="P6" s="298"/>
      <c r="Q6" s="80"/>
      <c r="R6" s="80"/>
      <c r="S6" s="84"/>
      <c r="T6" s="80"/>
      <c r="U6" s="80"/>
      <c r="V6" s="80"/>
      <c r="W6" s="92"/>
    </row>
    <row r="7" spans="1:29" ht="110.25" x14ac:dyDescent="0.25">
      <c r="A7" s="619"/>
      <c r="B7" s="619"/>
      <c r="C7" s="92" t="s">
        <v>156</v>
      </c>
      <c r="D7" s="92" t="s">
        <v>157</v>
      </c>
      <c r="E7" s="92"/>
      <c r="F7" s="90" t="s">
        <v>173</v>
      </c>
      <c r="G7" s="93">
        <v>0</v>
      </c>
      <c r="H7" s="296">
        <v>0</v>
      </c>
      <c r="I7" s="93">
        <v>0</v>
      </c>
      <c r="J7" s="296"/>
      <c r="K7" s="93">
        <v>0</v>
      </c>
      <c r="L7" s="296"/>
      <c r="M7" s="93">
        <v>0</v>
      </c>
      <c r="N7" s="296"/>
      <c r="O7" s="95">
        <f>G7+I7+K7+M7</f>
        <v>0</v>
      </c>
      <c r="P7" s="298">
        <v>0</v>
      </c>
      <c r="Q7" s="80"/>
      <c r="R7" s="80"/>
      <c r="S7" s="80"/>
      <c r="T7" s="80"/>
      <c r="U7" s="80"/>
      <c r="V7" s="80"/>
      <c r="W7" s="92"/>
    </row>
    <row r="8" spans="1:29" ht="173.25" x14ac:dyDescent="0.25">
      <c r="A8" s="619"/>
      <c r="B8" s="619" t="s">
        <v>158</v>
      </c>
      <c r="C8" s="92" t="s">
        <v>159</v>
      </c>
      <c r="D8" s="92" t="s">
        <v>160</v>
      </c>
      <c r="E8" s="92"/>
      <c r="F8" s="69" t="s">
        <v>182</v>
      </c>
      <c r="G8" s="85">
        <v>0</v>
      </c>
      <c r="H8" s="308">
        <v>0</v>
      </c>
      <c r="I8" s="85"/>
      <c r="J8" s="308"/>
      <c r="K8" s="85"/>
      <c r="L8" s="308"/>
      <c r="M8" s="85"/>
      <c r="N8" s="308"/>
      <c r="O8" s="85">
        <v>0</v>
      </c>
      <c r="P8" s="308">
        <v>0</v>
      </c>
      <c r="Q8" s="80"/>
      <c r="R8" s="80"/>
      <c r="S8" s="80"/>
      <c r="T8" s="73"/>
      <c r="U8" s="80"/>
      <c r="V8" s="85"/>
      <c r="W8" s="79"/>
    </row>
    <row r="9" spans="1:29" ht="228.75" customHeight="1" x14ac:dyDescent="0.25">
      <c r="A9" s="619"/>
      <c r="B9" s="619"/>
      <c r="C9" s="92"/>
      <c r="D9" s="92"/>
      <c r="E9" s="92"/>
      <c r="F9" s="78" t="s">
        <v>192</v>
      </c>
      <c r="G9" s="89">
        <v>0</v>
      </c>
      <c r="H9" s="309">
        <v>0</v>
      </c>
      <c r="I9" s="88"/>
      <c r="J9" s="309"/>
      <c r="K9" s="88"/>
      <c r="L9" s="309"/>
      <c r="M9" s="88"/>
      <c r="N9" s="309"/>
      <c r="O9" s="82">
        <f>G9+I9+K9+M9</f>
        <v>0</v>
      </c>
      <c r="P9" s="301">
        <f>H9+J9+L9+N9</f>
        <v>0</v>
      </c>
      <c r="Q9" s="88"/>
      <c r="R9" s="88"/>
      <c r="S9" s="90"/>
      <c r="T9" s="90"/>
      <c r="U9" s="90"/>
      <c r="V9" s="90"/>
      <c r="W9" s="90"/>
    </row>
    <row r="10" spans="1:29" ht="15.75" x14ac:dyDescent="0.25">
      <c r="A10" s="451"/>
      <c r="B10" s="452"/>
      <c r="C10" s="452"/>
      <c r="D10" s="451" t="s">
        <v>161</v>
      </c>
      <c r="E10" s="452"/>
      <c r="F10" s="453"/>
      <c r="G10" s="81">
        <f t="shared" ref="G10:N10" si="0">SUM(G6:G9)</f>
        <v>0</v>
      </c>
      <c r="H10" s="302">
        <f t="shared" si="0"/>
        <v>0</v>
      </c>
      <c r="I10" s="81">
        <f t="shared" si="0"/>
        <v>0</v>
      </c>
      <c r="J10" s="302">
        <f t="shared" si="0"/>
        <v>0</v>
      </c>
      <c r="K10" s="81">
        <f t="shared" si="0"/>
        <v>0</v>
      </c>
      <c r="L10" s="302">
        <f t="shared" si="0"/>
        <v>0</v>
      </c>
      <c r="M10" s="81">
        <f t="shared" si="0"/>
        <v>0</v>
      </c>
      <c r="N10" s="302">
        <f t="shared" si="0"/>
        <v>0</v>
      </c>
      <c r="O10" s="81">
        <f>G10+I10+K10+M10</f>
        <v>0</v>
      </c>
      <c r="P10" s="303">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31"/>
      <c r="C1" s="431"/>
      <c r="D1" s="431"/>
      <c r="E1" s="431"/>
      <c r="G1" s="431" t="s">
        <v>724</v>
      </c>
      <c r="I1" s="431"/>
      <c r="J1" s="431"/>
      <c r="K1" s="431"/>
      <c r="L1" s="431"/>
      <c r="M1" s="431"/>
      <c r="N1" s="431"/>
      <c r="O1" s="431"/>
      <c r="P1" s="431"/>
      <c r="Q1" s="431"/>
      <c r="R1" s="431"/>
      <c r="S1" s="431"/>
      <c r="T1" s="431"/>
      <c r="U1" s="431"/>
      <c r="V1" s="431"/>
      <c r="W1" s="431"/>
    </row>
    <row r="2" spans="1:23" x14ac:dyDescent="0.25">
      <c r="A2" s="395" t="s">
        <v>725</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5" t="s">
        <v>115</v>
      </c>
      <c r="H5" s="286" t="s">
        <v>12</v>
      </c>
      <c r="I5" s="325" t="s">
        <v>115</v>
      </c>
      <c r="J5" s="286" t="s">
        <v>12</v>
      </c>
      <c r="K5" s="325" t="s">
        <v>115</v>
      </c>
      <c r="L5" s="286" t="s">
        <v>12</v>
      </c>
      <c r="M5" s="325" t="s">
        <v>115</v>
      </c>
      <c r="N5" s="286" t="s">
        <v>12</v>
      </c>
      <c r="O5" s="325" t="s">
        <v>115</v>
      </c>
      <c r="P5" s="286" t="s">
        <v>12</v>
      </c>
      <c r="Q5" s="325" t="s">
        <v>116</v>
      </c>
      <c r="R5" s="325" t="s">
        <v>87</v>
      </c>
      <c r="S5" s="569"/>
      <c r="T5" s="569"/>
      <c r="U5" s="526"/>
      <c r="V5" s="526"/>
      <c r="W5" s="570"/>
    </row>
    <row r="6" spans="1:23" ht="78.75" x14ac:dyDescent="0.25">
      <c r="A6" s="552" t="s">
        <v>726</v>
      </c>
      <c r="B6" s="552" t="s">
        <v>727</v>
      </c>
      <c r="C6" s="620" t="s">
        <v>728</v>
      </c>
      <c r="D6" s="69" t="s">
        <v>729</v>
      </c>
      <c r="E6" s="439"/>
      <c r="F6" s="440" t="s">
        <v>730</v>
      </c>
      <c r="G6" s="93"/>
      <c r="H6" s="296"/>
      <c r="I6" s="93"/>
      <c r="J6" s="296"/>
      <c r="K6" s="93"/>
      <c r="L6" s="296"/>
      <c r="M6" s="93"/>
      <c r="N6" s="296"/>
      <c r="O6" s="441"/>
      <c r="P6" s="298"/>
      <c r="Q6" s="80"/>
      <c r="R6" s="80"/>
      <c r="S6" s="80"/>
      <c r="T6" s="80"/>
      <c r="U6" s="80"/>
      <c r="V6" s="80"/>
      <c r="W6" s="92"/>
    </row>
    <row r="7" spans="1:23" ht="157.5" x14ac:dyDescent="0.25">
      <c r="A7" s="552"/>
      <c r="B7" s="552"/>
      <c r="C7" s="620"/>
      <c r="D7" s="69" t="s">
        <v>731</v>
      </c>
      <c r="E7" s="439"/>
      <c r="F7" s="440" t="s">
        <v>732</v>
      </c>
      <c r="G7" s="93"/>
      <c r="H7" s="296"/>
      <c r="I7" s="93"/>
      <c r="J7" s="296"/>
      <c r="K7" s="93"/>
      <c r="L7" s="296"/>
      <c r="M7" s="93"/>
      <c r="N7" s="296"/>
      <c r="O7" s="441"/>
      <c r="P7" s="298"/>
      <c r="Q7" s="80"/>
      <c r="R7" s="80"/>
      <c r="S7" s="80"/>
      <c r="T7" s="80"/>
      <c r="U7" s="80"/>
      <c r="V7" s="80"/>
      <c r="W7" s="92"/>
    </row>
    <row r="8" spans="1:23" ht="94.5" x14ac:dyDescent="0.25">
      <c r="A8" s="552"/>
      <c r="B8" s="552"/>
      <c r="C8" s="620" t="s">
        <v>733</v>
      </c>
      <c r="D8" s="69"/>
      <c r="E8" s="439"/>
      <c r="F8" s="440" t="s">
        <v>734</v>
      </c>
      <c r="G8" s="93"/>
      <c r="H8" s="296"/>
      <c r="I8" s="93"/>
      <c r="J8" s="296"/>
      <c r="K8" s="93"/>
      <c r="L8" s="296"/>
      <c r="M8" s="93"/>
      <c r="N8" s="296"/>
      <c r="O8" s="441"/>
      <c r="P8" s="298"/>
      <c r="Q8" s="80"/>
      <c r="R8" s="80"/>
      <c r="S8" s="80"/>
      <c r="T8" s="80"/>
      <c r="U8" s="80"/>
      <c r="V8" s="80"/>
      <c r="W8" s="92"/>
    </row>
    <row r="9" spans="1:23" ht="126" x14ac:dyDescent="0.25">
      <c r="A9" s="552"/>
      <c r="B9" s="552"/>
      <c r="C9" s="620"/>
      <c r="D9" s="69"/>
      <c r="E9" s="439"/>
      <c r="F9" s="440" t="s">
        <v>735</v>
      </c>
      <c r="G9" s="93"/>
      <c r="H9" s="296"/>
      <c r="I9" s="93"/>
      <c r="J9" s="296"/>
      <c r="K9" s="93"/>
      <c r="L9" s="296"/>
      <c r="M9" s="93"/>
      <c r="N9" s="296"/>
      <c r="O9" s="441"/>
      <c r="P9" s="298"/>
      <c r="Q9" s="80"/>
      <c r="R9" s="80"/>
      <c r="S9" s="80"/>
      <c r="T9" s="80"/>
      <c r="U9" s="80"/>
      <c r="V9" s="80"/>
      <c r="W9" s="92"/>
    </row>
    <row r="10" spans="1:23" ht="78.75" x14ac:dyDescent="0.25">
      <c r="A10" s="552"/>
      <c r="B10" s="552"/>
      <c r="C10" s="620"/>
      <c r="D10" s="69"/>
      <c r="E10" s="439"/>
      <c r="F10" s="440" t="s">
        <v>736</v>
      </c>
      <c r="G10" s="93"/>
      <c r="H10" s="296"/>
      <c r="I10" s="93"/>
      <c r="J10" s="296"/>
      <c r="K10" s="93"/>
      <c r="L10" s="296"/>
      <c r="M10" s="93"/>
      <c r="N10" s="296"/>
      <c r="O10" s="441"/>
      <c r="P10" s="298"/>
      <c r="Q10" s="80"/>
      <c r="R10" s="80"/>
      <c r="S10" s="80"/>
      <c r="T10" s="80"/>
      <c r="U10" s="80"/>
      <c r="V10" s="80"/>
      <c r="W10" s="92"/>
    </row>
    <row r="11" spans="1:23" ht="63" x14ac:dyDescent="0.25">
      <c r="A11" s="552"/>
      <c r="B11" s="552"/>
      <c r="C11" s="620"/>
      <c r="D11" s="69"/>
      <c r="E11" s="439"/>
      <c r="F11" s="440" t="s">
        <v>737</v>
      </c>
      <c r="G11" s="93"/>
      <c r="H11" s="296"/>
      <c r="I11" s="93"/>
      <c r="J11" s="296"/>
      <c r="K11" s="93"/>
      <c r="L11" s="296"/>
      <c r="M11" s="93"/>
      <c r="N11" s="296"/>
      <c r="O11" s="441"/>
      <c r="P11" s="298"/>
      <c r="Q11" s="80"/>
      <c r="R11" s="80"/>
      <c r="S11" s="80"/>
      <c r="T11" s="80"/>
      <c r="U11" s="80"/>
      <c r="V11" s="80"/>
      <c r="W11" s="92"/>
    </row>
    <row r="12" spans="1:23" ht="189" x14ac:dyDescent="0.25">
      <c r="A12" s="552"/>
      <c r="B12" s="552" t="s">
        <v>738</v>
      </c>
      <c r="C12" s="69" t="s">
        <v>739</v>
      </c>
      <c r="D12" s="69" t="s">
        <v>160</v>
      </c>
      <c r="E12" s="439"/>
      <c r="F12" s="440" t="s">
        <v>740</v>
      </c>
      <c r="G12" s="93"/>
      <c r="H12" s="296"/>
      <c r="I12" s="93"/>
      <c r="J12" s="296"/>
      <c r="K12" s="93"/>
      <c r="L12" s="296"/>
      <c r="M12" s="93"/>
      <c r="N12" s="296"/>
      <c r="O12" s="441"/>
      <c r="P12" s="298"/>
      <c r="Q12" s="80"/>
      <c r="R12" s="80"/>
      <c r="S12" s="80"/>
      <c r="T12" s="80"/>
      <c r="U12" s="80"/>
      <c r="V12" s="80"/>
      <c r="W12" s="92"/>
    </row>
    <row r="13" spans="1:23" ht="63" x14ac:dyDescent="0.25">
      <c r="A13" s="552"/>
      <c r="B13" s="552"/>
      <c r="C13" s="69" t="s">
        <v>741</v>
      </c>
      <c r="D13" s="69" t="s">
        <v>742</v>
      </c>
      <c r="E13" s="439"/>
      <c r="F13" s="440" t="s">
        <v>743</v>
      </c>
      <c r="G13" s="93"/>
      <c r="H13" s="296"/>
      <c r="I13" s="93"/>
      <c r="J13" s="296"/>
      <c r="K13" s="93"/>
      <c r="L13" s="296"/>
      <c r="M13" s="93"/>
      <c r="N13" s="296"/>
      <c r="O13" s="415"/>
      <c r="P13" s="298"/>
      <c r="Q13" s="80"/>
      <c r="R13" s="80"/>
      <c r="S13" s="80"/>
      <c r="T13" s="80"/>
      <c r="U13" s="80"/>
      <c r="V13" s="80"/>
      <c r="W13" s="92"/>
    </row>
    <row r="14" spans="1:23" ht="15.6" customHeight="1" x14ac:dyDescent="0.25">
      <c r="A14" s="448"/>
      <c r="B14" s="449"/>
      <c r="C14" s="448" t="s">
        <v>744</v>
      </c>
      <c r="D14" s="449"/>
      <c r="E14" s="449"/>
      <c r="F14" s="450"/>
      <c r="G14" s="442">
        <f t="shared" ref="G14:N14" si="0">SUM(G6:G13)</f>
        <v>0</v>
      </c>
      <c r="H14" s="302">
        <f t="shared" si="0"/>
        <v>0</v>
      </c>
      <c r="I14" s="442">
        <f t="shared" si="0"/>
        <v>0</v>
      </c>
      <c r="J14" s="302">
        <f t="shared" si="0"/>
        <v>0</v>
      </c>
      <c r="K14" s="442">
        <f t="shared" si="0"/>
        <v>0</v>
      </c>
      <c r="L14" s="302">
        <f t="shared" si="0"/>
        <v>0</v>
      </c>
      <c r="M14" s="442">
        <f t="shared" si="0"/>
        <v>0</v>
      </c>
      <c r="N14" s="302">
        <f t="shared" si="0"/>
        <v>0</v>
      </c>
      <c r="O14" s="442">
        <f>G14+I14+K14+M14</f>
        <v>0</v>
      </c>
      <c r="P14" s="303">
        <f>H14+J14+L14+N14</f>
        <v>0</v>
      </c>
      <c r="Q14" s="390"/>
      <c r="R14" s="390"/>
      <c r="S14" s="390"/>
      <c r="T14" s="390"/>
      <c r="U14" s="390"/>
      <c r="V14" s="390"/>
      <c r="W14" s="390"/>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40"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31"/>
      <c r="C1" s="431"/>
      <c r="D1" s="431"/>
      <c r="E1" s="431"/>
      <c r="F1" s="431"/>
      <c r="G1" s="431" t="s">
        <v>745</v>
      </c>
      <c r="I1" s="431"/>
      <c r="J1" s="431"/>
      <c r="K1" s="431"/>
      <c r="L1" s="431"/>
      <c r="M1" s="431"/>
      <c r="N1" s="431"/>
      <c r="O1" s="431"/>
      <c r="P1" s="431"/>
      <c r="Q1" s="431"/>
      <c r="R1" s="431"/>
      <c r="S1" s="431"/>
      <c r="T1" s="431"/>
      <c r="U1" s="431"/>
      <c r="V1" s="431"/>
      <c r="W1" s="431"/>
    </row>
    <row r="2" spans="1:23" x14ac:dyDescent="0.25">
      <c r="A2" s="395" t="s">
        <v>1671</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569" t="s">
        <v>102</v>
      </c>
      <c r="B3" s="524" t="s">
        <v>121</v>
      </c>
      <c r="C3" s="571" t="s">
        <v>90</v>
      </c>
      <c r="D3" s="571" t="s">
        <v>91</v>
      </c>
      <c r="E3" s="527" t="s">
        <v>481</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5" t="s">
        <v>115</v>
      </c>
      <c r="H5" s="286" t="s">
        <v>12</v>
      </c>
      <c r="I5" s="325" t="s">
        <v>115</v>
      </c>
      <c r="J5" s="286" t="s">
        <v>12</v>
      </c>
      <c r="K5" s="325" t="s">
        <v>115</v>
      </c>
      <c r="L5" s="286" t="s">
        <v>12</v>
      </c>
      <c r="M5" s="325" t="s">
        <v>115</v>
      </c>
      <c r="N5" s="286" t="s">
        <v>12</v>
      </c>
      <c r="O5" s="325" t="s">
        <v>115</v>
      </c>
      <c r="P5" s="286" t="s">
        <v>12</v>
      </c>
      <c r="Q5" s="325" t="s">
        <v>116</v>
      </c>
      <c r="R5" s="325" t="s">
        <v>87</v>
      </c>
      <c r="S5" s="569"/>
      <c r="T5" s="569"/>
      <c r="U5" s="526"/>
      <c r="V5" s="526"/>
      <c r="W5" s="570"/>
    </row>
    <row r="6" spans="1:23" ht="63" customHeight="1" x14ac:dyDescent="0.25">
      <c r="A6" s="622" t="s">
        <v>1672</v>
      </c>
      <c r="B6" s="555" t="s">
        <v>1673</v>
      </c>
      <c r="C6" s="599" t="s">
        <v>1674</v>
      </c>
      <c r="D6" s="69" t="s">
        <v>1675</v>
      </c>
      <c r="E6" s="439"/>
      <c r="F6" s="86" t="s">
        <v>1678</v>
      </c>
      <c r="G6" s="93"/>
      <c r="H6" s="296"/>
      <c r="I6" s="93"/>
      <c r="J6" s="296"/>
      <c r="K6" s="93"/>
      <c r="L6" s="296"/>
      <c r="M6" s="93"/>
      <c r="N6" s="308"/>
      <c r="O6" s="88"/>
      <c r="P6" s="296"/>
      <c r="Q6" s="80"/>
      <c r="R6" s="80"/>
      <c r="S6" s="85"/>
      <c r="T6" s="80"/>
      <c r="U6" s="80"/>
      <c r="V6" s="85"/>
      <c r="W6" s="79"/>
    </row>
    <row r="7" spans="1:23" ht="78.75" x14ac:dyDescent="0.25">
      <c r="A7" s="623"/>
      <c r="B7" s="557"/>
      <c r="C7" s="621"/>
      <c r="D7" s="69" t="s">
        <v>1676</v>
      </c>
      <c r="E7" s="439"/>
      <c r="F7" s="86" t="s">
        <v>1679</v>
      </c>
      <c r="G7" s="93"/>
      <c r="H7" s="296"/>
      <c r="I7" s="93"/>
      <c r="J7" s="296"/>
      <c r="K7" s="93"/>
      <c r="L7" s="296"/>
      <c r="M7" s="93"/>
      <c r="N7" s="308"/>
      <c r="O7" s="88"/>
      <c r="P7" s="296"/>
      <c r="Q7" s="80"/>
      <c r="R7" s="80"/>
      <c r="S7" s="85"/>
      <c r="T7" s="80"/>
      <c r="U7" s="80"/>
      <c r="V7" s="85"/>
      <c r="W7" s="79"/>
    </row>
    <row r="8" spans="1:23" ht="126" x14ac:dyDescent="0.25">
      <c r="A8" s="623"/>
      <c r="B8" s="557"/>
      <c r="C8" s="621"/>
      <c r="D8" s="69" t="s">
        <v>1677</v>
      </c>
      <c r="E8" s="439"/>
      <c r="F8" s="86" t="s">
        <v>1680</v>
      </c>
      <c r="G8" s="93"/>
      <c r="H8" s="296"/>
      <c r="I8" s="93"/>
      <c r="J8" s="296"/>
      <c r="K8" s="93"/>
      <c r="L8" s="296"/>
      <c r="M8" s="93"/>
      <c r="N8" s="308"/>
      <c r="O8" s="88"/>
      <c r="P8" s="296"/>
      <c r="Q8" s="80"/>
      <c r="R8" s="80"/>
      <c r="S8" s="85"/>
      <c r="T8" s="80"/>
      <c r="U8" s="80"/>
      <c r="V8" s="85"/>
      <c r="W8" s="79"/>
    </row>
    <row r="9" spans="1:23" ht="157.5" x14ac:dyDescent="0.25">
      <c r="A9" s="623"/>
      <c r="B9" s="556"/>
      <c r="C9" s="600"/>
      <c r="D9" s="69" t="s">
        <v>1681</v>
      </c>
      <c r="E9" s="439"/>
      <c r="F9" s="86" t="s">
        <v>1682</v>
      </c>
      <c r="G9" s="93"/>
      <c r="H9" s="296"/>
      <c r="I9" s="93"/>
      <c r="J9" s="296"/>
      <c r="K9" s="93"/>
      <c r="L9" s="296"/>
      <c r="M9" s="93"/>
      <c r="N9" s="308"/>
      <c r="O9" s="88"/>
      <c r="P9" s="296"/>
      <c r="Q9" s="80"/>
      <c r="R9" s="80"/>
      <c r="S9" s="85"/>
      <c r="T9" s="80"/>
      <c r="U9" s="80"/>
      <c r="V9" s="85"/>
      <c r="W9" s="79"/>
    </row>
    <row r="10" spans="1:23" ht="220.5" customHeight="1" x14ac:dyDescent="0.25">
      <c r="A10" s="557" t="s">
        <v>1683</v>
      </c>
      <c r="B10" s="555" t="s">
        <v>1684</v>
      </c>
      <c r="C10" s="599" t="s">
        <v>1685</v>
      </c>
      <c r="D10" s="480" t="s">
        <v>1686</v>
      </c>
      <c r="E10" s="479"/>
      <c r="F10" s="479" t="s">
        <v>1687</v>
      </c>
      <c r="G10" s="93"/>
      <c r="H10" s="296"/>
      <c r="I10" s="93"/>
      <c r="J10" s="296"/>
      <c r="K10" s="93"/>
      <c r="L10" s="296"/>
      <c r="M10" s="93"/>
      <c r="N10" s="308"/>
      <c r="O10" s="88"/>
      <c r="P10" s="296"/>
      <c r="Q10" s="80"/>
      <c r="R10" s="80"/>
      <c r="S10" s="85"/>
      <c r="T10" s="80"/>
      <c r="U10" s="80"/>
      <c r="V10" s="85"/>
      <c r="W10" s="79"/>
    </row>
    <row r="11" spans="1:23" ht="78.75" x14ac:dyDescent="0.25">
      <c r="A11" s="557"/>
      <c r="B11" s="557"/>
      <c r="C11" s="621"/>
      <c r="D11" s="69" t="s">
        <v>1688</v>
      </c>
      <c r="E11" s="439"/>
      <c r="F11" s="86" t="s">
        <v>1689</v>
      </c>
      <c r="G11" s="93"/>
      <c r="H11" s="296"/>
      <c r="I11" s="93"/>
      <c r="J11" s="296"/>
      <c r="K11" s="93"/>
      <c r="L11" s="296"/>
      <c r="M11" s="93"/>
      <c r="N11" s="308"/>
      <c r="O11" s="88"/>
      <c r="P11" s="296"/>
      <c r="Q11" s="80"/>
      <c r="R11" s="80"/>
      <c r="S11" s="85"/>
      <c r="T11" s="80"/>
      <c r="U11" s="80"/>
      <c r="V11" s="85"/>
      <c r="W11" s="79"/>
    </row>
    <row r="12" spans="1:23" ht="157.5" x14ac:dyDescent="0.25">
      <c r="A12" s="557"/>
      <c r="B12" s="557"/>
      <c r="C12" s="621"/>
      <c r="D12" s="69" t="s">
        <v>1690</v>
      </c>
      <c r="E12" s="439"/>
      <c r="F12" s="86" t="s">
        <v>1691</v>
      </c>
      <c r="G12" s="93"/>
      <c r="H12" s="296"/>
      <c r="I12" s="93"/>
      <c r="J12" s="296"/>
      <c r="K12" s="93"/>
      <c r="L12" s="296"/>
      <c r="M12" s="93"/>
      <c r="N12" s="308"/>
      <c r="O12" s="88"/>
      <c r="P12" s="296"/>
      <c r="Q12" s="80"/>
      <c r="R12" s="80"/>
      <c r="S12" s="85"/>
      <c r="T12" s="80"/>
      <c r="U12" s="80"/>
      <c r="V12" s="85"/>
      <c r="W12" s="79"/>
    </row>
    <row r="13" spans="1:23" ht="173.25" x14ac:dyDescent="0.25">
      <c r="A13" s="557"/>
      <c r="B13" s="557"/>
      <c r="C13" s="621"/>
      <c r="D13" s="69" t="s">
        <v>1693</v>
      </c>
      <c r="E13" s="439"/>
      <c r="F13" s="86" t="s">
        <v>1692</v>
      </c>
      <c r="G13" s="93"/>
      <c r="H13" s="296"/>
      <c r="I13" s="93"/>
      <c r="J13" s="296"/>
      <c r="K13" s="93"/>
      <c r="L13" s="296"/>
      <c r="M13" s="93"/>
      <c r="N13" s="308"/>
      <c r="O13" s="88"/>
      <c r="P13" s="296"/>
      <c r="Q13" s="80"/>
      <c r="R13" s="80"/>
      <c r="S13" s="85"/>
      <c r="T13" s="80"/>
      <c r="U13" s="80"/>
      <c r="V13" s="85"/>
      <c r="W13" s="79"/>
    </row>
    <row r="14" spans="1:23" ht="126" x14ac:dyDescent="0.25">
      <c r="A14" s="557"/>
      <c r="B14" s="557"/>
      <c r="C14" s="621"/>
      <c r="D14" s="69" t="s">
        <v>1694</v>
      </c>
      <c r="E14" s="439"/>
      <c r="F14" s="86" t="s">
        <v>1695</v>
      </c>
      <c r="G14" s="93"/>
      <c r="H14" s="296"/>
      <c r="I14" s="93"/>
      <c r="J14" s="296"/>
      <c r="K14" s="93"/>
      <c r="L14" s="296"/>
      <c r="M14" s="93"/>
      <c r="N14" s="308"/>
      <c r="O14" s="88"/>
      <c r="P14" s="296"/>
      <c r="Q14" s="80"/>
      <c r="R14" s="80"/>
      <c r="S14" s="85"/>
      <c r="T14" s="80"/>
      <c r="U14" s="80"/>
      <c r="V14" s="85"/>
      <c r="W14" s="79"/>
    </row>
    <row r="15" spans="1:23" ht="126" x14ac:dyDescent="0.25">
      <c r="A15" s="557"/>
      <c r="B15" s="557"/>
      <c r="C15" s="621"/>
      <c r="D15" s="69" t="s">
        <v>1696</v>
      </c>
      <c r="E15" s="439"/>
      <c r="F15" s="86" t="s">
        <v>1697</v>
      </c>
      <c r="G15" s="93"/>
      <c r="H15" s="296"/>
      <c r="I15" s="93"/>
      <c r="J15" s="296"/>
      <c r="K15" s="93"/>
      <c r="L15" s="296"/>
      <c r="M15" s="93"/>
      <c r="N15" s="308"/>
      <c r="O15" s="88"/>
      <c r="P15" s="296"/>
      <c r="Q15" s="80"/>
      <c r="R15" s="80"/>
      <c r="S15" s="85"/>
      <c r="T15" s="80"/>
      <c r="U15" s="80"/>
      <c r="V15" s="85"/>
      <c r="W15" s="79"/>
    </row>
    <row r="16" spans="1:23" ht="78.75" x14ac:dyDescent="0.25">
      <c r="A16" s="556"/>
      <c r="B16" s="556"/>
      <c r="C16" s="600"/>
      <c r="D16" s="69" t="s">
        <v>1698</v>
      </c>
      <c r="E16" s="439"/>
      <c r="F16" s="86" t="s">
        <v>1699</v>
      </c>
      <c r="G16" s="93"/>
      <c r="H16" s="296"/>
      <c r="I16" s="93"/>
      <c r="J16" s="296"/>
      <c r="K16" s="93"/>
      <c r="L16" s="296"/>
      <c r="M16" s="93"/>
      <c r="N16" s="308"/>
      <c r="O16" s="88"/>
      <c r="P16" s="296"/>
      <c r="Q16" s="80"/>
      <c r="R16" s="80"/>
      <c r="S16" s="85"/>
      <c r="T16" s="80"/>
      <c r="U16" s="80"/>
      <c r="V16" s="85"/>
      <c r="W16" s="79"/>
    </row>
    <row r="17" spans="1:23" ht="173.25" customHeight="1" x14ac:dyDescent="0.25">
      <c r="A17" s="555" t="s">
        <v>1720</v>
      </c>
      <c r="B17" s="555" t="s">
        <v>1700</v>
      </c>
      <c r="C17" s="599" t="s">
        <v>1705</v>
      </c>
      <c r="D17" s="473" t="s">
        <v>1701</v>
      </c>
      <c r="E17" s="473"/>
      <c r="F17" s="411" t="s">
        <v>1703</v>
      </c>
      <c r="G17" s="93"/>
      <c r="H17" s="296"/>
      <c r="I17" s="93"/>
      <c r="J17" s="296"/>
      <c r="K17" s="93"/>
      <c r="L17" s="296"/>
      <c r="M17" s="93"/>
      <c r="N17" s="308"/>
      <c r="O17" s="88"/>
      <c r="P17" s="296"/>
      <c r="Q17" s="80"/>
      <c r="R17" s="80"/>
      <c r="S17" s="85"/>
      <c r="T17" s="80"/>
      <c r="U17" s="80"/>
      <c r="V17" s="85"/>
      <c r="W17" s="79"/>
    </row>
    <row r="18" spans="1:23" ht="47.25" x14ac:dyDescent="0.25">
      <c r="A18" s="557"/>
      <c r="B18" s="557"/>
      <c r="C18" s="621"/>
      <c r="D18" s="473" t="s">
        <v>1702</v>
      </c>
      <c r="E18" s="473"/>
      <c r="F18" s="86" t="s">
        <v>1704</v>
      </c>
      <c r="G18" s="93"/>
      <c r="H18" s="296"/>
      <c r="I18" s="93"/>
      <c r="J18" s="296"/>
      <c r="K18" s="93"/>
      <c r="L18" s="296"/>
      <c r="M18" s="93"/>
      <c r="N18" s="308"/>
      <c r="O18" s="88"/>
      <c r="P18" s="296"/>
      <c r="Q18" s="80"/>
      <c r="R18" s="80"/>
      <c r="S18" s="85"/>
      <c r="T18" s="80"/>
      <c r="U18" s="80"/>
      <c r="V18" s="85"/>
      <c r="W18" s="79"/>
    </row>
    <row r="19" spans="1:23" ht="94.5" x14ac:dyDescent="0.25">
      <c r="A19" s="557"/>
      <c r="B19" s="557"/>
      <c r="C19" s="621"/>
      <c r="D19" s="473" t="s">
        <v>1706</v>
      </c>
      <c r="E19" s="473"/>
      <c r="F19" s="411" t="s">
        <v>1707</v>
      </c>
      <c r="G19" s="93"/>
      <c r="H19" s="296"/>
      <c r="I19" s="93"/>
      <c r="J19" s="296"/>
      <c r="K19" s="93"/>
      <c r="L19" s="296"/>
      <c r="M19" s="93"/>
      <c r="N19" s="308"/>
      <c r="O19" s="88"/>
      <c r="P19" s="296"/>
      <c r="Q19" s="80"/>
      <c r="R19" s="80"/>
      <c r="S19" s="85"/>
      <c r="T19" s="80"/>
      <c r="U19" s="80"/>
      <c r="V19" s="85"/>
      <c r="W19" s="79"/>
    </row>
    <row r="20" spans="1:23" ht="110.25" x14ac:dyDescent="0.25">
      <c r="A20" s="556"/>
      <c r="B20" s="556"/>
      <c r="C20" s="600"/>
      <c r="D20" s="473" t="s">
        <v>1708</v>
      </c>
      <c r="E20" s="473"/>
      <c r="F20" s="104" t="s">
        <v>1709</v>
      </c>
      <c r="G20" s="93"/>
      <c r="H20" s="296"/>
      <c r="I20" s="93"/>
      <c r="J20" s="296"/>
      <c r="K20" s="93"/>
      <c r="L20" s="296"/>
      <c r="M20" s="93"/>
      <c r="N20" s="308"/>
      <c r="O20" s="88"/>
      <c r="P20" s="296"/>
      <c r="Q20" s="80"/>
      <c r="R20" s="80"/>
      <c r="S20" s="85"/>
      <c r="T20" s="80"/>
      <c r="U20" s="80"/>
      <c r="V20" s="85"/>
      <c r="W20" s="79"/>
    </row>
    <row r="21" spans="1:23" ht="236.25" customHeight="1" x14ac:dyDescent="0.25">
      <c r="A21" s="555" t="s">
        <v>1721</v>
      </c>
      <c r="B21" s="555" t="s">
        <v>1711</v>
      </c>
      <c r="C21" s="599" t="s">
        <v>1710</v>
      </c>
      <c r="D21" s="473" t="s">
        <v>1712</v>
      </c>
      <c r="E21" s="473"/>
      <c r="F21" s="86" t="s">
        <v>1714</v>
      </c>
      <c r="G21" s="93"/>
      <c r="H21" s="296"/>
      <c r="I21" s="93"/>
      <c r="J21" s="296"/>
      <c r="K21" s="93"/>
      <c r="L21" s="296"/>
      <c r="M21" s="93"/>
      <c r="N21" s="308"/>
      <c r="O21" s="88"/>
      <c r="P21" s="296"/>
      <c r="Q21" s="80"/>
      <c r="R21" s="80"/>
      <c r="S21" s="85"/>
      <c r="T21" s="80"/>
      <c r="U21" s="80"/>
      <c r="V21" s="85"/>
      <c r="W21" s="79"/>
    </row>
    <row r="22" spans="1:23" ht="157.5" x14ac:dyDescent="0.25">
      <c r="A22" s="557"/>
      <c r="B22" s="557"/>
      <c r="C22" s="621"/>
      <c r="D22" s="473" t="s">
        <v>1713</v>
      </c>
      <c r="E22" s="473"/>
      <c r="F22" s="411" t="s">
        <v>1715</v>
      </c>
      <c r="G22" s="93"/>
      <c r="H22" s="296"/>
      <c r="I22" s="93"/>
      <c r="J22" s="296"/>
      <c r="K22" s="93"/>
      <c r="L22" s="296"/>
      <c r="M22" s="93"/>
      <c r="N22" s="308"/>
      <c r="O22" s="88"/>
      <c r="P22" s="296"/>
      <c r="Q22" s="80"/>
      <c r="R22" s="80"/>
      <c r="S22" s="85"/>
      <c r="T22" s="80"/>
      <c r="U22" s="80"/>
      <c r="V22" s="85"/>
      <c r="W22" s="79"/>
    </row>
    <row r="23" spans="1:23" ht="110.25" x14ac:dyDescent="0.25">
      <c r="A23" s="557"/>
      <c r="B23" s="557"/>
      <c r="C23" s="621"/>
      <c r="D23" s="473" t="s">
        <v>1717</v>
      </c>
      <c r="E23" s="473"/>
      <c r="F23" s="104" t="s">
        <v>1716</v>
      </c>
      <c r="G23" s="93"/>
      <c r="H23" s="296"/>
      <c r="I23" s="93"/>
      <c r="J23" s="296"/>
      <c r="K23" s="93"/>
      <c r="L23" s="296"/>
      <c r="M23" s="93"/>
      <c r="N23" s="308"/>
      <c r="O23" s="88"/>
      <c r="P23" s="296"/>
      <c r="Q23" s="80"/>
      <c r="R23" s="80"/>
      <c r="S23" s="85"/>
      <c r="T23" s="80"/>
      <c r="U23" s="80"/>
      <c r="V23" s="85"/>
      <c r="W23" s="79"/>
    </row>
    <row r="24" spans="1:23" ht="78.75" x14ac:dyDescent="0.25">
      <c r="A24" s="556"/>
      <c r="B24" s="556"/>
      <c r="C24" s="600"/>
      <c r="D24" s="473" t="s">
        <v>1718</v>
      </c>
      <c r="E24" s="473"/>
      <c r="F24" s="104" t="s">
        <v>1719</v>
      </c>
      <c r="G24" s="93"/>
      <c r="H24" s="296"/>
      <c r="I24" s="93"/>
      <c r="J24" s="296"/>
      <c r="K24" s="93"/>
      <c r="L24" s="296"/>
      <c r="M24" s="93"/>
      <c r="N24" s="308"/>
      <c r="O24" s="88"/>
      <c r="P24" s="296"/>
      <c r="Q24" s="80"/>
      <c r="R24" s="80"/>
      <c r="S24" s="85"/>
      <c r="T24" s="80"/>
      <c r="U24" s="80"/>
      <c r="V24" s="85"/>
      <c r="W24" s="79"/>
    </row>
    <row r="25" spans="1:23" ht="15.6" customHeight="1" x14ac:dyDescent="0.25">
      <c r="A25" s="448"/>
      <c r="B25" s="449"/>
      <c r="C25" s="448" t="s">
        <v>162</v>
      </c>
      <c r="D25" s="449"/>
      <c r="E25" s="449"/>
      <c r="F25" s="450"/>
      <c r="G25" s="428">
        <f t="shared" ref="G25:N25" si="0">SUM(G6:G16)</f>
        <v>0</v>
      </c>
      <c r="H25" s="429">
        <f t="shared" si="0"/>
        <v>0</v>
      </c>
      <c r="I25" s="428">
        <f t="shared" si="0"/>
        <v>0</v>
      </c>
      <c r="J25" s="429">
        <f t="shared" si="0"/>
        <v>0</v>
      </c>
      <c r="K25" s="428">
        <f t="shared" si="0"/>
        <v>0</v>
      </c>
      <c r="L25" s="429">
        <f t="shared" si="0"/>
        <v>0</v>
      </c>
      <c r="M25" s="428">
        <f t="shared" si="0"/>
        <v>0</v>
      </c>
      <c r="N25" s="429">
        <f t="shared" si="0"/>
        <v>0</v>
      </c>
      <c r="O25" s="428">
        <f>G25+I25+K25+M25</f>
        <v>0</v>
      </c>
      <c r="P25" s="430">
        <f>H25+J25+L25+N25</f>
        <v>0</v>
      </c>
      <c r="Q25" s="390"/>
      <c r="R25" s="390"/>
      <c r="S25" s="390"/>
      <c r="T25" s="390"/>
      <c r="U25" s="390"/>
      <c r="V25" s="390"/>
      <c r="W25" s="390"/>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73" activePane="bottomRight" state="frozen"/>
      <selection pane="topRight" activeCell="D1" sqref="D1"/>
      <selection pane="bottomLeft" activeCell="A11" sqref="A11"/>
      <selection pane="bottomRight" activeCell="E587" sqref="E587"/>
    </sheetView>
  </sheetViews>
  <sheetFormatPr baseColWidth="10" defaultColWidth="11.5703125" defaultRowHeight="15" x14ac:dyDescent="0.25"/>
  <cols>
    <col min="1" max="1" width="4.5703125" style="113" customWidth="1"/>
    <col min="2" max="2" width="26.28515625" style="97" bestFit="1" customWidth="1"/>
    <col min="3" max="3" width="89.42578125" style="113" bestFit="1" customWidth="1"/>
    <col min="4" max="21" width="32" style="204" customWidth="1"/>
    <col min="22" max="22" width="17.85546875" style="204" customWidth="1"/>
    <col min="23" max="23" width="19.42578125" style="204" bestFit="1" customWidth="1"/>
    <col min="24" max="24" width="17.85546875" style="204" customWidth="1"/>
    <col min="25" max="25" width="19.42578125" style="204" bestFit="1" customWidth="1"/>
    <col min="26"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19.85546875" style="204" customWidth="1"/>
    <col min="39"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K2" s="188"/>
      <c r="V2" s="150" t="s">
        <v>214</v>
      </c>
      <c r="W2" s="150" t="s">
        <v>215</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334</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333</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58"/>
      <c r="L10" s="258"/>
      <c r="M10" s="258"/>
      <c r="N10" s="259" t="s">
        <v>482</v>
      </c>
      <c r="O10" s="258"/>
      <c r="P10" s="258"/>
      <c r="Q10" s="258"/>
      <c r="R10" s="258"/>
      <c r="S10" s="258"/>
      <c r="T10" s="258"/>
      <c r="U10" s="258"/>
    </row>
    <row r="11" spans="1:576" ht="105.75" thickBot="1" x14ac:dyDescent="0.3">
      <c r="B11" s="222" t="s">
        <v>218</v>
      </c>
      <c r="C11" s="223" t="s">
        <v>217</v>
      </c>
      <c r="D11" s="224" t="s">
        <v>214</v>
      </c>
      <c r="E11" s="224" t="s">
        <v>215</v>
      </c>
      <c r="F11" s="224" t="s">
        <v>335</v>
      </c>
      <c r="G11" s="224" t="s">
        <v>551</v>
      </c>
      <c r="H11" s="224" t="s">
        <v>553</v>
      </c>
      <c r="I11" s="257" t="s">
        <v>554</v>
      </c>
      <c r="J11" s="224" t="s">
        <v>552</v>
      </c>
      <c r="K11" s="257" t="s">
        <v>209</v>
      </c>
      <c r="L11" s="257" t="s">
        <v>197</v>
      </c>
      <c r="M11" s="257" t="s">
        <v>563</v>
      </c>
      <c r="N11" s="257" t="s">
        <v>210</v>
      </c>
      <c r="O11" s="257" t="s">
        <v>176</v>
      </c>
      <c r="P11" s="257" t="s">
        <v>564</v>
      </c>
      <c r="Q11" s="257" t="s">
        <v>211</v>
      </c>
      <c r="R11" s="257" t="s">
        <v>565</v>
      </c>
      <c r="S11" s="257" t="s">
        <v>566</v>
      </c>
      <c r="T11" s="257" t="s">
        <v>212</v>
      </c>
      <c r="U11" s="257" t="s">
        <v>567</v>
      </c>
      <c r="V11" s="257" t="s">
        <v>483</v>
      </c>
      <c r="W11" s="257" t="s">
        <v>501</v>
      </c>
      <c r="X11" s="257" t="s">
        <v>484</v>
      </c>
      <c r="Y11" s="257" t="s">
        <v>498</v>
      </c>
      <c r="Z11" s="257" t="s">
        <v>485</v>
      </c>
      <c r="AA11" s="257" t="s">
        <v>486</v>
      </c>
      <c r="AB11" s="257" t="s">
        <v>487</v>
      </c>
      <c r="AC11" s="257" t="s">
        <v>497</v>
      </c>
      <c r="AD11" s="257" t="s">
        <v>488</v>
      </c>
      <c r="AE11" s="257" t="s">
        <v>489</v>
      </c>
      <c r="AF11" s="257" t="s">
        <v>490</v>
      </c>
      <c r="AG11" s="257" t="s">
        <v>496</v>
      </c>
      <c r="AH11" s="257" t="s">
        <v>491</v>
      </c>
      <c r="AI11" s="257" t="s">
        <v>492</v>
      </c>
      <c r="AJ11" s="257" t="s">
        <v>493</v>
      </c>
      <c r="AK11" s="257" t="s">
        <v>495</v>
      </c>
      <c r="AL11" s="257" t="s">
        <v>494</v>
      </c>
    </row>
    <row r="12" spans="1:576" x14ac:dyDescent="0.25">
      <c r="B12" s="216" t="s">
        <v>338</v>
      </c>
      <c r="C12" s="217" t="s">
        <v>219</v>
      </c>
      <c r="D12" s="218">
        <f>D13+D38+D63+D69+D76</f>
        <v>0</v>
      </c>
      <c r="E12" s="218">
        <f>E13+E38+E63+E69+E76</f>
        <v>0</v>
      </c>
      <c r="F12" s="218">
        <f t="shared" ref="F12:F41" si="0">D12+E12</f>
        <v>0</v>
      </c>
      <c r="G12" s="218">
        <f>G13+G38+G63+G69+G76</f>
        <v>0</v>
      </c>
      <c r="H12" s="218">
        <f t="shared" ref="H12:H41" si="1">F12-G12</f>
        <v>0</v>
      </c>
      <c r="I12" s="218">
        <f>I13+I38+I63+I69+I76</f>
        <v>0</v>
      </c>
      <c r="J12" s="218">
        <f t="shared" ref="J12:J37" si="2">F12-I12</f>
        <v>0</v>
      </c>
      <c r="K12" s="218">
        <f t="shared" ref="K12:AJ12" si="3">K13+K38+K63+K69+K76</f>
        <v>0</v>
      </c>
      <c r="L12" s="218">
        <f t="shared" si="3"/>
        <v>0</v>
      </c>
      <c r="M12" s="218">
        <f t="shared" si="3"/>
        <v>0</v>
      </c>
      <c r="N12" s="218">
        <f t="shared" si="3"/>
        <v>0</v>
      </c>
      <c r="O12" s="218">
        <f t="shared" si="3"/>
        <v>0</v>
      </c>
      <c r="P12" s="218">
        <f t="shared" si="3"/>
        <v>0</v>
      </c>
      <c r="Q12" s="218">
        <f t="shared" si="3"/>
        <v>0</v>
      </c>
      <c r="R12" s="218">
        <f t="shared" si="3"/>
        <v>0</v>
      </c>
      <c r="S12" s="218">
        <f t="shared" si="3"/>
        <v>0</v>
      </c>
      <c r="T12" s="218">
        <f t="shared" si="3"/>
        <v>0</v>
      </c>
      <c r="U12" s="218">
        <f t="shared" si="3"/>
        <v>0</v>
      </c>
      <c r="V12" s="218">
        <f t="shared" si="3"/>
        <v>0</v>
      </c>
      <c r="W12" s="218">
        <f t="shared" si="3"/>
        <v>0</v>
      </c>
      <c r="X12" s="218">
        <f t="shared" si="3"/>
        <v>0</v>
      </c>
      <c r="Y12" s="218">
        <f t="shared" ref="Y12:Y41" si="4">V12+W12+X12</f>
        <v>0</v>
      </c>
      <c r="Z12" s="218">
        <f t="shared" si="3"/>
        <v>0</v>
      </c>
      <c r="AA12" s="218">
        <f t="shared" si="3"/>
        <v>0</v>
      </c>
      <c r="AB12" s="218">
        <f t="shared" si="3"/>
        <v>0</v>
      </c>
      <c r="AC12" s="218">
        <f t="shared" ref="AC12:AC41" si="5">Z12+AA12+AB12</f>
        <v>0</v>
      </c>
      <c r="AD12" s="218">
        <f t="shared" si="3"/>
        <v>0</v>
      </c>
      <c r="AE12" s="218">
        <f t="shared" si="3"/>
        <v>0</v>
      </c>
      <c r="AF12" s="218">
        <f t="shared" si="3"/>
        <v>0</v>
      </c>
      <c r="AG12" s="218">
        <f t="shared" ref="AG12:AG41" si="6">AD12+AE12+AF12</f>
        <v>0</v>
      </c>
      <c r="AH12" s="218">
        <f t="shared" si="3"/>
        <v>0</v>
      </c>
      <c r="AI12" s="218">
        <f t="shared" si="3"/>
        <v>0</v>
      </c>
      <c r="AJ12" s="218">
        <f t="shared" si="3"/>
        <v>0</v>
      </c>
      <c r="AK12" s="218">
        <f t="shared" ref="AK12:AK41" si="7">AH12+AI12+AJ12</f>
        <v>0</v>
      </c>
      <c r="AL12" s="218">
        <f t="shared" ref="AL12:AL41" si="8">Y12+AC12+AG12+AK12</f>
        <v>0</v>
      </c>
    </row>
    <row r="13" spans="1:576" x14ac:dyDescent="0.25">
      <c r="B13" s="219" t="s">
        <v>339</v>
      </c>
      <c r="C13" s="220" t="s">
        <v>220</v>
      </c>
      <c r="D13" s="221">
        <f>SUM(D14:D37)</f>
        <v>0</v>
      </c>
      <c r="E13" s="221">
        <f>SUM(E14:E37)</f>
        <v>0</v>
      </c>
      <c r="F13" s="221">
        <f t="shared" si="0"/>
        <v>0</v>
      </c>
      <c r="G13" s="221">
        <f>SUM(G14:G37)</f>
        <v>0</v>
      </c>
      <c r="H13" s="221">
        <f t="shared" si="1"/>
        <v>0</v>
      </c>
      <c r="I13" s="221">
        <f>SUM(I14:I37)</f>
        <v>0</v>
      </c>
      <c r="J13" s="221">
        <f t="shared" si="2"/>
        <v>0</v>
      </c>
      <c r="K13" s="221">
        <f t="shared" ref="K13:AJ13" si="9">SUM(K14:K37)</f>
        <v>0</v>
      </c>
      <c r="L13" s="221">
        <f t="shared" si="9"/>
        <v>0</v>
      </c>
      <c r="M13" s="221">
        <f t="shared" si="9"/>
        <v>0</v>
      </c>
      <c r="N13" s="221">
        <f t="shared" si="9"/>
        <v>0</v>
      </c>
      <c r="O13" s="221">
        <f t="shared" si="9"/>
        <v>0</v>
      </c>
      <c r="P13" s="221">
        <f t="shared" si="9"/>
        <v>0</v>
      </c>
      <c r="Q13" s="221">
        <f t="shared" si="9"/>
        <v>0</v>
      </c>
      <c r="R13" s="221">
        <f t="shared" si="9"/>
        <v>0</v>
      </c>
      <c r="S13" s="221">
        <f t="shared" si="9"/>
        <v>0</v>
      </c>
      <c r="T13" s="221">
        <f t="shared" si="9"/>
        <v>0</v>
      </c>
      <c r="U13" s="221">
        <f t="shared" si="9"/>
        <v>0</v>
      </c>
      <c r="V13" s="221">
        <f t="shared" si="9"/>
        <v>0</v>
      </c>
      <c r="W13" s="221">
        <f t="shared" si="9"/>
        <v>0</v>
      </c>
      <c r="X13" s="221">
        <f t="shared" si="9"/>
        <v>0</v>
      </c>
      <c r="Y13" s="221">
        <f t="shared" si="4"/>
        <v>0</v>
      </c>
      <c r="Z13" s="221">
        <f t="shared" si="9"/>
        <v>0</v>
      </c>
      <c r="AA13" s="221">
        <f t="shared" si="9"/>
        <v>0</v>
      </c>
      <c r="AB13" s="221">
        <f t="shared" si="9"/>
        <v>0</v>
      </c>
      <c r="AC13" s="221">
        <f t="shared" si="5"/>
        <v>0</v>
      </c>
      <c r="AD13" s="221">
        <f t="shared" si="9"/>
        <v>0</v>
      </c>
      <c r="AE13" s="221">
        <f t="shared" si="9"/>
        <v>0</v>
      </c>
      <c r="AF13" s="221">
        <f t="shared" si="9"/>
        <v>0</v>
      </c>
      <c r="AG13" s="221">
        <f t="shared" si="6"/>
        <v>0</v>
      </c>
      <c r="AH13" s="221">
        <f t="shared" si="9"/>
        <v>0</v>
      </c>
      <c r="AI13" s="221">
        <f t="shared" si="9"/>
        <v>0</v>
      </c>
      <c r="AJ13" s="221">
        <f t="shared" si="9"/>
        <v>0</v>
      </c>
      <c r="AK13" s="221">
        <f t="shared" si="7"/>
        <v>0</v>
      </c>
      <c r="AL13" s="221">
        <f t="shared" si="8"/>
        <v>0</v>
      </c>
    </row>
    <row r="14" spans="1:576" x14ac:dyDescent="0.25">
      <c r="B14" s="210" t="s">
        <v>340</v>
      </c>
      <c r="C14" s="211" t="s">
        <v>221</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1"/>
        <v>0</v>
      </c>
      <c r="I14" s="212"/>
      <c r="J14" s="212">
        <f t="shared" si="2"/>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4"/>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5"/>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6"/>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7"/>
        <v>0</v>
      </c>
      <c r="AL14" s="212">
        <f t="shared" si="8"/>
        <v>0</v>
      </c>
    </row>
    <row r="15" spans="1:576" x14ac:dyDescent="0.25">
      <c r="B15" s="210" t="s">
        <v>766</v>
      </c>
      <c r="C15" s="211" t="s">
        <v>767</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2">
        <f t="shared" si="0"/>
        <v>0</v>
      </c>
      <c r="G15" s="212"/>
      <c r="H15" s="212">
        <f t="shared" si="1"/>
        <v>0</v>
      </c>
      <c r="I15" s="212"/>
      <c r="J15" s="212">
        <f t="shared" si="2"/>
        <v>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4"/>
        <v>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5"/>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6"/>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7"/>
        <v>0</v>
      </c>
      <c r="AL15" s="212">
        <f t="shared" si="8"/>
        <v>0</v>
      </c>
    </row>
    <row r="16" spans="1:576" x14ac:dyDescent="0.25">
      <c r="B16" s="210" t="s">
        <v>768</v>
      </c>
      <c r="C16" s="211" t="s">
        <v>769</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1"/>
        <v>0</v>
      </c>
      <c r="I16" s="212"/>
      <c r="J16" s="212">
        <f t="shared" si="2"/>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4"/>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5"/>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6"/>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7"/>
        <v>0</v>
      </c>
      <c r="AL16" s="212">
        <f t="shared" si="8"/>
        <v>0</v>
      </c>
    </row>
    <row r="17" spans="2:38" x14ac:dyDescent="0.25">
      <c r="B17" s="210" t="s">
        <v>770</v>
      </c>
      <c r="C17" s="211" t="s">
        <v>771</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1"/>
        <v>0</v>
      </c>
      <c r="I17" s="212"/>
      <c r="J17" s="212">
        <f t="shared" si="2"/>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4"/>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5"/>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6"/>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7"/>
        <v>0</v>
      </c>
      <c r="AL17" s="212">
        <f t="shared" si="8"/>
        <v>0</v>
      </c>
    </row>
    <row r="18" spans="2:38" x14ac:dyDescent="0.25">
      <c r="B18" s="210" t="s">
        <v>772</v>
      </c>
      <c r="C18" s="211" t="s">
        <v>773</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1"/>
        <v>0</v>
      </c>
      <c r="I18" s="212"/>
      <c r="J18" s="212">
        <f t="shared" si="2"/>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4"/>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5"/>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6"/>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7"/>
        <v>0</v>
      </c>
      <c r="AL18" s="212">
        <f t="shared" si="8"/>
        <v>0</v>
      </c>
    </row>
    <row r="19" spans="2:38" x14ac:dyDescent="0.25">
      <c r="B19" s="210" t="s">
        <v>774</v>
      </c>
      <c r="C19" s="211" t="s">
        <v>775</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1"/>
        <v>0</v>
      </c>
      <c r="I19" s="212"/>
      <c r="J19" s="212">
        <f t="shared" si="2"/>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4"/>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5"/>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6"/>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7"/>
        <v>0</v>
      </c>
      <c r="AL19" s="212">
        <f t="shared" si="8"/>
        <v>0</v>
      </c>
    </row>
    <row r="20" spans="2:38" x14ac:dyDescent="0.25">
      <c r="B20" s="210" t="s">
        <v>776</v>
      </c>
      <c r="C20" s="211" t="s">
        <v>777</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1"/>
        <v>0</v>
      </c>
      <c r="I20" s="212"/>
      <c r="J20" s="212">
        <f t="shared" si="2"/>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4"/>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5"/>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6"/>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7"/>
        <v>0</v>
      </c>
      <c r="AL20" s="212">
        <f t="shared" si="8"/>
        <v>0</v>
      </c>
    </row>
    <row r="21" spans="2:38" x14ac:dyDescent="0.25">
      <c r="B21" s="210" t="s">
        <v>341</v>
      </c>
      <c r="C21" s="211" t="s">
        <v>222</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si="0"/>
        <v>0</v>
      </c>
      <c r="G21" s="212"/>
      <c r="H21" s="212">
        <f t="shared" si="1"/>
        <v>0</v>
      </c>
      <c r="I21" s="212"/>
      <c r="J21" s="212">
        <f t="shared" si="2"/>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si="4"/>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si="5"/>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si="6"/>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si="7"/>
        <v>0</v>
      </c>
      <c r="AL21" s="212">
        <f t="shared" si="8"/>
        <v>0</v>
      </c>
    </row>
    <row r="22" spans="2:38" x14ac:dyDescent="0.25">
      <c r="B22" s="210" t="s">
        <v>779</v>
      </c>
      <c r="C22" s="211" t="s">
        <v>778</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si="0"/>
        <v>0</v>
      </c>
      <c r="G22" s="212"/>
      <c r="H22" s="212">
        <f t="shared" si="1"/>
        <v>0</v>
      </c>
      <c r="I22" s="212"/>
      <c r="J22" s="212">
        <f t="shared" si="2"/>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si="4"/>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si="5"/>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si="6"/>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si="7"/>
        <v>0</v>
      </c>
      <c r="AL22" s="212">
        <f t="shared" si="8"/>
        <v>0</v>
      </c>
    </row>
    <row r="23" spans="2:38" x14ac:dyDescent="0.25">
      <c r="B23" s="210" t="s">
        <v>342</v>
      </c>
      <c r="C23" s="211" t="s">
        <v>223</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0"/>
        <v>0</v>
      </c>
      <c r="G23" s="212"/>
      <c r="H23" s="212">
        <f t="shared" si="1"/>
        <v>0</v>
      </c>
      <c r="I23" s="212"/>
      <c r="J23" s="212">
        <f t="shared" si="2"/>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4"/>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5"/>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6"/>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7"/>
        <v>0</v>
      </c>
      <c r="AL23" s="212">
        <f t="shared" si="8"/>
        <v>0</v>
      </c>
    </row>
    <row r="24" spans="2:38" x14ac:dyDescent="0.25">
      <c r="B24" s="210" t="s">
        <v>781</v>
      </c>
      <c r="C24" s="211" t="s">
        <v>780</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si="0"/>
        <v>0</v>
      </c>
      <c r="G24" s="212"/>
      <c r="H24" s="212">
        <f t="shared" si="1"/>
        <v>0</v>
      </c>
      <c r="I24" s="212"/>
      <c r="J24" s="212">
        <f t="shared" si="2"/>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si="4"/>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si="5"/>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si="6"/>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si="7"/>
        <v>0</v>
      </c>
      <c r="AL24" s="212">
        <f t="shared" si="8"/>
        <v>0</v>
      </c>
    </row>
    <row r="25" spans="2:38" x14ac:dyDescent="0.25">
      <c r="B25" s="210" t="s">
        <v>783</v>
      </c>
      <c r="C25" s="211" t="s">
        <v>782</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0"/>
        <v>0</v>
      </c>
      <c r="G25" s="212"/>
      <c r="H25" s="212">
        <f t="shared" si="1"/>
        <v>0</v>
      </c>
      <c r="I25" s="212"/>
      <c r="J25" s="212">
        <f t="shared" si="2"/>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4"/>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5"/>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6"/>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7"/>
        <v>0</v>
      </c>
      <c r="AL25" s="212">
        <f t="shared" si="8"/>
        <v>0</v>
      </c>
    </row>
    <row r="26" spans="2:38" x14ac:dyDescent="0.25">
      <c r="B26" s="210" t="s">
        <v>785</v>
      </c>
      <c r="C26" s="211" t="s">
        <v>784</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0"/>
        <v>0</v>
      </c>
      <c r="G26" s="212"/>
      <c r="H26" s="212">
        <f t="shared" si="1"/>
        <v>0</v>
      </c>
      <c r="I26" s="212"/>
      <c r="J26" s="212">
        <f t="shared" si="2"/>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4"/>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5"/>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6"/>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7"/>
        <v>0</v>
      </c>
      <c r="AL26" s="212">
        <f t="shared" si="8"/>
        <v>0</v>
      </c>
    </row>
    <row r="27" spans="2:38" x14ac:dyDescent="0.25">
      <c r="B27" s="210" t="s">
        <v>343</v>
      </c>
      <c r="C27" s="211" t="s">
        <v>224</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2">
        <f t="shared" si="0"/>
        <v>0</v>
      </c>
      <c r="G27" s="212"/>
      <c r="H27" s="212">
        <f t="shared" si="1"/>
        <v>0</v>
      </c>
      <c r="I27" s="212"/>
      <c r="J27" s="212">
        <f t="shared" si="2"/>
        <v>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4"/>
        <v>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5"/>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6"/>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7"/>
        <v>0</v>
      </c>
      <c r="AL27" s="212">
        <f t="shared" si="8"/>
        <v>0</v>
      </c>
    </row>
    <row r="28" spans="2:38" x14ac:dyDescent="0.25">
      <c r="B28" s="210" t="s">
        <v>786</v>
      </c>
      <c r="C28" s="211" t="s">
        <v>787</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2">
        <f t="shared" si="0"/>
        <v>0</v>
      </c>
      <c r="G28" s="212"/>
      <c r="H28" s="212">
        <f t="shared" si="1"/>
        <v>0</v>
      </c>
      <c r="I28" s="212"/>
      <c r="J28" s="212">
        <f t="shared" si="2"/>
        <v>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4"/>
        <v>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5"/>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6"/>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7"/>
        <v>0</v>
      </c>
      <c r="AL28" s="212">
        <f t="shared" si="8"/>
        <v>0</v>
      </c>
    </row>
    <row r="29" spans="2:38" x14ac:dyDescent="0.25">
      <c r="B29" s="210" t="s">
        <v>789</v>
      </c>
      <c r="C29" s="211" t="s">
        <v>788</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2">
        <f t="shared" si="0"/>
        <v>0</v>
      </c>
      <c r="G29" s="212"/>
      <c r="H29" s="212">
        <f t="shared" si="1"/>
        <v>0</v>
      </c>
      <c r="I29" s="212"/>
      <c r="J29" s="212">
        <f t="shared" si="2"/>
        <v>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si="4"/>
        <v>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si="5"/>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si="6"/>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si="7"/>
        <v>0</v>
      </c>
      <c r="AL29" s="212">
        <f t="shared" si="8"/>
        <v>0</v>
      </c>
    </row>
    <row r="30" spans="2:38" x14ac:dyDescent="0.25">
      <c r="B30" s="210" t="s">
        <v>344</v>
      </c>
      <c r="C30" s="211" t="s">
        <v>225</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0"/>
        <v>0</v>
      </c>
      <c r="G30" s="212"/>
      <c r="H30" s="212">
        <f t="shared" si="1"/>
        <v>0</v>
      </c>
      <c r="I30" s="212"/>
      <c r="J30" s="212">
        <f t="shared" si="2"/>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4"/>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5"/>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6"/>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7"/>
        <v>0</v>
      </c>
      <c r="AL30" s="212">
        <f t="shared" si="8"/>
        <v>0</v>
      </c>
    </row>
    <row r="31" spans="2:38" x14ac:dyDescent="0.25">
      <c r="B31" s="210" t="s">
        <v>791</v>
      </c>
      <c r="C31" s="211" t="s">
        <v>790</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0"/>
        <v>0</v>
      </c>
      <c r="G31" s="212"/>
      <c r="H31" s="212">
        <f t="shared" si="1"/>
        <v>0</v>
      </c>
      <c r="I31" s="212"/>
      <c r="J31" s="212">
        <f t="shared" si="2"/>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4"/>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5"/>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6"/>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7"/>
        <v>0</v>
      </c>
      <c r="AL31" s="212">
        <f t="shared" si="8"/>
        <v>0</v>
      </c>
    </row>
    <row r="32" spans="2:38" x14ac:dyDescent="0.25">
      <c r="B32" s="210" t="s">
        <v>345</v>
      </c>
      <c r="C32" s="211" t="s">
        <v>226</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0"/>
        <v>0</v>
      </c>
      <c r="G32" s="212"/>
      <c r="H32" s="212">
        <f t="shared" si="1"/>
        <v>0</v>
      </c>
      <c r="I32" s="212"/>
      <c r="J32" s="212">
        <f t="shared" si="2"/>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4"/>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5"/>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6"/>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7"/>
        <v>0</v>
      </c>
      <c r="AL32" s="212">
        <f t="shared" si="8"/>
        <v>0</v>
      </c>
    </row>
    <row r="33" spans="2:38" x14ac:dyDescent="0.25">
      <c r="B33" s="210" t="s">
        <v>792</v>
      </c>
      <c r="C33" s="211" t="s">
        <v>794</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si="0"/>
        <v>0</v>
      </c>
      <c r="G33" s="212"/>
      <c r="H33" s="212">
        <f t="shared" si="1"/>
        <v>0</v>
      </c>
      <c r="I33" s="212"/>
      <c r="J33" s="212">
        <f t="shared" si="2"/>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si="4"/>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si="5"/>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si="6"/>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si="7"/>
        <v>0</v>
      </c>
      <c r="AL33" s="212">
        <f t="shared" si="8"/>
        <v>0</v>
      </c>
    </row>
    <row r="34" spans="2:38" x14ac:dyDescent="0.25">
      <c r="B34" s="210" t="s">
        <v>793</v>
      </c>
      <c r="C34" s="211" t="s">
        <v>795</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0"/>
        <v>0</v>
      </c>
      <c r="G34" s="212"/>
      <c r="H34" s="212">
        <f t="shared" si="1"/>
        <v>0</v>
      </c>
      <c r="I34" s="212"/>
      <c r="J34" s="212">
        <f t="shared" si="2"/>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5"/>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6"/>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7"/>
        <v>0</v>
      </c>
      <c r="AL34" s="212">
        <f t="shared" si="8"/>
        <v>0</v>
      </c>
    </row>
    <row r="35" spans="2:38" x14ac:dyDescent="0.25">
      <c r="B35" s="210" t="s">
        <v>797</v>
      </c>
      <c r="C35" s="211" t="s">
        <v>796</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0"/>
        <v>0</v>
      </c>
      <c r="G35" s="212"/>
      <c r="H35" s="212">
        <f t="shared" si="1"/>
        <v>0</v>
      </c>
      <c r="I35" s="212"/>
      <c r="J35" s="212">
        <f t="shared" si="2"/>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4"/>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5"/>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6"/>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7"/>
        <v>0</v>
      </c>
      <c r="AL35" s="212">
        <f t="shared" si="8"/>
        <v>0</v>
      </c>
    </row>
    <row r="36" spans="2:38" x14ac:dyDescent="0.25">
      <c r="B36" s="210" t="s">
        <v>337</v>
      </c>
      <c r="C36" s="211" t="s">
        <v>227</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si="0"/>
        <v>0</v>
      </c>
      <c r="G36" s="212"/>
      <c r="H36" s="212">
        <f t="shared" si="1"/>
        <v>0</v>
      </c>
      <c r="I36" s="212"/>
      <c r="J36" s="212">
        <f t="shared" si="2"/>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si="4"/>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si="5"/>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si="6"/>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si="7"/>
        <v>0</v>
      </c>
      <c r="AL36" s="212">
        <f t="shared" si="8"/>
        <v>0</v>
      </c>
    </row>
    <row r="37" spans="2:38" x14ac:dyDescent="0.25">
      <c r="B37" s="210" t="s">
        <v>812</v>
      </c>
      <c r="C37" s="211" t="s">
        <v>813</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0"/>
        <v>0</v>
      </c>
      <c r="G37" s="212"/>
      <c r="H37" s="212">
        <f t="shared" si="1"/>
        <v>0</v>
      </c>
      <c r="I37" s="212"/>
      <c r="J37" s="212">
        <f t="shared" si="2"/>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4"/>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5"/>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6"/>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7"/>
        <v>0</v>
      </c>
      <c r="AL37" s="212">
        <f t="shared" si="8"/>
        <v>0</v>
      </c>
    </row>
    <row r="38" spans="2:38" x14ac:dyDescent="0.25">
      <c r="B38" s="219" t="s">
        <v>346</v>
      </c>
      <c r="C38" s="220" t="s">
        <v>228</v>
      </c>
      <c r="D38" s="221">
        <f>SUM(D39:D62)</f>
        <v>0</v>
      </c>
      <c r="E38" s="221">
        <f>SUM(E39:E62)</f>
        <v>0</v>
      </c>
      <c r="F38" s="221">
        <f t="shared" si="0"/>
        <v>0</v>
      </c>
      <c r="G38" s="221">
        <f>SUM(G39:G62)</f>
        <v>0</v>
      </c>
      <c r="H38" s="221">
        <f t="shared" si="1"/>
        <v>0</v>
      </c>
      <c r="I38" s="221">
        <f t="shared" ref="I38:X38" si="10">SUM(I39:I62)</f>
        <v>0</v>
      </c>
      <c r="J38" s="221">
        <f t="shared" si="10"/>
        <v>0</v>
      </c>
      <c r="K38" s="221">
        <f t="shared" si="10"/>
        <v>0</v>
      </c>
      <c r="L38" s="221">
        <f t="shared" si="10"/>
        <v>0</v>
      </c>
      <c r="M38" s="221">
        <f t="shared" si="10"/>
        <v>0</v>
      </c>
      <c r="N38" s="221">
        <f t="shared" si="10"/>
        <v>0</v>
      </c>
      <c r="O38" s="221">
        <f t="shared" si="10"/>
        <v>0</v>
      </c>
      <c r="P38" s="221">
        <f t="shared" si="10"/>
        <v>0</v>
      </c>
      <c r="Q38" s="221">
        <f t="shared" si="10"/>
        <v>0</v>
      </c>
      <c r="R38" s="221">
        <f t="shared" si="10"/>
        <v>0</v>
      </c>
      <c r="S38" s="221">
        <f t="shared" si="10"/>
        <v>0</v>
      </c>
      <c r="T38" s="221">
        <f t="shared" si="10"/>
        <v>0</v>
      </c>
      <c r="U38" s="221">
        <f t="shared" si="10"/>
        <v>0</v>
      </c>
      <c r="V38" s="221">
        <f t="shared" si="10"/>
        <v>0</v>
      </c>
      <c r="W38" s="221">
        <f t="shared" si="10"/>
        <v>0</v>
      </c>
      <c r="X38" s="221">
        <f t="shared" si="10"/>
        <v>0</v>
      </c>
      <c r="Y38" s="221">
        <f t="shared" si="4"/>
        <v>0</v>
      </c>
      <c r="Z38" s="221">
        <f>SUM(Z39:Z62)</f>
        <v>0</v>
      </c>
      <c r="AA38" s="221">
        <f>SUM(AA39:AA62)</f>
        <v>0</v>
      </c>
      <c r="AB38" s="221">
        <f>SUM(AB39:AB62)</f>
        <v>0</v>
      </c>
      <c r="AC38" s="221">
        <f t="shared" si="5"/>
        <v>0</v>
      </c>
      <c r="AD38" s="221">
        <f>SUM(AD39:AD62)</f>
        <v>0</v>
      </c>
      <c r="AE38" s="221">
        <f>SUM(AE39:AE62)</f>
        <v>0</v>
      </c>
      <c r="AF38" s="221">
        <f>SUM(AF39:AF62)</f>
        <v>0</v>
      </c>
      <c r="AG38" s="221">
        <f t="shared" si="6"/>
        <v>0</v>
      </c>
      <c r="AH38" s="221">
        <f>SUM(AH39:AH62)</f>
        <v>0</v>
      </c>
      <c r="AI38" s="221">
        <f>SUM(AI39:AI62)</f>
        <v>0</v>
      </c>
      <c r="AJ38" s="221">
        <f>SUM(AJ39:AJ62)</f>
        <v>0</v>
      </c>
      <c r="AK38" s="221">
        <f t="shared" si="7"/>
        <v>0</v>
      </c>
      <c r="AL38" s="221">
        <f t="shared" si="8"/>
        <v>0</v>
      </c>
    </row>
    <row r="39" spans="2:38" x14ac:dyDescent="0.25">
      <c r="B39" s="210" t="s">
        <v>814</v>
      </c>
      <c r="C39" s="211" t="s">
        <v>815</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si="0"/>
        <v>0</v>
      </c>
      <c r="G39" s="212"/>
      <c r="H39" s="212">
        <f t="shared" si="1"/>
        <v>0</v>
      </c>
      <c r="I39" s="212"/>
      <c r="J39" s="212">
        <f>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si="4"/>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si="5"/>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si="6"/>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si="7"/>
        <v>0</v>
      </c>
      <c r="AL39" s="212">
        <f t="shared" si="8"/>
        <v>0</v>
      </c>
    </row>
    <row r="40" spans="2:38" x14ac:dyDescent="0.25">
      <c r="B40" s="210" t="s">
        <v>347</v>
      </c>
      <c r="C40" s="211" t="s">
        <v>229</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1"/>
        <v>0</v>
      </c>
      <c r="I40" s="212"/>
      <c r="J40" s="212">
        <f>F40-I40</f>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4"/>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5"/>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6"/>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7"/>
        <v>0</v>
      </c>
      <c r="AL40" s="212">
        <f t="shared" si="8"/>
        <v>0</v>
      </c>
    </row>
    <row r="41" spans="2:38" x14ac:dyDescent="0.25">
      <c r="B41" s="210" t="s">
        <v>816</v>
      </c>
      <c r="C41" s="211" t="s">
        <v>817</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1"/>
        <v>0</v>
      </c>
      <c r="I41" s="212"/>
      <c r="J41" s="212">
        <f>F41-I41</f>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4"/>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5"/>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6"/>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7"/>
        <v>0</v>
      </c>
      <c r="AL41" s="212">
        <f t="shared" si="8"/>
        <v>0</v>
      </c>
    </row>
    <row r="42" spans="2:38" x14ac:dyDescent="0.25">
      <c r="B42" s="210" t="s">
        <v>818</v>
      </c>
      <c r="C42" s="211" t="s">
        <v>819</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11">D42+E42</f>
        <v>0</v>
      </c>
      <c r="G42" s="212"/>
      <c r="H42" s="212">
        <f t="shared" ref="H42:H62" si="12">F42-G42</f>
        <v>0</v>
      </c>
      <c r="I42" s="212"/>
      <c r="J42" s="212">
        <f t="shared" ref="J42:J62" si="1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1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1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1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17">AH42+AI42+AJ42</f>
        <v>0</v>
      </c>
      <c r="AL42" s="212">
        <f t="shared" ref="AL42:AL62" si="18">Y42+AC42+AG42+AK42</f>
        <v>0</v>
      </c>
    </row>
    <row r="43" spans="2:38" x14ac:dyDescent="0.25">
      <c r="B43" s="210" t="s">
        <v>348</v>
      </c>
      <c r="C43" s="211" t="s">
        <v>230</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11"/>
        <v>0</v>
      </c>
      <c r="G43" s="212"/>
      <c r="H43" s="212">
        <f t="shared" si="12"/>
        <v>0</v>
      </c>
      <c r="I43" s="212"/>
      <c r="J43" s="212">
        <f t="shared" si="1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1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1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1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17"/>
        <v>0</v>
      </c>
      <c r="AL43" s="212">
        <f t="shared" si="18"/>
        <v>0</v>
      </c>
    </row>
    <row r="44" spans="2:38" x14ac:dyDescent="0.25">
      <c r="B44" s="210" t="s">
        <v>820</v>
      </c>
      <c r="C44" s="211" t="s">
        <v>821</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2">
        <f>D44+E44</f>
        <v>0</v>
      </c>
      <c r="G44" s="212"/>
      <c r="H44" s="212">
        <f>F44-G44</f>
        <v>0</v>
      </c>
      <c r="I44" s="212"/>
      <c r="J44" s="212">
        <f>F44-I44</f>
        <v>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V44+W44+X44</f>
        <v>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AH44+AI44+AJ44</f>
        <v>0</v>
      </c>
      <c r="AL44" s="212">
        <f>Y44+AC44+AG44+AK44</f>
        <v>0</v>
      </c>
    </row>
    <row r="45" spans="2:38" x14ac:dyDescent="0.25">
      <c r="B45" s="210" t="s">
        <v>822</v>
      </c>
      <c r="C45" s="211" t="s">
        <v>788</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2">
        <f t="shared" si="11"/>
        <v>0</v>
      </c>
      <c r="G45" s="212"/>
      <c r="H45" s="212">
        <f t="shared" si="12"/>
        <v>0</v>
      </c>
      <c r="I45" s="212"/>
      <c r="J45" s="212">
        <f t="shared" si="13"/>
        <v>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14"/>
        <v>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1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1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17"/>
        <v>0</v>
      </c>
      <c r="AL45" s="212">
        <f t="shared" si="18"/>
        <v>0</v>
      </c>
    </row>
    <row r="46" spans="2:38" x14ac:dyDescent="0.25">
      <c r="B46" s="210" t="s">
        <v>349</v>
      </c>
      <c r="C46" s="211" t="s">
        <v>231</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D46+E46</f>
        <v>0</v>
      </c>
      <c r="G46" s="212"/>
      <c r="H46" s="212">
        <f>F46-G46</f>
        <v>0</v>
      </c>
      <c r="I46" s="212"/>
      <c r="J46" s="212">
        <f>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AH46+AI46+AJ46</f>
        <v>0</v>
      </c>
      <c r="AL46" s="212">
        <f>Y46+AC46+AG46+AK46</f>
        <v>0</v>
      </c>
    </row>
    <row r="47" spans="2:38" x14ac:dyDescent="0.25">
      <c r="B47" s="210" t="s">
        <v>823</v>
      </c>
      <c r="C47" s="211" t="s">
        <v>824</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11"/>
        <v>0</v>
      </c>
      <c r="G47" s="212"/>
      <c r="H47" s="212">
        <f t="shared" si="12"/>
        <v>0</v>
      </c>
      <c r="I47" s="212"/>
      <c r="J47" s="212">
        <f t="shared" si="1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1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1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1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17"/>
        <v>0</v>
      </c>
      <c r="AL47" s="212">
        <f t="shared" si="18"/>
        <v>0</v>
      </c>
    </row>
    <row r="48" spans="2:38" x14ac:dyDescent="0.25">
      <c r="B48" s="210" t="s">
        <v>825</v>
      </c>
      <c r="C48" s="211" t="s">
        <v>795</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D48+E48</f>
        <v>0</v>
      </c>
      <c r="G48" s="212"/>
      <c r="H48" s="212">
        <f>F48-G48</f>
        <v>0</v>
      </c>
      <c r="I48" s="212"/>
      <c r="J48" s="212">
        <f>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AH48+AI48+AJ48</f>
        <v>0</v>
      </c>
      <c r="AL48" s="212">
        <f>Y48+AC48+AG48+AK48</f>
        <v>0</v>
      </c>
    </row>
    <row r="49" spans="2:38" x14ac:dyDescent="0.25">
      <c r="B49" s="210" t="s">
        <v>826</v>
      </c>
      <c r="C49" s="211" t="s">
        <v>796</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11"/>
        <v>0</v>
      </c>
      <c r="G49" s="212"/>
      <c r="H49" s="212">
        <f t="shared" si="12"/>
        <v>0</v>
      </c>
      <c r="I49" s="212"/>
      <c r="J49" s="212">
        <f t="shared" si="1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1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1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1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17"/>
        <v>0</v>
      </c>
      <c r="AL49" s="212">
        <f t="shared" si="18"/>
        <v>0</v>
      </c>
    </row>
    <row r="50" spans="2:38" x14ac:dyDescent="0.25">
      <c r="B50" s="210" t="s">
        <v>827</v>
      </c>
      <c r="C50" s="211" t="s">
        <v>828</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D50+E50</f>
        <v>0</v>
      </c>
      <c r="G50" s="212"/>
      <c r="H50" s="212">
        <f>F50-G50</f>
        <v>0</v>
      </c>
      <c r="I50" s="212"/>
      <c r="J50" s="212">
        <f>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AH50+AI50+AJ50</f>
        <v>0</v>
      </c>
      <c r="AL50" s="212">
        <f>Y50+AC50+AG50+AK50</f>
        <v>0</v>
      </c>
    </row>
    <row r="51" spans="2:38" x14ac:dyDescent="0.25">
      <c r="B51" s="210" t="s">
        <v>829</v>
      </c>
      <c r="C51" s="211" t="s">
        <v>830</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11"/>
        <v>0</v>
      </c>
      <c r="G51" s="212"/>
      <c r="H51" s="212">
        <f t="shared" si="12"/>
        <v>0</v>
      </c>
      <c r="I51" s="212"/>
      <c r="J51" s="212">
        <f t="shared" si="1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1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1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1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17"/>
        <v>0</v>
      </c>
      <c r="AL51" s="212">
        <f t="shared" si="18"/>
        <v>0</v>
      </c>
    </row>
    <row r="52" spans="2:38" x14ac:dyDescent="0.25">
      <c r="B52" s="210" t="s">
        <v>831</v>
      </c>
      <c r="C52" s="211" t="s">
        <v>803</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D52+E52</f>
        <v>0</v>
      </c>
      <c r="G52" s="212"/>
      <c r="H52" s="212">
        <f>F52-G52</f>
        <v>0</v>
      </c>
      <c r="I52" s="212"/>
      <c r="J52" s="212">
        <f>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AH52+AI52+AJ52</f>
        <v>0</v>
      </c>
      <c r="AL52" s="212">
        <f>Y52+AC52+AG52+AK52</f>
        <v>0</v>
      </c>
    </row>
    <row r="53" spans="2:38" x14ac:dyDescent="0.25">
      <c r="B53" s="210" t="s">
        <v>832</v>
      </c>
      <c r="C53" s="211" t="s">
        <v>833</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11"/>
        <v>0</v>
      </c>
      <c r="G53" s="212"/>
      <c r="H53" s="212">
        <f t="shared" si="12"/>
        <v>0</v>
      </c>
      <c r="I53" s="212"/>
      <c r="J53" s="212">
        <f t="shared" si="1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1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1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1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17"/>
        <v>0</v>
      </c>
      <c r="AL53" s="212">
        <f t="shared" si="18"/>
        <v>0</v>
      </c>
    </row>
    <row r="54" spans="2:38" x14ac:dyDescent="0.25">
      <c r="B54" s="210" t="s">
        <v>350</v>
      </c>
      <c r="C54" s="211" t="s">
        <v>232</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2">
        <f t="shared" si="11"/>
        <v>0</v>
      </c>
      <c r="G54" s="212"/>
      <c r="H54" s="212">
        <f t="shared" si="12"/>
        <v>0</v>
      </c>
      <c r="I54" s="212"/>
      <c r="J54" s="212">
        <f t="shared" si="13"/>
        <v>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14"/>
        <v>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15"/>
        <v>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1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17"/>
        <v>0</v>
      </c>
      <c r="AL54" s="212">
        <f t="shared" si="18"/>
        <v>0</v>
      </c>
    </row>
    <row r="55" spans="2:38" x14ac:dyDescent="0.25">
      <c r="B55" s="210" t="s">
        <v>834</v>
      </c>
      <c r="C55" s="211" t="s">
        <v>835</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2">
        <f>D55+E55</f>
        <v>0</v>
      </c>
      <c r="G55" s="212"/>
      <c r="H55" s="212">
        <f>F55-G55</f>
        <v>0</v>
      </c>
      <c r="I55" s="212"/>
      <c r="J55" s="212">
        <f>F55-I55</f>
        <v>0</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2">
        <f>V55+W55+X55</f>
        <v>0</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AD55+AE55+AF55</f>
        <v>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AH55+AI55+AJ55</f>
        <v>0</v>
      </c>
      <c r="AL55" s="212">
        <f>Y55+AC55+AG55+AK55</f>
        <v>0</v>
      </c>
    </row>
    <row r="56" spans="2:38" x14ac:dyDescent="0.25">
      <c r="B56" s="210" t="s">
        <v>836</v>
      </c>
      <c r="C56" s="211" t="s">
        <v>837</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11"/>
        <v>0</v>
      </c>
      <c r="G56" s="212"/>
      <c r="H56" s="212">
        <f t="shared" si="12"/>
        <v>0</v>
      </c>
      <c r="I56" s="212"/>
      <c r="J56" s="212">
        <f t="shared" si="1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1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1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1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17"/>
        <v>0</v>
      </c>
      <c r="AL56" s="212">
        <f t="shared" si="18"/>
        <v>0</v>
      </c>
    </row>
    <row r="57" spans="2:38" x14ac:dyDescent="0.25">
      <c r="B57" s="210" t="s">
        <v>838</v>
      </c>
      <c r="C57" s="211" t="s">
        <v>839</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D57+E57</f>
        <v>0</v>
      </c>
      <c r="G57" s="212"/>
      <c r="H57" s="212">
        <f>F57-G57</f>
        <v>0</v>
      </c>
      <c r="I57" s="212"/>
      <c r="J57" s="212">
        <f>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AH57+AI57+AJ57</f>
        <v>0</v>
      </c>
      <c r="AL57" s="212">
        <f>Y57+AC57+AG57+AK57</f>
        <v>0</v>
      </c>
    </row>
    <row r="58" spans="2:38" x14ac:dyDescent="0.25">
      <c r="B58" s="210" t="s">
        <v>840</v>
      </c>
      <c r="C58" s="211" t="s">
        <v>841</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11"/>
        <v>0</v>
      </c>
      <c r="G58" s="212"/>
      <c r="H58" s="212">
        <f t="shared" si="12"/>
        <v>0</v>
      </c>
      <c r="I58" s="212"/>
      <c r="J58" s="212">
        <f t="shared" si="1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1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1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1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17"/>
        <v>0</v>
      </c>
      <c r="AL58" s="212">
        <f t="shared" si="18"/>
        <v>0</v>
      </c>
    </row>
    <row r="59" spans="2:38" x14ac:dyDescent="0.25">
      <c r="B59" s="210" t="s">
        <v>842</v>
      </c>
      <c r="C59" s="211" t="s">
        <v>843</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D59+E59</f>
        <v>0</v>
      </c>
      <c r="G59" s="212"/>
      <c r="H59" s="212">
        <f>F59-G59</f>
        <v>0</v>
      </c>
      <c r="I59" s="212"/>
      <c r="J59" s="212">
        <f>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AH59+AI59+AJ59</f>
        <v>0</v>
      </c>
      <c r="AL59" s="212">
        <f>Y59+AC59+AG59+AK59</f>
        <v>0</v>
      </c>
    </row>
    <row r="60" spans="2:38" x14ac:dyDescent="0.25">
      <c r="B60" s="210" t="s">
        <v>844</v>
      </c>
      <c r="C60" s="211" t="s">
        <v>845</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11"/>
        <v>0</v>
      </c>
      <c r="G60" s="212"/>
      <c r="H60" s="212">
        <f t="shared" si="12"/>
        <v>0</v>
      </c>
      <c r="I60" s="212"/>
      <c r="J60" s="212">
        <f t="shared" si="13"/>
        <v>0</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14"/>
        <v>0</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1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1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17"/>
        <v>0</v>
      </c>
      <c r="AL60" s="212">
        <f t="shared" si="18"/>
        <v>0</v>
      </c>
    </row>
    <row r="61" spans="2:38" x14ac:dyDescent="0.25">
      <c r="B61" s="210" t="s">
        <v>846</v>
      </c>
      <c r="C61" s="211" t="s">
        <v>847</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D61+E61</f>
        <v>0</v>
      </c>
      <c r="G61" s="212"/>
      <c r="H61" s="212">
        <f>F61-G61</f>
        <v>0</v>
      </c>
      <c r="I61" s="212"/>
      <c r="J61" s="212">
        <f>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AH61+AI61+AJ61</f>
        <v>0</v>
      </c>
      <c r="AL61" s="212">
        <f>Y61+AC61+AG61+AK61</f>
        <v>0</v>
      </c>
    </row>
    <row r="62" spans="2:38" x14ac:dyDescent="0.25">
      <c r="B62" s="210" t="s">
        <v>848</v>
      </c>
      <c r="C62" s="211" t="s">
        <v>849</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11"/>
        <v>0</v>
      </c>
      <c r="G62" s="212"/>
      <c r="H62" s="212">
        <f t="shared" si="12"/>
        <v>0</v>
      </c>
      <c r="I62" s="212"/>
      <c r="J62" s="212">
        <f t="shared" si="1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1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1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1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17"/>
        <v>0</v>
      </c>
      <c r="AL62" s="212">
        <f t="shared" si="18"/>
        <v>0</v>
      </c>
    </row>
    <row r="63" spans="2:38" x14ac:dyDescent="0.25">
      <c r="B63" s="219" t="s">
        <v>351</v>
      </c>
      <c r="C63" s="220" t="s">
        <v>233</v>
      </c>
      <c r="D63" s="221">
        <f>SUM(D64:D68)</f>
        <v>0</v>
      </c>
      <c r="E63" s="221">
        <f>SUM(E64:E68)</f>
        <v>0</v>
      </c>
      <c r="F63" s="221">
        <f t="shared" ref="F63:F69" si="19">D63+E63</f>
        <v>0</v>
      </c>
      <c r="G63" s="221">
        <f>SUM(G64:G68)</f>
        <v>0</v>
      </c>
      <c r="H63" s="221">
        <f t="shared" ref="H63:H69" si="20">F63-G63</f>
        <v>0</v>
      </c>
      <c r="I63" s="221">
        <f>SUM(I64:I68)</f>
        <v>0</v>
      </c>
      <c r="J63" s="221">
        <f t="shared" ref="J63:J69" si="21">F63-I63</f>
        <v>0</v>
      </c>
      <c r="K63" s="221">
        <f t="shared" ref="K63:X63" si="22">SUM(K64:K68)</f>
        <v>0</v>
      </c>
      <c r="L63" s="221">
        <f t="shared" si="22"/>
        <v>0</v>
      </c>
      <c r="M63" s="221">
        <f t="shared" si="22"/>
        <v>0</v>
      </c>
      <c r="N63" s="221">
        <f t="shared" si="22"/>
        <v>0</v>
      </c>
      <c r="O63" s="221">
        <f t="shared" si="22"/>
        <v>0</v>
      </c>
      <c r="P63" s="221">
        <f t="shared" si="22"/>
        <v>0</v>
      </c>
      <c r="Q63" s="221">
        <f t="shared" si="22"/>
        <v>0</v>
      </c>
      <c r="R63" s="221">
        <f t="shared" si="22"/>
        <v>0</v>
      </c>
      <c r="S63" s="221">
        <f t="shared" si="22"/>
        <v>0</v>
      </c>
      <c r="T63" s="221">
        <f t="shared" si="22"/>
        <v>0</v>
      </c>
      <c r="U63" s="221">
        <f t="shared" si="22"/>
        <v>0</v>
      </c>
      <c r="V63" s="221">
        <f t="shared" si="22"/>
        <v>0</v>
      </c>
      <c r="W63" s="221">
        <f t="shared" si="22"/>
        <v>0</v>
      </c>
      <c r="X63" s="221">
        <f t="shared" si="22"/>
        <v>0</v>
      </c>
      <c r="Y63" s="221">
        <f t="shared" ref="Y63:Y69" si="23">V63+W63+X63</f>
        <v>0</v>
      </c>
      <c r="Z63" s="221">
        <f>SUM(Z64:Z68)</f>
        <v>0</v>
      </c>
      <c r="AA63" s="221">
        <f>SUM(AA64:AA68)</f>
        <v>0</v>
      </c>
      <c r="AB63" s="221">
        <f>SUM(AB64:AB68)</f>
        <v>0</v>
      </c>
      <c r="AC63" s="221">
        <f t="shared" ref="AC63:AC69" si="24">Z63+AA63+AB63</f>
        <v>0</v>
      </c>
      <c r="AD63" s="221">
        <f>SUM(AD64:AD68)</f>
        <v>0</v>
      </c>
      <c r="AE63" s="221">
        <f>SUM(AE64:AE68)</f>
        <v>0</v>
      </c>
      <c r="AF63" s="221">
        <f>SUM(AF64:AF68)</f>
        <v>0</v>
      </c>
      <c r="AG63" s="221">
        <f t="shared" ref="AG63:AG69" si="25">AD63+AE63+AF63</f>
        <v>0</v>
      </c>
      <c r="AH63" s="221">
        <f>SUM(AH64:AH68)</f>
        <v>0</v>
      </c>
      <c r="AI63" s="221">
        <f>SUM(AI64:AI68)</f>
        <v>0</v>
      </c>
      <c r="AJ63" s="221">
        <f>SUM(AJ64:AJ68)</f>
        <v>0</v>
      </c>
      <c r="AK63" s="221">
        <f t="shared" ref="AK63:AK69" si="26">AH63+AI63+AJ63</f>
        <v>0</v>
      </c>
      <c r="AL63" s="221">
        <f t="shared" ref="AL63:AL69" si="27">Y63+AC63+AG63+AK63</f>
        <v>0</v>
      </c>
    </row>
    <row r="64" spans="2:38" x14ac:dyDescent="0.25">
      <c r="B64" s="210" t="s">
        <v>352</v>
      </c>
      <c r="C64" s="211" t="s">
        <v>234</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19"/>
        <v>0</v>
      </c>
      <c r="G64" s="212"/>
      <c r="H64" s="212">
        <f t="shared" si="20"/>
        <v>0</v>
      </c>
      <c r="I64" s="212"/>
      <c r="J64" s="212">
        <f t="shared" si="21"/>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23"/>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24"/>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25"/>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26"/>
        <v>0</v>
      </c>
      <c r="AL64" s="212">
        <f t="shared" si="27"/>
        <v>0</v>
      </c>
    </row>
    <row r="65" spans="2:38" x14ac:dyDescent="0.25">
      <c r="B65" s="210" t="s">
        <v>870</v>
      </c>
      <c r="C65" s="211" t="s">
        <v>871</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si="19"/>
        <v>0</v>
      </c>
      <c r="G65" s="212"/>
      <c r="H65" s="212">
        <f t="shared" si="20"/>
        <v>0</v>
      </c>
      <c r="I65" s="212"/>
      <c r="J65" s="212">
        <f t="shared" si="21"/>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si="23"/>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si="24"/>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si="25"/>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si="26"/>
        <v>0</v>
      </c>
      <c r="AL65" s="212">
        <f t="shared" si="27"/>
        <v>0</v>
      </c>
    </row>
    <row r="66" spans="2:38" x14ac:dyDescent="0.25">
      <c r="B66" s="210" t="s">
        <v>353</v>
      </c>
      <c r="C66" s="211" t="s">
        <v>235</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9"/>
        <v>0</v>
      </c>
      <c r="G66" s="212"/>
      <c r="H66" s="212">
        <f t="shared" si="20"/>
        <v>0</v>
      </c>
      <c r="I66" s="212"/>
      <c r="J66" s="212">
        <f t="shared" si="21"/>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23"/>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24"/>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25"/>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26"/>
        <v>0</v>
      </c>
      <c r="AL66" s="212">
        <f t="shared" si="27"/>
        <v>0</v>
      </c>
    </row>
    <row r="67" spans="2:38" x14ac:dyDescent="0.25">
      <c r="B67" s="210" t="s">
        <v>872</v>
      </c>
      <c r="C67" s="211" t="s">
        <v>873</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si="19"/>
        <v>0</v>
      </c>
      <c r="G67" s="212"/>
      <c r="H67" s="212">
        <f t="shared" si="20"/>
        <v>0</v>
      </c>
      <c r="I67" s="212"/>
      <c r="J67" s="212">
        <f t="shared" si="21"/>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si="23"/>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si="24"/>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si="25"/>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si="26"/>
        <v>0</v>
      </c>
      <c r="AL67" s="212">
        <f t="shared" si="27"/>
        <v>0</v>
      </c>
    </row>
    <row r="68" spans="2:38" x14ac:dyDescent="0.25">
      <c r="B68" s="210" t="s">
        <v>874</v>
      </c>
      <c r="C68" s="211" t="s">
        <v>875</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9"/>
        <v>0</v>
      </c>
      <c r="G68" s="212"/>
      <c r="H68" s="212">
        <f t="shared" si="20"/>
        <v>0</v>
      </c>
      <c r="I68" s="212"/>
      <c r="J68" s="212">
        <f t="shared" si="21"/>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23"/>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24"/>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25"/>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26"/>
        <v>0</v>
      </c>
      <c r="AL68" s="212">
        <f t="shared" si="27"/>
        <v>0</v>
      </c>
    </row>
    <row r="69" spans="2:38" x14ac:dyDescent="0.25">
      <c r="B69" s="219" t="s">
        <v>354</v>
      </c>
      <c r="C69" s="220" t="s">
        <v>236</v>
      </c>
      <c r="D69" s="221">
        <f>SUM(D70:D75)</f>
        <v>0</v>
      </c>
      <c r="E69" s="221">
        <f>SUM(E70:E75)</f>
        <v>0</v>
      </c>
      <c r="F69" s="221">
        <f t="shared" si="19"/>
        <v>0</v>
      </c>
      <c r="G69" s="221">
        <f>SUM(G70:G75)</f>
        <v>0</v>
      </c>
      <c r="H69" s="221">
        <f t="shared" si="20"/>
        <v>0</v>
      </c>
      <c r="I69" s="221">
        <f>SUM(I70:I75)</f>
        <v>0</v>
      </c>
      <c r="J69" s="221">
        <f t="shared" si="21"/>
        <v>0</v>
      </c>
      <c r="K69" s="221">
        <f t="shared" ref="K69:AJ69" si="28">SUM(K70:K75)</f>
        <v>0</v>
      </c>
      <c r="L69" s="221">
        <f t="shared" si="28"/>
        <v>0</v>
      </c>
      <c r="M69" s="221">
        <f t="shared" si="28"/>
        <v>0</v>
      </c>
      <c r="N69" s="221">
        <f t="shared" si="28"/>
        <v>0</v>
      </c>
      <c r="O69" s="221">
        <f t="shared" si="28"/>
        <v>0</v>
      </c>
      <c r="P69" s="221">
        <f t="shared" si="28"/>
        <v>0</v>
      </c>
      <c r="Q69" s="221">
        <f t="shared" si="28"/>
        <v>0</v>
      </c>
      <c r="R69" s="221">
        <f t="shared" si="28"/>
        <v>0</v>
      </c>
      <c r="S69" s="221">
        <f t="shared" si="28"/>
        <v>0</v>
      </c>
      <c r="T69" s="221">
        <f t="shared" si="28"/>
        <v>0</v>
      </c>
      <c r="U69" s="221">
        <f t="shared" si="28"/>
        <v>0</v>
      </c>
      <c r="V69" s="221">
        <f t="shared" si="28"/>
        <v>0</v>
      </c>
      <c r="W69" s="221">
        <f t="shared" si="28"/>
        <v>0</v>
      </c>
      <c r="X69" s="221">
        <f t="shared" si="28"/>
        <v>0</v>
      </c>
      <c r="Y69" s="221">
        <f t="shared" si="23"/>
        <v>0</v>
      </c>
      <c r="Z69" s="221">
        <f t="shared" si="28"/>
        <v>0</v>
      </c>
      <c r="AA69" s="221">
        <f t="shared" si="28"/>
        <v>0</v>
      </c>
      <c r="AB69" s="221">
        <f t="shared" si="28"/>
        <v>0</v>
      </c>
      <c r="AC69" s="221">
        <f t="shared" si="24"/>
        <v>0</v>
      </c>
      <c r="AD69" s="221">
        <f t="shared" si="28"/>
        <v>0</v>
      </c>
      <c r="AE69" s="221">
        <f t="shared" si="28"/>
        <v>0</v>
      </c>
      <c r="AF69" s="221">
        <f t="shared" si="28"/>
        <v>0</v>
      </c>
      <c r="AG69" s="221">
        <f t="shared" si="25"/>
        <v>0</v>
      </c>
      <c r="AH69" s="221">
        <f t="shared" si="28"/>
        <v>0</v>
      </c>
      <c r="AI69" s="221">
        <f t="shared" si="28"/>
        <v>0</v>
      </c>
      <c r="AJ69" s="221">
        <f t="shared" si="28"/>
        <v>0</v>
      </c>
      <c r="AK69" s="221">
        <f t="shared" si="26"/>
        <v>0</v>
      </c>
      <c r="AL69" s="221">
        <f t="shared" si="27"/>
        <v>0</v>
      </c>
    </row>
    <row r="70" spans="2:38" x14ac:dyDescent="0.25">
      <c r="B70" s="210" t="s">
        <v>355</v>
      </c>
      <c r="C70" s="211" t="s">
        <v>237</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29">D70+E70</f>
        <v>0</v>
      </c>
      <c r="G70" s="212"/>
      <c r="H70" s="212">
        <f t="shared" ref="H70:H75" si="30">F70-G70</f>
        <v>0</v>
      </c>
      <c r="I70" s="212"/>
      <c r="J70" s="212">
        <f t="shared" ref="J70:J75" si="31">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32">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33">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34">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35">AH70+AI70+AJ70</f>
        <v>0</v>
      </c>
      <c r="AL70" s="212">
        <f t="shared" ref="AL70:AL75" si="36">Y70+AC70+AG70+AK70</f>
        <v>0</v>
      </c>
    </row>
    <row r="71" spans="2:38" x14ac:dyDescent="0.25">
      <c r="B71" s="210" t="s">
        <v>876</v>
      </c>
      <c r="C71" s="211" t="s">
        <v>877</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29"/>
        <v>0</v>
      </c>
      <c r="G71" s="212"/>
      <c r="H71" s="212">
        <f t="shared" si="30"/>
        <v>0</v>
      </c>
      <c r="I71" s="212"/>
      <c r="J71" s="212">
        <f t="shared" si="31"/>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32"/>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33"/>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34"/>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35"/>
        <v>0</v>
      </c>
      <c r="AL71" s="212">
        <f t="shared" si="36"/>
        <v>0</v>
      </c>
    </row>
    <row r="72" spans="2:38" x14ac:dyDescent="0.25">
      <c r="B72" s="210" t="s">
        <v>356</v>
      </c>
      <c r="C72" s="211" t="s">
        <v>238</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D72+E72</f>
        <v>0</v>
      </c>
      <c r="G72" s="212"/>
      <c r="H72" s="212">
        <f>F72-G72</f>
        <v>0</v>
      </c>
      <c r="I72" s="212"/>
      <c r="J72" s="212">
        <f>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AH72+AI72+AJ72</f>
        <v>0</v>
      </c>
      <c r="AL72" s="212">
        <f>Y72+AC72+AG72+AK72</f>
        <v>0</v>
      </c>
    </row>
    <row r="73" spans="2:38" x14ac:dyDescent="0.25">
      <c r="B73" s="210" t="s">
        <v>878</v>
      </c>
      <c r="C73" s="211" t="s">
        <v>879</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D73+E73</f>
        <v>0</v>
      </c>
      <c r="G73" s="212"/>
      <c r="H73" s="212">
        <f>F73-G73</f>
        <v>0</v>
      </c>
      <c r="I73" s="212"/>
      <c r="J73" s="212">
        <f>F73-I73</f>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V73+W73+X73</f>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Z73+AA73+AB73</f>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AD73+AE73+AF73</f>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AH73+AI73+AJ73</f>
        <v>0</v>
      </c>
      <c r="AL73" s="212">
        <f>Y73+AC73+AG73+AK73</f>
        <v>0</v>
      </c>
    </row>
    <row r="74" spans="2:38" x14ac:dyDescent="0.25">
      <c r="B74" s="210" t="s">
        <v>880</v>
      </c>
      <c r="C74" s="211" t="s">
        <v>881</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D74+E74</f>
        <v>0</v>
      </c>
      <c r="G74" s="212"/>
      <c r="H74" s="212">
        <f>F74-G74</f>
        <v>0</v>
      </c>
      <c r="I74" s="212"/>
      <c r="J74" s="212">
        <f>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AH74+AI74+AJ74</f>
        <v>0</v>
      </c>
      <c r="AL74" s="212">
        <f>Y74+AC74+AG74+AK74</f>
        <v>0</v>
      </c>
    </row>
    <row r="75" spans="2:38" x14ac:dyDescent="0.25">
      <c r="B75" s="210" t="s">
        <v>882</v>
      </c>
      <c r="C75" s="211" t="s">
        <v>883</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29"/>
        <v>0</v>
      </c>
      <c r="G75" s="212"/>
      <c r="H75" s="212">
        <f t="shared" si="30"/>
        <v>0</v>
      </c>
      <c r="I75" s="212"/>
      <c r="J75" s="212">
        <f t="shared" si="31"/>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32"/>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33"/>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34"/>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35"/>
        <v>0</v>
      </c>
      <c r="AL75" s="212">
        <f t="shared" si="36"/>
        <v>0</v>
      </c>
    </row>
    <row r="76" spans="2:38" x14ac:dyDescent="0.25">
      <c r="B76" s="219" t="s">
        <v>357</v>
      </c>
      <c r="C76" s="220" t="s">
        <v>239</v>
      </c>
      <c r="D76" s="221">
        <f>SUM(D77:D85)</f>
        <v>0</v>
      </c>
      <c r="E76" s="221">
        <f>SUM(E77:E85)</f>
        <v>0</v>
      </c>
      <c r="F76" s="221">
        <f t="shared" ref="F76:F123" si="37">D76+E76</f>
        <v>0</v>
      </c>
      <c r="G76" s="221">
        <f>SUM(G77:G85)</f>
        <v>0</v>
      </c>
      <c r="H76" s="221">
        <f t="shared" ref="H76:H111" si="38">F76-G76</f>
        <v>0</v>
      </c>
      <c r="I76" s="221">
        <f>SUM(I77:I85)</f>
        <v>0</v>
      </c>
      <c r="J76" s="221">
        <f t="shared" ref="J76:J111" si="39">F76-I76</f>
        <v>0</v>
      </c>
      <c r="K76" s="221">
        <f t="shared" ref="K76:X76" si="40">SUM(K77:K85)</f>
        <v>0</v>
      </c>
      <c r="L76" s="221">
        <f t="shared" si="40"/>
        <v>0</v>
      </c>
      <c r="M76" s="221">
        <f t="shared" si="40"/>
        <v>0</v>
      </c>
      <c r="N76" s="221">
        <f t="shared" si="40"/>
        <v>0</v>
      </c>
      <c r="O76" s="221">
        <f t="shared" si="40"/>
        <v>0</v>
      </c>
      <c r="P76" s="221">
        <f t="shared" si="40"/>
        <v>0</v>
      </c>
      <c r="Q76" s="221">
        <f t="shared" si="40"/>
        <v>0</v>
      </c>
      <c r="R76" s="221">
        <f t="shared" si="40"/>
        <v>0</v>
      </c>
      <c r="S76" s="221">
        <f t="shared" si="40"/>
        <v>0</v>
      </c>
      <c r="T76" s="221">
        <f t="shared" si="40"/>
        <v>0</v>
      </c>
      <c r="U76" s="221">
        <f t="shared" si="40"/>
        <v>0</v>
      </c>
      <c r="V76" s="221">
        <f t="shared" si="40"/>
        <v>0</v>
      </c>
      <c r="W76" s="221">
        <f t="shared" si="40"/>
        <v>0</v>
      </c>
      <c r="X76" s="221">
        <f t="shared" si="40"/>
        <v>0</v>
      </c>
      <c r="Y76" s="221">
        <f t="shared" ref="Y76:Y111" si="41">V76+W76+X76</f>
        <v>0</v>
      </c>
      <c r="Z76" s="221">
        <f>SUM(Z77:Z85)</f>
        <v>0</v>
      </c>
      <c r="AA76" s="221">
        <f>SUM(AA77:AA85)</f>
        <v>0</v>
      </c>
      <c r="AB76" s="221">
        <f>SUM(AB77:AB85)</f>
        <v>0</v>
      </c>
      <c r="AC76" s="221">
        <f t="shared" ref="AC76:AC111" si="42">Z76+AA76+AB76</f>
        <v>0</v>
      </c>
      <c r="AD76" s="221">
        <f>SUM(AD77:AD85)</f>
        <v>0</v>
      </c>
      <c r="AE76" s="221">
        <f>SUM(AE77:AE85)</f>
        <v>0</v>
      </c>
      <c r="AF76" s="221">
        <f>SUM(AF77:AF85)</f>
        <v>0</v>
      </c>
      <c r="AG76" s="221">
        <f t="shared" ref="AG76:AG111" si="43">AD76+AE76+AF76</f>
        <v>0</v>
      </c>
      <c r="AH76" s="221">
        <f>SUM(AH77:AH85)</f>
        <v>0</v>
      </c>
      <c r="AI76" s="221">
        <f>SUM(AI77:AI85)</f>
        <v>0</v>
      </c>
      <c r="AJ76" s="221">
        <f>SUM(AJ77:AJ85)</f>
        <v>0</v>
      </c>
      <c r="AK76" s="221">
        <f t="shared" ref="AK76:AK111" si="44">AH76+AI76+AJ76</f>
        <v>0</v>
      </c>
      <c r="AL76" s="221">
        <f t="shared" ref="AL76:AL111" si="45">Y76+AC76+AG76+AK76</f>
        <v>0</v>
      </c>
    </row>
    <row r="77" spans="2:38" x14ac:dyDescent="0.25">
      <c r="B77" s="210" t="s">
        <v>888</v>
      </c>
      <c r="C77" s="211" t="s">
        <v>889</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 t="shared" si="37"/>
        <v>0</v>
      </c>
      <c r="G77" s="212"/>
      <c r="H77" s="212">
        <f t="shared" si="38"/>
        <v>0</v>
      </c>
      <c r="I77" s="212"/>
      <c r="J77" s="212">
        <f t="shared" si="39"/>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 t="shared" si="41"/>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 t="shared" si="42"/>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 t="shared" si="43"/>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 t="shared" si="44"/>
        <v>0</v>
      </c>
      <c r="AL77" s="212">
        <f t="shared" si="45"/>
        <v>0</v>
      </c>
    </row>
    <row r="78" spans="2:38" x14ac:dyDescent="0.25">
      <c r="B78" s="210" t="s">
        <v>890</v>
      </c>
      <c r="C78" s="211" t="s">
        <v>891</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si="37"/>
        <v>0</v>
      </c>
      <c r="G78" s="212"/>
      <c r="H78" s="212">
        <f t="shared" si="38"/>
        <v>0</v>
      </c>
      <c r="I78" s="212"/>
      <c r="J78" s="212">
        <f t="shared" si="39"/>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si="41"/>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si="42"/>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si="43"/>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si="44"/>
        <v>0</v>
      </c>
      <c r="AL78" s="212">
        <f t="shared" si="45"/>
        <v>0</v>
      </c>
    </row>
    <row r="79" spans="2:38" x14ac:dyDescent="0.25">
      <c r="B79" s="210" t="s">
        <v>358</v>
      </c>
      <c r="C79" s="211" t="s">
        <v>240</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si="37"/>
        <v>0</v>
      </c>
      <c r="G79" s="212"/>
      <c r="H79" s="212">
        <f t="shared" si="38"/>
        <v>0</v>
      </c>
      <c r="I79" s="212"/>
      <c r="J79" s="212">
        <f t="shared" si="39"/>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si="41"/>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si="42"/>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si="43"/>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si="44"/>
        <v>0</v>
      </c>
      <c r="AL79" s="212">
        <f t="shared" si="45"/>
        <v>0</v>
      </c>
    </row>
    <row r="80" spans="2:38" x14ac:dyDescent="0.25">
      <c r="B80" s="210" t="s">
        <v>884</v>
      </c>
      <c r="C80" s="211" t="s">
        <v>885</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si="37"/>
        <v>0</v>
      </c>
      <c r="G80" s="212"/>
      <c r="H80" s="212">
        <f t="shared" si="38"/>
        <v>0</v>
      </c>
      <c r="I80" s="212"/>
      <c r="J80" s="212">
        <f t="shared" si="39"/>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si="41"/>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si="42"/>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si="43"/>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si="44"/>
        <v>0</v>
      </c>
      <c r="AL80" s="212">
        <f t="shared" si="45"/>
        <v>0</v>
      </c>
    </row>
    <row r="81" spans="2:38" x14ac:dyDescent="0.25">
      <c r="B81" s="210" t="s">
        <v>886</v>
      </c>
      <c r="C81" s="211" t="s">
        <v>887</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si="37"/>
        <v>0</v>
      </c>
      <c r="G81" s="212"/>
      <c r="H81" s="212">
        <f t="shared" si="38"/>
        <v>0</v>
      </c>
      <c r="I81" s="212"/>
      <c r="J81" s="212">
        <f t="shared" si="39"/>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si="41"/>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si="42"/>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si="43"/>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si="44"/>
        <v>0</v>
      </c>
      <c r="AL81" s="212">
        <f t="shared" si="45"/>
        <v>0</v>
      </c>
    </row>
    <row r="82" spans="2:38" x14ac:dyDescent="0.25">
      <c r="B82" s="210" t="s">
        <v>359</v>
      </c>
      <c r="C82" s="211" t="s">
        <v>241</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37"/>
        <v>0</v>
      </c>
      <c r="G82" s="212"/>
      <c r="H82" s="212">
        <f t="shared" si="38"/>
        <v>0</v>
      </c>
      <c r="I82" s="212"/>
      <c r="J82" s="212">
        <f t="shared" si="39"/>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41"/>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42"/>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43"/>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44"/>
        <v>0</v>
      </c>
      <c r="AL82" s="212">
        <f t="shared" si="45"/>
        <v>0</v>
      </c>
    </row>
    <row r="83" spans="2:38" x14ac:dyDescent="0.25">
      <c r="B83" s="210" t="s">
        <v>892</v>
      </c>
      <c r="C83" s="211" t="s">
        <v>889</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 t="shared" si="37"/>
        <v>0</v>
      </c>
      <c r="G83" s="212"/>
      <c r="H83" s="212">
        <f t="shared" si="38"/>
        <v>0</v>
      </c>
      <c r="I83" s="212"/>
      <c r="J83" s="212">
        <f t="shared" si="39"/>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 t="shared" si="41"/>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 t="shared" si="42"/>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 t="shared" si="43"/>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 t="shared" si="44"/>
        <v>0</v>
      </c>
      <c r="AL83" s="212">
        <f t="shared" si="45"/>
        <v>0</v>
      </c>
    </row>
    <row r="84" spans="2:38" x14ac:dyDescent="0.25">
      <c r="B84" s="210" t="s">
        <v>360</v>
      </c>
      <c r="C84" s="211" t="s">
        <v>242</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si="37"/>
        <v>0</v>
      </c>
      <c r="G84" s="212"/>
      <c r="H84" s="212">
        <f t="shared" si="38"/>
        <v>0</v>
      </c>
      <c r="I84" s="212"/>
      <c r="J84" s="212">
        <f t="shared" si="39"/>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si="41"/>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si="42"/>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si="43"/>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si="44"/>
        <v>0</v>
      </c>
      <c r="AL84" s="212">
        <f t="shared" si="45"/>
        <v>0</v>
      </c>
    </row>
    <row r="85" spans="2:38" x14ac:dyDescent="0.25">
      <c r="B85" s="210" t="s">
        <v>893</v>
      </c>
      <c r="C85" s="211" t="s">
        <v>891</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37"/>
        <v>0</v>
      </c>
      <c r="G85" s="212"/>
      <c r="H85" s="212">
        <f t="shared" si="38"/>
        <v>0</v>
      </c>
      <c r="I85" s="212"/>
      <c r="J85" s="212">
        <f t="shared" si="39"/>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41"/>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42"/>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43"/>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44"/>
        <v>0</v>
      </c>
      <c r="AL85" s="212">
        <f t="shared" si="45"/>
        <v>0</v>
      </c>
    </row>
    <row r="86" spans="2:38" x14ac:dyDescent="0.25">
      <c r="B86" s="207" t="s">
        <v>339</v>
      </c>
      <c r="C86" s="208" t="s">
        <v>220</v>
      </c>
      <c r="D86" s="209">
        <f>D87</f>
        <v>0</v>
      </c>
      <c r="E86" s="209">
        <f>E87</f>
        <v>0</v>
      </c>
      <c r="F86" s="209">
        <f t="shared" si="37"/>
        <v>0</v>
      </c>
      <c r="G86" s="209">
        <f>G87</f>
        <v>0</v>
      </c>
      <c r="H86" s="209">
        <f t="shared" si="38"/>
        <v>0</v>
      </c>
      <c r="I86" s="209">
        <f>I87</f>
        <v>0</v>
      </c>
      <c r="J86" s="209">
        <f t="shared" si="39"/>
        <v>0</v>
      </c>
      <c r="K86" s="209">
        <f t="shared" ref="K86:AJ86" si="46">K87</f>
        <v>0</v>
      </c>
      <c r="L86" s="209">
        <f t="shared" si="46"/>
        <v>0</v>
      </c>
      <c r="M86" s="209">
        <f t="shared" si="46"/>
        <v>0</v>
      </c>
      <c r="N86" s="209">
        <f t="shared" si="46"/>
        <v>0</v>
      </c>
      <c r="O86" s="209">
        <f t="shared" si="46"/>
        <v>0</v>
      </c>
      <c r="P86" s="209">
        <f t="shared" si="46"/>
        <v>0</v>
      </c>
      <c r="Q86" s="209">
        <f t="shared" si="46"/>
        <v>0</v>
      </c>
      <c r="R86" s="209">
        <f t="shared" si="46"/>
        <v>0</v>
      </c>
      <c r="S86" s="209">
        <f t="shared" si="46"/>
        <v>0</v>
      </c>
      <c r="T86" s="209">
        <f t="shared" si="46"/>
        <v>0</v>
      </c>
      <c r="U86" s="209">
        <f t="shared" si="46"/>
        <v>0</v>
      </c>
      <c r="V86" s="209">
        <f t="shared" si="46"/>
        <v>0</v>
      </c>
      <c r="W86" s="209">
        <f t="shared" si="46"/>
        <v>0</v>
      </c>
      <c r="X86" s="209">
        <f t="shared" si="46"/>
        <v>0</v>
      </c>
      <c r="Y86" s="209">
        <f t="shared" si="41"/>
        <v>0</v>
      </c>
      <c r="Z86" s="209">
        <f t="shared" si="46"/>
        <v>0</v>
      </c>
      <c r="AA86" s="209">
        <f t="shared" si="46"/>
        <v>0</v>
      </c>
      <c r="AB86" s="209">
        <f t="shared" si="46"/>
        <v>0</v>
      </c>
      <c r="AC86" s="209">
        <f t="shared" si="42"/>
        <v>0</v>
      </c>
      <c r="AD86" s="209">
        <f t="shared" si="46"/>
        <v>0</v>
      </c>
      <c r="AE86" s="209">
        <f t="shared" si="46"/>
        <v>0</v>
      </c>
      <c r="AF86" s="209">
        <f t="shared" si="46"/>
        <v>0</v>
      </c>
      <c r="AG86" s="209">
        <f t="shared" si="43"/>
        <v>0</v>
      </c>
      <c r="AH86" s="209">
        <f t="shared" si="46"/>
        <v>0</v>
      </c>
      <c r="AI86" s="209">
        <f t="shared" si="46"/>
        <v>0</v>
      </c>
      <c r="AJ86" s="209">
        <f t="shared" si="46"/>
        <v>0</v>
      </c>
      <c r="AK86" s="209">
        <f t="shared" si="44"/>
        <v>0</v>
      </c>
      <c r="AL86" s="209">
        <f t="shared" si="45"/>
        <v>0</v>
      </c>
    </row>
    <row r="87" spans="2:38" x14ac:dyDescent="0.25">
      <c r="B87" s="219" t="s">
        <v>345</v>
      </c>
      <c r="C87" s="220" t="s">
        <v>226</v>
      </c>
      <c r="D87" s="221">
        <f>SUM(D88:D96)</f>
        <v>0</v>
      </c>
      <c r="E87" s="221">
        <f>SUM(E88:E96)</f>
        <v>0</v>
      </c>
      <c r="F87" s="221">
        <f t="shared" si="37"/>
        <v>0</v>
      </c>
      <c r="G87" s="221">
        <f>SUM(G88:G96)</f>
        <v>0</v>
      </c>
      <c r="H87" s="221">
        <f t="shared" si="38"/>
        <v>0</v>
      </c>
      <c r="I87" s="221">
        <f>SUM(I88:I96)</f>
        <v>0</v>
      </c>
      <c r="J87" s="221">
        <f t="shared" si="39"/>
        <v>0</v>
      </c>
      <c r="K87" s="221">
        <f t="shared" ref="K87:AJ87" si="47">SUM(K88:K96)</f>
        <v>0</v>
      </c>
      <c r="L87" s="221">
        <f t="shared" si="47"/>
        <v>0</v>
      </c>
      <c r="M87" s="221">
        <f t="shared" si="47"/>
        <v>0</v>
      </c>
      <c r="N87" s="221">
        <f t="shared" si="47"/>
        <v>0</v>
      </c>
      <c r="O87" s="221">
        <f t="shared" si="47"/>
        <v>0</v>
      </c>
      <c r="P87" s="221">
        <f t="shared" si="47"/>
        <v>0</v>
      </c>
      <c r="Q87" s="221">
        <f t="shared" si="47"/>
        <v>0</v>
      </c>
      <c r="R87" s="221">
        <f t="shared" si="47"/>
        <v>0</v>
      </c>
      <c r="S87" s="221">
        <f t="shared" si="47"/>
        <v>0</v>
      </c>
      <c r="T87" s="221">
        <f t="shared" si="47"/>
        <v>0</v>
      </c>
      <c r="U87" s="221">
        <f t="shared" si="47"/>
        <v>0</v>
      </c>
      <c r="V87" s="221">
        <f t="shared" si="47"/>
        <v>0</v>
      </c>
      <c r="W87" s="221">
        <f t="shared" si="47"/>
        <v>0</v>
      </c>
      <c r="X87" s="221">
        <f t="shared" si="47"/>
        <v>0</v>
      </c>
      <c r="Y87" s="221">
        <f t="shared" si="41"/>
        <v>0</v>
      </c>
      <c r="Z87" s="221">
        <f t="shared" si="47"/>
        <v>0</v>
      </c>
      <c r="AA87" s="221">
        <f t="shared" si="47"/>
        <v>0</v>
      </c>
      <c r="AB87" s="221">
        <f t="shared" si="47"/>
        <v>0</v>
      </c>
      <c r="AC87" s="221">
        <f t="shared" si="42"/>
        <v>0</v>
      </c>
      <c r="AD87" s="221">
        <f t="shared" si="47"/>
        <v>0</v>
      </c>
      <c r="AE87" s="221">
        <f t="shared" si="47"/>
        <v>0</v>
      </c>
      <c r="AF87" s="221">
        <f t="shared" si="47"/>
        <v>0</v>
      </c>
      <c r="AG87" s="221">
        <f t="shared" si="43"/>
        <v>0</v>
      </c>
      <c r="AH87" s="221">
        <f t="shared" si="47"/>
        <v>0</v>
      </c>
      <c r="AI87" s="221">
        <f t="shared" si="47"/>
        <v>0</v>
      </c>
      <c r="AJ87" s="221">
        <f t="shared" si="47"/>
        <v>0</v>
      </c>
      <c r="AK87" s="221">
        <f t="shared" si="44"/>
        <v>0</v>
      </c>
      <c r="AL87" s="221">
        <f t="shared" si="45"/>
        <v>0</v>
      </c>
    </row>
    <row r="88" spans="2:38" x14ac:dyDescent="0.25">
      <c r="B88" s="210" t="s">
        <v>361</v>
      </c>
      <c r="C88" s="211" t="s">
        <v>243</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si="37"/>
        <v>0</v>
      </c>
      <c r="G88" s="212"/>
      <c r="H88" s="212">
        <f t="shared" si="38"/>
        <v>0</v>
      </c>
      <c r="I88" s="212"/>
      <c r="J88" s="212">
        <f t="shared" si="39"/>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si="41"/>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si="42"/>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si="43"/>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si="44"/>
        <v>0</v>
      </c>
      <c r="AL88" s="212">
        <f t="shared" si="45"/>
        <v>0</v>
      </c>
    </row>
    <row r="89" spans="2:38" x14ac:dyDescent="0.25">
      <c r="B89" s="210" t="s">
        <v>798</v>
      </c>
      <c r="C89" s="211" t="s">
        <v>799</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si="37"/>
        <v>0</v>
      </c>
      <c r="G89" s="212"/>
      <c r="H89" s="212">
        <f t="shared" si="38"/>
        <v>0</v>
      </c>
      <c r="I89" s="212"/>
      <c r="J89" s="212">
        <f t="shared" si="39"/>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si="41"/>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si="42"/>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si="43"/>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si="44"/>
        <v>0</v>
      </c>
      <c r="AL89" s="212">
        <f t="shared" si="45"/>
        <v>0</v>
      </c>
    </row>
    <row r="90" spans="2:38" x14ac:dyDescent="0.25">
      <c r="B90" s="210" t="s">
        <v>800</v>
      </c>
      <c r="C90" s="211" t="s">
        <v>801</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37"/>
        <v>0</v>
      </c>
      <c r="G90" s="212"/>
      <c r="H90" s="212">
        <f t="shared" si="38"/>
        <v>0</v>
      </c>
      <c r="I90" s="212"/>
      <c r="J90" s="212">
        <f t="shared" si="39"/>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41"/>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42"/>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43"/>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44"/>
        <v>0</v>
      </c>
      <c r="AL90" s="212">
        <f t="shared" si="45"/>
        <v>0</v>
      </c>
    </row>
    <row r="91" spans="2:38" x14ac:dyDescent="0.25">
      <c r="B91" s="210" t="s">
        <v>802</v>
      </c>
      <c r="C91" s="211" t="s">
        <v>803</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si="37"/>
        <v>0</v>
      </c>
      <c r="G91" s="212"/>
      <c r="H91" s="212">
        <f t="shared" si="38"/>
        <v>0</v>
      </c>
      <c r="I91" s="212"/>
      <c r="J91" s="212">
        <f t="shared" si="39"/>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si="41"/>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si="42"/>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si="43"/>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si="44"/>
        <v>0</v>
      </c>
      <c r="AL91" s="212">
        <f t="shared" si="45"/>
        <v>0</v>
      </c>
    </row>
    <row r="92" spans="2:38" x14ac:dyDescent="0.25">
      <c r="B92" s="210" t="s">
        <v>362</v>
      </c>
      <c r="C92" s="211" t="s">
        <v>244</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si="37"/>
        <v>0</v>
      </c>
      <c r="G92" s="212"/>
      <c r="H92" s="212">
        <f t="shared" si="38"/>
        <v>0</v>
      </c>
      <c r="I92" s="212"/>
      <c r="J92" s="212">
        <f t="shared" si="39"/>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si="41"/>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si="42"/>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si="43"/>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si="44"/>
        <v>0</v>
      </c>
      <c r="AL92" s="212">
        <f t="shared" si="45"/>
        <v>0</v>
      </c>
    </row>
    <row r="93" spans="2:38" x14ac:dyDescent="0.25">
      <c r="B93" s="210" t="s">
        <v>804</v>
      </c>
      <c r="C93" s="211" t="s">
        <v>805</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37"/>
        <v>0</v>
      </c>
      <c r="G93" s="212"/>
      <c r="H93" s="212">
        <f t="shared" si="38"/>
        <v>0</v>
      </c>
      <c r="I93" s="212"/>
      <c r="J93" s="212">
        <f t="shared" si="39"/>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41"/>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42"/>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43"/>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44"/>
        <v>0</v>
      </c>
      <c r="AL93" s="212">
        <f t="shared" si="45"/>
        <v>0</v>
      </c>
    </row>
    <row r="94" spans="2:38" x14ac:dyDescent="0.25">
      <c r="B94" s="210" t="s">
        <v>806</v>
      </c>
      <c r="C94" s="211" t="s">
        <v>807</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si="37"/>
        <v>0</v>
      </c>
      <c r="G94" s="212"/>
      <c r="H94" s="212">
        <f t="shared" si="38"/>
        <v>0</v>
      </c>
      <c r="I94" s="212"/>
      <c r="J94" s="212">
        <f t="shared" si="39"/>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si="41"/>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si="42"/>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si="43"/>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si="44"/>
        <v>0</v>
      </c>
      <c r="AL94" s="212">
        <f t="shared" si="45"/>
        <v>0</v>
      </c>
    </row>
    <row r="95" spans="2:38" x14ac:dyDescent="0.25">
      <c r="B95" s="210" t="s">
        <v>808</v>
      </c>
      <c r="C95" s="211" t="s">
        <v>809</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37"/>
        <v>0</v>
      </c>
      <c r="G95" s="212"/>
      <c r="H95" s="212">
        <f t="shared" si="38"/>
        <v>0</v>
      </c>
      <c r="I95" s="212"/>
      <c r="J95" s="212">
        <f t="shared" si="39"/>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41"/>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42"/>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43"/>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44"/>
        <v>0</v>
      </c>
      <c r="AL95" s="212">
        <f t="shared" si="45"/>
        <v>0</v>
      </c>
    </row>
    <row r="96" spans="2:38" x14ac:dyDescent="0.25">
      <c r="B96" s="210" t="s">
        <v>810</v>
      </c>
      <c r="C96" s="211" t="s">
        <v>811</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37"/>
        <v>0</v>
      </c>
      <c r="G96" s="212"/>
      <c r="H96" s="212">
        <f t="shared" si="38"/>
        <v>0</v>
      </c>
      <c r="I96" s="212"/>
      <c r="J96" s="212">
        <f t="shared" si="39"/>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41"/>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42"/>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43"/>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44"/>
        <v>0</v>
      </c>
      <c r="AL96" s="212">
        <f t="shared" si="45"/>
        <v>0</v>
      </c>
    </row>
    <row r="97" spans="2:38" x14ac:dyDescent="0.25">
      <c r="B97" s="207" t="s">
        <v>346</v>
      </c>
      <c r="C97" s="208" t="s">
        <v>228</v>
      </c>
      <c r="D97" s="209">
        <f>D98</f>
        <v>0</v>
      </c>
      <c r="E97" s="209">
        <f>E98</f>
        <v>1792000</v>
      </c>
      <c r="F97" s="209">
        <f t="shared" si="37"/>
        <v>1792000</v>
      </c>
      <c r="G97" s="209">
        <f>G98</f>
        <v>0</v>
      </c>
      <c r="H97" s="209">
        <f t="shared" si="38"/>
        <v>1792000</v>
      </c>
      <c r="I97" s="209">
        <f>I98</f>
        <v>0</v>
      </c>
      <c r="J97" s="209">
        <f t="shared" si="39"/>
        <v>1792000</v>
      </c>
      <c r="K97" s="209">
        <f t="shared" ref="K97:AJ97" si="48">K98</f>
        <v>0</v>
      </c>
      <c r="L97" s="209">
        <f t="shared" si="48"/>
        <v>0</v>
      </c>
      <c r="M97" s="209">
        <f t="shared" si="48"/>
        <v>0</v>
      </c>
      <c r="N97" s="209">
        <f t="shared" si="48"/>
        <v>0</v>
      </c>
      <c r="O97" s="209">
        <f t="shared" si="48"/>
        <v>0</v>
      </c>
      <c r="P97" s="209">
        <f t="shared" si="48"/>
        <v>0</v>
      </c>
      <c r="Q97" s="209">
        <f t="shared" si="48"/>
        <v>0</v>
      </c>
      <c r="R97" s="209">
        <f t="shared" si="48"/>
        <v>0</v>
      </c>
      <c r="S97" s="209">
        <f t="shared" si="48"/>
        <v>0</v>
      </c>
      <c r="T97" s="209">
        <f t="shared" si="48"/>
        <v>0</v>
      </c>
      <c r="U97" s="209">
        <f t="shared" si="48"/>
        <v>0</v>
      </c>
      <c r="V97" s="209">
        <f t="shared" si="48"/>
        <v>0</v>
      </c>
      <c r="W97" s="209">
        <f t="shared" si="48"/>
        <v>0</v>
      </c>
      <c r="X97" s="209">
        <f t="shared" si="48"/>
        <v>0</v>
      </c>
      <c r="Y97" s="209">
        <f t="shared" si="41"/>
        <v>0</v>
      </c>
      <c r="Z97" s="209">
        <f t="shared" si="48"/>
        <v>0</v>
      </c>
      <c r="AA97" s="209">
        <f t="shared" si="48"/>
        <v>0</v>
      </c>
      <c r="AB97" s="209">
        <f t="shared" si="48"/>
        <v>0</v>
      </c>
      <c r="AC97" s="209">
        <f t="shared" si="42"/>
        <v>0</v>
      </c>
      <c r="AD97" s="209">
        <f t="shared" si="48"/>
        <v>0</v>
      </c>
      <c r="AE97" s="209">
        <f t="shared" si="48"/>
        <v>0</v>
      </c>
      <c r="AF97" s="209">
        <f t="shared" si="48"/>
        <v>0</v>
      </c>
      <c r="AG97" s="209">
        <f t="shared" si="43"/>
        <v>0</v>
      </c>
      <c r="AH97" s="209">
        <f t="shared" si="48"/>
        <v>0</v>
      </c>
      <c r="AI97" s="209">
        <f t="shared" si="48"/>
        <v>0</v>
      </c>
      <c r="AJ97" s="209">
        <f t="shared" si="48"/>
        <v>0</v>
      </c>
      <c r="AK97" s="209">
        <f t="shared" si="44"/>
        <v>0</v>
      </c>
      <c r="AL97" s="209">
        <f t="shared" si="45"/>
        <v>0</v>
      </c>
    </row>
    <row r="98" spans="2:38" x14ac:dyDescent="0.25">
      <c r="B98" s="219" t="s">
        <v>350</v>
      </c>
      <c r="C98" s="220" t="s">
        <v>232</v>
      </c>
      <c r="D98" s="221">
        <f>SUM(D99:D109)</f>
        <v>0</v>
      </c>
      <c r="E98" s="221">
        <f>SUM(E99:E109)</f>
        <v>1792000</v>
      </c>
      <c r="F98" s="221">
        <f t="shared" si="37"/>
        <v>1792000</v>
      </c>
      <c r="G98" s="221">
        <f>G109</f>
        <v>0</v>
      </c>
      <c r="H98" s="221">
        <f t="shared" si="38"/>
        <v>1792000</v>
      </c>
      <c r="I98" s="221">
        <f>I109</f>
        <v>0</v>
      </c>
      <c r="J98" s="221">
        <f t="shared" si="39"/>
        <v>1792000</v>
      </c>
      <c r="K98" s="221">
        <f t="shared" ref="K98:X98" si="49">K109</f>
        <v>0</v>
      </c>
      <c r="L98" s="221">
        <f t="shared" si="49"/>
        <v>0</v>
      </c>
      <c r="M98" s="221">
        <f t="shared" si="49"/>
        <v>0</v>
      </c>
      <c r="N98" s="221">
        <f t="shared" si="49"/>
        <v>0</v>
      </c>
      <c r="O98" s="221">
        <f t="shared" si="49"/>
        <v>0</v>
      </c>
      <c r="P98" s="221">
        <f t="shared" si="49"/>
        <v>0</v>
      </c>
      <c r="Q98" s="221">
        <f t="shared" si="49"/>
        <v>0</v>
      </c>
      <c r="R98" s="221">
        <f t="shared" si="49"/>
        <v>0</v>
      </c>
      <c r="S98" s="221">
        <f t="shared" si="49"/>
        <v>0</v>
      </c>
      <c r="T98" s="221">
        <f t="shared" si="49"/>
        <v>0</v>
      </c>
      <c r="U98" s="221">
        <f t="shared" si="49"/>
        <v>0</v>
      </c>
      <c r="V98" s="221">
        <f t="shared" si="49"/>
        <v>0</v>
      </c>
      <c r="W98" s="221">
        <f t="shared" si="49"/>
        <v>0</v>
      </c>
      <c r="X98" s="221">
        <f t="shared" si="49"/>
        <v>0</v>
      </c>
      <c r="Y98" s="221">
        <f t="shared" si="41"/>
        <v>0</v>
      </c>
      <c r="Z98" s="221">
        <f>Z109</f>
        <v>0</v>
      </c>
      <c r="AA98" s="221">
        <f>AA109</f>
        <v>0</v>
      </c>
      <c r="AB98" s="221">
        <f>AB109</f>
        <v>0</v>
      </c>
      <c r="AC98" s="221">
        <f t="shared" si="42"/>
        <v>0</v>
      </c>
      <c r="AD98" s="221">
        <f>AD109</f>
        <v>0</v>
      </c>
      <c r="AE98" s="221">
        <f>AE109</f>
        <v>0</v>
      </c>
      <c r="AF98" s="221">
        <f>AF109</f>
        <v>0</v>
      </c>
      <c r="AG98" s="221">
        <f t="shared" si="43"/>
        <v>0</v>
      </c>
      <c r="AH98" s="221">
        <f>AH109</f>
        <v>0</v>
      </c>
      <c r="AI98" s="221">
        <f>AI109</f>
        <v>0</v>
      </c>
      <c r="AJ98" s="221">
        <f>AJ109</f>
        <v>0</v>
      </c>
      <c r="AK98" s="221">
        <f t="shared" si="44"/>
        <v>0</v>
      </c>
      <c r="AL98" s="221">
        <f t="shared" si="45"/>
        <v>0</v>
      </c>
    </row>
    <row r="99" spans="2:38" x14ac:dyDescent="0.25">
      <c r="B99" s="210" t="s">
        <v>363</v>
      </c>
      <c r="C99" s="211" t="s">
        <v>245</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2">
        <f t="shared" si="37"/>
        <v>0</v>
      </c>
      <c r="G99" s="212"/>
      <c r="H99" s="212">
        <f t="shared" si="38"/>
        <v>0</v>
      </c>
      <c r="I99" s="212"/>
      <c r="J99" s="212">
        <f t="shared" si="39"/>
        <v>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2">
        <f t="shared" si="41"/>
        <v>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42"/>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43"/>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44"/>
        <v>0</v>
      </c>
      <c r="AL99" s="212">
        <f t="shared" si="45"/>
        <v>0</v>
      </c>
    </row>
    <row r="100" spans="2:38" x14ac:dyDescent="0.25">
      <c r="B100" s="210" t="s">
        <v>850</v>
      </c>
      <c r="C100" s="211" t="s">
        <v>851</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37"/>
        <v>0</v>
      </c>
      <c r="G100" s="212"/>
      <c r="H100" s="212">
        <f t="shared" si="38"/>
        <v>0</v>
      </c>
      <c r="I100" s="212"/>
      <c r="J100" s="212">
        <f t="shared" si="39"/>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41"/>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42"/>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43"/>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44"/>
        <v>0</v>
      </c>
      <c r="AL100" s="212">
        <f t="shared" si="45"/>
        <v>0</v>
      </c>
    </row>
    <row r="101" spans="2:38" x14ac:dyDescent="0.25">
      <c r="B101" s="210" t="s">
        <v>852</v>
      </c>
      <c r="C101" s="211" t="s">
        <v>853</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si="37"/>
        <v>0</v>
      </c>
      <c r="G101" s="212"/>
      <c r="H101" s="212">
        <f t="shared" si="38"/>
        <v>0</v>
      </c>
      <c r="I101" s="212"/>
      <c r="J101" s="212">
        <f t="shared" si="39"/>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si="41"/>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si="42"/>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si="43"/>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si="44"/>
        <v>0</v>
      </c>
      <c r="AL101" s="212">
        <f t="shared" si="45"/>
        <v>0</v>
      </c>
    </row>
    <row r="102" spans="2:38" x14ac:dyDescent="0.25">
      <c r="B102" s="210" t="s">
        <v>854</v>
      </c>
      <c r="C102" s="211" t="s">
        <v>855</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37"/>
        <v>0</v>
      </c>
      <c r="G102" s="212"/>
      <c r="H102" s="212">
        <f t="shared" si="38"/>
        <v>0</v>
      </c>
      <c r="I102" s="212"/>
      <c r="J102" s="212">
        <f t="shared" si="39"/>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41"/>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42"/>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43"/>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44"/>
        <v>0</v>
      </c>
      <c r="AL102" s="212">
        <f t="shared" si="45"/>
        <v>0</v>
      </c>
    </row>
    <row r="103" spans="2:38" x14ac:dyDescent="0.25">
      <c r="B103" s="210" t="s">
        <v>856</v>
      </c>
      <c r="C103" s="211" t="s">
        <v>857</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37"/>
        <v>0</v>
      </c>
      <c r="G103" s="212"/>
      <c r="H103" s="212">
        <f t="shared" si="38"/>
        <v>0</v>
      </c>
      <c r="I103" s="212"/>
      <c r="J103" s="212">
        <f t="shared" si="39"/>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41"/>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42"/>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43"/>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44"/>
        <v>0</v>
      </c>
      <c r="AL103" s="212">
        <f t="shared" si="45"/>
        <v>0</v>
      </c>
    </row>
    <row r="104" spans="2:38" x14ac:dyDescent="0.25">
      <c r="B104" s="210" t="s">
        <v>858</v>
      </c>
      <c r="C104" s="211" t="s">
        <v>859</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2">
        <f t="shared" si="37"/>
        <v>0</v>
      </c>
      <c r="G104" s="212"/>
      <c r="H104" s="212">
        <f t="shared" si="38"/>
        <v>0</v>
      </c>
      <c r="I104" s="212"/>
      <c r="J104" s="212">
        <f t="shared" si="39"/>
        <v>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2">
        <f t="shared" si="41"/>
        <v>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42"/>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43"/>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44"/>
        <v>0</v>
      </c>
      <c r="AL104" s="212">
        <f t="shared" si="45"/>
        <v>0</v>
      </c>
    </row>
    <row r="105" spans="2:38" x14ac:dyDescent="0.25">
      <c r="B105" s="210" t="s">
        <v>860</v>
      </c>
      <c r="C105" s="211" t="s">
        <v>861</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1792000</v>
      </c>
      <c r="F105" s="212">
        <f t="shared" si="37"/>
        <v>1792000</v>
      </c>
      <c r="G105" s="212"/>
      <c r="H105" s="212">
        <f t="shared" si="38"/>
        <v>1792000</v>
      </c>
      <c r="I105" s="212"/>
      <c r="J105" s="212">
        <f t="shared" si="39"/>
        <v>1792000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1792000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1402000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360000</v>
      </c>
      <c r="Y105" s="212">
        <f t="shared" si="41"/>
        <v>1762000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si="42"/>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si="43"/>
        <v>30000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si="44"/>
        <v>0</v>
      </c>
      <c r="AL105" s="212">
        <f t="shared" si="45"/>
        <v>1792000</v>
      </c>
    </row>
    <row r="106" spans="2:38" x14ac:dyDescent="0.25">
      <c r="B106" s="210" t="s">
        <v>862</v>
      </c>
      <c r="C106" s="211" t="s">
        <v>863</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37"/>
        <v>0</v>
      </c>
      <c r="G106" s="212"/>
      <c r="H106" s="212">
        <f t="shared" si="38"/>
        <v>0</v>
      </c>
      <c r="I106" s="212"/>
      <c r="J106" s="212">
        <f t="shared" si="39"/>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41"/>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42"/>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43"/>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44"/>
        <v>0</v>
      </c>
      <c r="AL106" s="212">
        <f t="shared" si="45"/>
        <v>0</v>
      </c>
    </row>
    <row r="107" spans="2:38" x14ac:dyDescent="0.25">
      <c r="B107" s="210" t="s">
        <v>864</v>
      </c>
      <c r="C107" s="211" t="s">
        <v>865</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si="37"/>
        <v>0</v>
      </c>
      <c r="G107" s="212"/>
      <c r="H107" s="212">
        <f t="shared" si="38"/>
        <v>0</v>
      </c>
      <c r="I107" s="212"/>
      <c r="J107" s="212">
        <f t="shared" si="39"/>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si="41"/>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si="42"/>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si="43"/>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si="44"/>
        <v>0</v>
      </c>
      <c r="AL107" s="212">
        <f t="shared" si="45"/>
        <v>0</v>
      </c>
    </row>
    <row r="108" spans="2:38" x14ac:dyDescent="0.25">
      <c r="B108" s="210" t="s">
        <v>866</v>
      </c>
      <c r="C108" s="211" t="s">
        <v>867</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37"/>
        <v>0</v>
      </c>
      <c r="G108" s="212"/>
      <c r="H108" s="212">
        <f t="shared" si="38"/>
        <v>0</v>
      </c>
      <c r="I108" s="212"/>
      <c r="J108" s="212">
        <f t="shared" si="39"/>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41"/>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42"/>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43"/>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44"/>
        <v>0</v>
      </c>
      <c r="AL108" s="212">
        <f t="shared" si="45"/>
        <v>0</v>
      </c>
    </row>
    <row r="109" spans="2:38" x14ac:dyDescent="0.25">
      <c r="B109" s="210" t="s">
        <v>868</v>
      </c>
      <c r="C109" s="211" t="s">
        <v>869</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si="37"/>
        <v>0</v>
      </c>
      <c r="G109" s="212"/>
      <c r="H109" s="212">
        <f t="shared" si="38"/>
        <v>0</v>
      </c>
      <c r="I109" s="212"/>
      <c r="J109" s="212">
        <f t="shared" si="39"/>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si="41"/>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si="42"/>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si="43"/>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si="44"/>
        <v>0</v>
      </c>
      <c r="AL109" s="212">
        <f t="shared" si="45"/>
        <v>0</v>
      </c>
    </row>
    <row r="110" spans="2:38" x14ac:dyDescent="0.25">
      <c r="B110" s="207" t="s">
        <v>364</v>
      </c>
      <c r="C110" s="208" t="s">
        <v>246</v>
      </c>
      <c r="D110" s="209">
        <f>D111+D122+D137+D153+D168+D194+D197+D204</f>
        <v>0</v>
      </c>
      <c r="E110" s="209">
        <f>E111+E122+E137+E153+E168+E194+E197+E204</f>
        <v>828466.8</v>
      </c>
      <c r="F110" s="209">
        <f t="shared" si="37"/>
        <v>828466.8</v>
      </c>
      <c r="G110" s="209">
        <f>G111+G122+G137+G153+G168+G194+G197+G204</f>
        <v>0</v>
      </c>
      <c r="H110" s="209">
        <f t="shared" si="38"/>
        <v>828466.8</v>
      </c>
      <c r="I110" s="209">
        <f>I111+I122+I137+I153+I168+I194+I197+I204</f>
        <v>0</v>
      </c>
      <c r="J110" s="209">
        <f t="shared" si="39"/>
        <v>828466.8</v>
      </c>
      <c r="K110" s="209">
        <f t="shared" ref="K110:X110" si="50">K111+K122+K137+K153+K168+K194+K197+K204</f>
        <v>0</v>
      </c>
      <c r="L110" s="209">
        <f t="shared" si="50"/>
        <v>0</v>
      </c>
      <c r="M110" s="209">
        <f t="shared" si="50"/>
        <v>828466.8</v>
      </c>
      <c r="N110" s="209">
        <f t="shared" si="50"/>
        <v>0</v>
      </c>
      <c r="O110" s="209">
        <f t="shared" si="50"/>
        <v>0</v>
      </c>
      <c r="P110" s="209">
        <f t="shared" si="50"/>
        <v>0</v>
      </c>
      <c r="Q110" s="209">
        <f t="shared" si="50"/>
        <v>0</v>
      </c>
      <c r="R110" s="209">
        <f t="shared" si="50"/>
        <v>0</v>
      </c>
      <c r="S110" s="209">
        <f t="shared" si="50"/>
        <v>0</v>
      </c>
      <c r="T110" s="209">
        <f t="shared" si="50"/>
        <v>0</v>
      </c>
      <c r="U110" s="209">
        <f t="shared" si="50"/>
        <v>0</v>
      </c>
      <c r="V110" s="209">
        <f t="shared" si="50"/>
        <v>0</v>
      </c>
      <c r="W110" s="209">
        <f t="shared" si="50"/>
        <v>769096.8</v>
      </c>
      <c r="X110" s="209">
        <f t="shared" si="50"/>
        <v>0</v>
      </c>
      <c r="Y110" s="209">
        <f t="shared" si="41"/>
        <v>769096.8</v>
      </c>
      <c r="Z110" s="209">
        <f>Z111+Z122+Z137+Z153+Z168+Z194+Z197+Z204</f>
        <v>0</v>
      </c>
      <c r="AA110" s="209">
        <f>AA111+AA122+AA137+AA153+AA168+AA194+AA197+AA204</f>
        <v>0</v>
      </c>
      <c r="AB110" s="209">
        <f>AB111+AB122+AB137+AB153+AB168+AB194+AB197+AB204</f>
        <v>0</v>
      </c>
      <c r="AC110" s="209">
        <f t="shared" si="42"/>
        <v>0</v>
      </c>
      <c r="AD110" s="209">
        <f>AD111+AD122+AD137+AD153+AD168+AD194+AD197+AD204</f>
        <v>0</v>
      </c>
      <c r="AE110" s="209">
        <f>AE111+AE122+AE137+AE153+AE168+AE194+AE197+AE204</f>
        <v>0</v>
      </c>
      <c r="AF110" s="209">
        <f>AF111+AF122+AF137+AF153+AF168+AF194+AF197+AF204</f>
        <v>59370</v>
      </c>
      <c r="AG110" s="209">
        <f t="shared" si="43"/>
        <v>59370</v>
      </c>
      <c r="AH110" s="209">
        <f>AH111+AH122+AH137+AH153+AH168+AH194+AH197+AH204</f>
        <v>0</v>
      </c>
      <c r="AI110" s="209">
        <f>AI111+AI122+AI137+AI153+AI168+AI194+AI197+AI204</f>
        <v>0</v>
      </c>
      <c r="AJ110" s="209">
        <f>AJ111+AJ122+AJ137+AJ153+AJ168+AJ194+AJ197+AJ204</f>
        <v>0</v>
      </c>
      <c r="AK110" s="209">
        <f t="shared" si="44"/>
        <v>0</v>
      </c>
      <c r="AL110" s="209">
        <f t="shared" si="45"/>
        <v>828466.8</v>
      </c>
    </row>
    <row r="111" spans="2:38" x14ac:dyDescent="0.25">
      <c r="B111" s="219" t="s">
        <v>365</v>
      </c>
      <c r="C111" s="220" t="s">
        <v>247</v>
      </c>
      <c r="D111" s="221">
        <f>SUM(D112:D121)</f>
        <v>0</v>
      </c>
      <c r="E111" s="221">
        <f>SUM(E112:E121)</f>
        <v>0</v>
      </c>
      <c r="F111" s="221">
        <f t="shared" si="37"/>
        <v>0</v>
      </c>
      <c r="G111" s="221">
        <f>SUM(G112:G121)</f>
        <v>0</v>
      </c>
      <c r="H111" s="221">
        <f t="shared" si="38"/>
        <v>0</v>
      </c>
      <c r="I111" s="221">
        <f>SUM(I112:I121)</f>
        <v>0</v>
      </c>
      <c r="J111" s="221">
        <f t="shared" si="39"/>
        <v>0</v>
      </c>
      <c r="K111" s="221">
        <f t="shared" ref="K111:X111" si="51">SUM(K112:K121)</f>
        <v>0</v>
      </c>
      <c r="L111" s="221">
        <f t="shared" si="51"/>
        <v>0</v>
      </c>
      <c r="M111" s="221">
        <f t="shared" si="51"/>
        <v>0</v>
      </c>
      <c r="N111" s="221">
        <f t="shared" si="51"/>
        <v>0</v>
      </c>
      <c r="O111" s="221">
        <f t="shared" si="51"/>
        <v>0</v>
      </c>
      <c r="P111" s="221">
        <f t="shared" si="51"/>
        <v>0</v>
      </c>
      <c r="Q111" s="221">
        <f t="shared" si="51"/>
        <v>0</v>
      </c>
      <c r="R111" s="221">
        <f t="shared" si="51"/>
        <v>0</v>
      </c>
      <c r="S111" s="221">
        <f t="shared" si="51"/>
        <v>0</v>
      </c>
      <c r="T111" s="221">
        <f t="shared" si="51"/>
        <v>0</v>
      </c>
      <c r="U111" s="221">
        <f t="shared" si="51"/>
        <v>0</v>
      </c>
      <c r="V111" s="221">
        <f t="shared" si="51"/>
        <v>0</v>
      </c>
      <c r="W111" s="221">
        <f t="shared" si="51"/>
        <v>0</v>
      </c>
      <c r="X111" s="221">
        <f t="shared" si="51"/>
        <v>0</v>
      </c>
      <c r="Y111" s="221">
        <f t="shared" si="41"/>
        <v>0</v>
      </c>
      <c r="Z111" s="221">
        <f>SUM(Z112:Z121)</f>
        <v>0</v>
      </c>
      <c r="AA111" s="221">
        <f>SUM(AA112:AA121)</f>
        <v>0</v>
      </c>
      <c r="AB111" s="221">
        <f>SUM(AB112:AB121)</f>
        <v>0</v>
      </c>
      <c r="AC111" s="221">
        <f t="shared" si="42"/>
        <v>0</v>
      </c>
      <c r="AD111" s="221">
        <f>SUM(AD112:AD121)</f>
        <v>0</v>
      </c>
      <c r="AE111" s="221">
        <f>SUM(AE112:AE121)</f>
        <v>0</v>
      </c>
      <c r="AF111" s="221">
        <f>SUM(AF112:AF121)</f>
        <v>0</v>
      </c>
      <c r="AG111" s="221">
        <f t="shared" si="43"/>
        <v>0</v>
      </c>
      <c r="AH111" s="221">
        <f>SUM(AH112:AH121)</f>
        <v>0</v>
      </c>
      <c r="AI111" s="221">
        <f>SUM(AI112:AI121)</f>
        <v>0</v>
      </c>
      <c r="AJ111" s="221">
        <f>SUM(AJ112:AJ121)</f>
        <v>0</v>
      </c>
      <c r="AK111" s="221">
        <f t="shared" si="44"/>
        <v>0</v>
      </c>
      <c r="AL111" s="221">
        <f t="shared" si="45"/>
        <v>0</v>
      </c>
    </row>
    <row r="112" spans="2:38" x14ac:dyDescent="0.25">
      <c r="B112" s="210" t="s">
        <v>894</v>
      </c>
      <c r="C112" s="211" t="s">
        <v>203</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7"/>
        <v>0</v>
      </c>
      <c r="G112" s="212"/>
      <c r="H112" s="212">
        <f t="shared" ref="H112:H119" si="52">F112-G112</f>
        <v>0</v>
      </c>
      <c r="I112" s="212"/>
      <c r="J112" s="212">
        <f t="shared" ref="J112:J119" si="53">F112-I112</f>
        <v>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54">V112+W112+X112</f>
        <v>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55">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56">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57">AH112+AI112+AJ112</f>
        <v>0</v>
      </c>
      <c r="AL112" s="212">
        <f t="shared" ref="AL112:AL119" si="58">Y112+AC112+AG112+AK112</f>
        <v>0</v>
      </c>
    </row>
    <row r="113" spans="2:38" x14ac:dyDescent="0.25">
      <c r="B113" s="210" t="s">
        <v>895</v>
      </c>
      <c r="C113" s="211" t="s">
        <v>896</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si="37"/>
        <v>0</v>
      </c>
      <c r="G113" s="212"/>
      <c r="H113" s="212">
        <f t="shared" si="52"/>
        <v>0</v>
      </c>
      <c r="I113" s="212"/>
      <c r="J113" s="212">
        <f t="shared" si="53"/>
        <v>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54"/>
        <v>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55"/>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56"/>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57"/>
        <v>0</v>
      </c>
      <c r="AL113" s="212">
        <f t="shared" si="58"/>
        <v>0</v>
      </c>
    </row>
    <row r="114" spans="2:38" x14ac:dyDescent="0.25">
      <c r="B114" s="210" t="s">
        <v>897</v>
      </c>
      <c r="C114" s="211" t="s">
        <v>898</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7"/>
        <v>0</v>
      </c>
      <c r="G114" s="212"/>
      <c r="H114" s="212">
        <f t="shared" si="52"/>
        <v>0</v>
      </c>
      <c r="I114" s="212"/>
      <c r="J114" s="212">
        <f t="shared" si="53"/>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54"/>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55"/>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56"/>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57"/>
        <v>0</v>
      </c>
      <c r="AL114" s="212">
        <f t="shared" si="58"/>
        <v>0</v>
      </c>
    </row>
    <row r="115" spans="2:38" x14ac:dyDescent="0.25">
      <c r="B115" s="210" t="s">
        <v>366</v>
      </c>
      <c r="C115" s="211" t="s">
        <v>248</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7"/>
        <v>0</v>
      </c>
      <c r="G115" s="212"/>
      <c r="H115" s="212">
        <f>F115-G115</f>
        <v>0</v>
      </c>
      <c r="I115" s="212"/>
      <c r="J115" s="212">
        <f>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AH115+AI115+AJ115</f>
        <v>0</v>
      </c>
      <c r="AL115" s="212">
        <f>Y115+AC115+AG115+AK115</f>
        <v>0</v>
      </c>
    </row>
    <row r="116" spans="2:38" x14ac:dyDescent="0.25">
      <c r="B116" s="210" t="s">
        <v>899</v>
      </c>
      <c r="C116" s="211" t="s">
        <v>900</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7"/>
        <v>0</v>
      </c>
      <c r="G116" s="212"/>
      <c r="H116" s="212">
        <f>F116-G116</f>
        <v>0</v>
      </c>
      <c r="I116" s="212"/>
      <c r="J116" s="212">
        <f>F116-I116</f>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V116+W116+X116</f>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Z116+AA116+AB116</f>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AD116+AE116+AF116</f>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AH116+AI116+AJ116</f>
        <v>0</v>
      </c>
      <c r="AL116" s="212">
        <f>Y116+AC116+AG116+AK116</f>
        <v>0</v>
      </c>
    </row>
    <row r="117" spans="2:38" x14ac:dyDescent="0.25">
      <c r="B117" s="210" t="s">
        <v>901</v>
      </c>
      <c r="C117" s="211" t="s">
        <v>902</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7"/>
        <v>0</v>
      </c>
      <c r="G117" s="212"/>
      <c r="H117" s="212">
        <f>F117-G117</f>
        <v>0</v>
      </c>
      <c r="I117" s="212"/>
      <c r="J117" s="212">
        <f>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AH117+AI117+AJ117</f>
        <v>0</v>
      </c>
      <c r="AL117" s="212">
        <f>Y117+AC117+AG117+AK117</f>
        <v>0</v>
      </c>
    </row>
    <row r="118" spans="2:38" x14ac:dyDescent="0.25">
      <c r="B118" s="210" t="s">
        <v>903</v>
      </c>
      <c r="C118" s="211" t="s">
        <v>904</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7"/>
        <v>0</v>
      </c>
      <c r="G118" s="212"/>
      <c r="H118" s="212">
        <f>F118-G118</f>
        <v>0</v>
      </c>
      <c r="I118" s="212"/>
      <c r="J118" s="212">
        <f>F118-I118</f>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V118+W118+X118</f>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Z118+AA118+AB118</f>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AD118+AE118+AF118</f>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AH118+AI118+AJ118</f>
        <v>0</v>
      </c>
      <c r="AL118" s="212">
        <f>Y118+AC118+AG118+AK118</f>
        <v>0</v>
      </c>
    </row>
    <row r="119" spans="2:38" x14ac:dyDescent="0.25">
      <c r="B119" s="210" t="s">
        <v>905</v>
      </c>
      <c r="C119" s="211" t="s">
        <v>906</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si="37"/>
        <v>0</v>
      </c>
      <c r="G119" s="212"/>
      <c r="H119" s="212">
        <f t="shared" si="52"/>
        <v>0</v>
      </c>
      <c r="I119" s="212"/>
      <c r="J119" s="212">
        <f t="shared" si="53"/>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54"/>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55"/>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56"/>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57"/>
        <v>0</v>
      </c>
      <c r="AL119" s="212">
        <f t="shared" si="58"/>
        <v>0</v>
      </c>
    </row>
    <row r="120" spans="2:38" x14ac:dyDescent="0.25">
      <c r="B120" s="210" t="s">
        <v>907</v>
      </c>
      <c r="C120" s="211" t="s">
        <v>908</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si="37"/>
        <v>0</v>
      </c>
      <c r="G120" s="212"/>
      <c r="H120" s="212">
        <f>F120-G120</f>
        <v>0</v>
      </c>
      <c r="I120" s="212"/>
      <c r="J120" s="212">
        <f>F120-I120</f>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V120+W120+X120</f>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Z120+AA120+AB120</f>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AD120+AE120+AF120</f>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AH120+AI120+AJ120</f>
        <v>0</v>
      </c>
      <c r="AL120" s="212">
        <f>Y120+AC120+AG120+AK120</f>
        <v>0</v>
      </c>
    </row>
    <row r="121" spans="2:38" x14ac:dyDescent="0.25">
      <c r="B121" s="210" t="s">
        <v>909</v>
      </c>
      <c r="C121" s="211" t="s">
        <v>910</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7"/>
        <v>0</v>
      </c>
      <c r="G121" s="212"/>
      <c r="H121" s="212">
        <f>F121-G121</f>
        <v>0</v>
      </c>
      <c r="I121" s="212"/>
      <c r="J121" s="212">
        <f>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AH121+AI121+AJ121</f>
        <v>0</v>
      </c>
      <c r="AL121" s="212">
        <f>Y121+AC121+AG121+AK121</f>
        <v>0</v>
      </c>
    </row>
    <row r="122" spans="2:38" x14ac:dyDescent="0.25">
      <c r="B122" s="219" t="s">
        <v>367</v>
      </c>
      <c r="C122" s="220" t="s">
        <v>249</v>
      </c>
      <c r="D122" s="221">
        <f>SUM(D123:D136)</f>
        <v>0</v>
      </c>
      <c r="E122" s="221">
        <f>SUM(E123:E136)</f>
        <v>0</v>
      </c>
      <c r="F122" s="221">
        <f t="shared" si="37"/>
        <v>0</v>
      </c>
      <c r="G122" s="221">
        <f>SUM(G123:G136)</f>
        <v>0</v>
      </c>
      <c r="H122" s="221">
        <f>F122-G122</f>
        <v>0</v>
      </c>
      <c r="I122" s="221">
        <f>SUM(I123:I136)</f>
        <v>0</v>
      </c>
      <c r="J122" s="221">
        <f>F122-I122</f>
        <v>0</v>
      </c>
      <c r="K122" s="221">
        <f t="shared" ref="K122:AJ122" si="59">SUM(K123:K136)</f>
        <v>0</v>
      </c>
      <c r="L122" s="221">
        <f t="shared" si="59"/>
        <v>0</v>
      </c>
      <c r="M122" s="221">
        <f t="shared" si="59"/>
        <v>0</v>
      </c>
      <c r="N122" s="221">
        <f t="shared" si="59"/>
        <v>0</v>
      </c>
      <c r="O122" s="221">
        <f t="shared" si="59"/>
        <v>0</v>
      </c>
      <c r="P122" s="221">
        <f t="shared" si="59"/>
        <v>0</v>
      </c>
      <c r="Q122" s="221">
        <f t="shared" si="59"/>
        <v>0</v>
      </c>
      <c r="R122" s="221">
        <f t="shared" si="59"/>
        <v>0</v>
      </c>
      <c r="S122" s="221">
        <f t="shared" si="59"/>
        <v>0</v>
      </c>
      <c r="T122" s="221">
        <f t="shared" si="59"/>
        <v>0</v>
      </c>
      <c r="U122" s="221">
        <f t="shared" si="59"/>
        <v>0</v>
      </c>
      <c r="V122" s="221">
        <f t="shared" si="59"/>
        <v>0</v>
      </c>
      <c r="W122" s="221">
        <f t="shared" si="59"/>
        <v>0</v>
      </c>
      <c r="X122" s="221">
        <f t="shared" si="59"/>
        <v>0</v>
      </c>
      <c r="Y122" s="221">
        <f>V122+W122+X122</f>
        <v>0</v>
      </c>
      <c r="Z122" s="221">
        <f t="shared" si="59"/>
        <v>0</v>
      </c>
      <c r="AA122" s="221">
        <f t="shared" si="59"/>
        <v>0</v>
      </c>
      <c r="AB122" s="221">
        <f t="shared" si="59"/>
        <v>0</v>
      </c>
      <c r="AC122" s="221">
        <f>Z122+AA122+AB122</f>
        <v>0</v>
      </c>
      <c r="AD122" s="221">
        <f t="shared" si="59"/>
        <v>0</v>
      </c>
      <c r="AE122" s="221">
        <f t="shared" si="59"/>
        <v>0</v>
      </c>
      <c r="AF122" s="221">
        <f t="shared" si="59"/>
        <v>0</v>
      </c>
      <c r="AG122" s="221">
        <f>AD122+AE122+AF122</f>
        <v>0</v>
      </c>
      <c r="AH122" s="221">
        <f t="shared" si="59"/>
        <v>0</v>
      </c>
      <c r="AI122" s="221">
        <f t="shared" si="59"/>
        <v>0</v>
      </c>
      <c r="AJ122" s="221">
        <f t="shared" si="59"/>
        <v>0</v>
      </c>
      <c r="AK122" s="221">
        <f>AH122+AI122+AJ122</f>
        <v>0</v>
      </c>
      <c r="AL122" s="221">
        <f>Y122+AC122+AG122+AK122</f>
        <v>0</v>
      </c>
    </row>
    <row r="123" spans="2:38" x14ac:dyDescent="0.25">
      <c r="B123" s="210" t="s">
        <v>368</v>
      </c>
      <c r="C123" s="211" t="s">
        <v>250</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7"/>
        <v>0</v>
      </c>
      <c r="G123" s="212"/>
      <c r="H123" s="212">
        <f>F123-G123</f>
        <v>0</v>
      </c>
      <c r="I123" s="212"/>
      <c r="J123" s="212">
        <f>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AH123+AI123+AJ123</f>
        <v>0</v>
      </c>
      <c r="AL123" s="212">
        <f>Y123+AC123+AG123+AK123</f>
        <v>0</v>
      </c>
    </row>
    <row r="124" spans="2:38" x14ac:dyDescent="0.25">
      <c r="B124" s="210" t="s">
        <v>911</v>
      </c>
      <c r="C124" s="211" t="s">
        <v>912</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60">D124+E124</f>
        <v>0</v>
      </c>
      <c r="G124" s="212"/>
      <c r="H124" s="212">
        <f t="shared" ref="H124:H129" si="61">F124-G124</f>
        <v>0</v>
      </c>
      <c r="I124" s="212"/>
      <c r="J124" s="212">
        <f t="shared" ref="J124:J129" si="62">F124-I124</f>
        <v>0</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63">V124+W124+X124</f>
        <v>0</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64">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65">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66">AH124+AI124+AJ124</f>
        <v>0</v>
      </c>
      <c r="AL124" s="212">
        <f t="shared" ref="AL124:AL129" si="67">Y124+AC124+AG124+AK124</f>
        <v>0</v>
      </c>
    </row>
    <row r="125" spans="2:38" x14ac:dyDescent="0.25">
      <c r="B125" s="210" t="s">
        <v>369</v>
      </c>
      <c r="C125" s="211" t="s">
        <v>251</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60"/>
        <v>0</v>
      </c>
      <c r="G125" s="212"/>
      <c r="H125" s="212">
        <f t="shared" si="61"/>
        <v>0</v>
      </c>
      <c r="I125" s="212"/>
      <c r="J125" s="212">
        <f t="shared" si="62"/>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63"/>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64"/>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65"/>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66"/>
        <v>0</v>
      </c>
      <c r="AL125" s="212">
        <f t="shared" si="67"/>
        <v>0</v>
      </c>
    </row>
    <row r="126" spans="2:38" x14ac:dyDescent="0.25">
      <c r="B126" s="210" t="s">
        <v>913</v>
      </c>
      <c r="C126" s="211" t="s">
        <v>914</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60"/>
        <v>0</v>
      </c>
      <c r="G126" s="212"/>
      <c r="H126" s="212">
        <f t="shared" si="61"/>
        <v>0</v>
      </c>
      <c r="I126" s="212"/>
      <c r="J126" s="212">
        <f t="shared" si="62"/>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63"/>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64"/>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65"/>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66"/>
        <v>0</v>
      </c>
      <c r="AL126" s="212">
        <f t="shared" si="67"/>
        <v>0</v>
      </c>
    </row>
    <row r="127" spans="2:38" x14ac:dyDescent="0.25">
      <c r="B127" s="210" t="s">
        <v>915</v>
      </c>
      <c r="C127" s="211" t="s">
        <v>916</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60"/>
        <v>0</v>
      </c>
      <c r="G127" s="212"/>
      <c r="H127" s="212">
        <f t="shared" si="61"/>
        <v>0</v>
      </c>
      <c r="I127" s="212"/>
      <c r="J127" s="212">
        <f t="shared" si="62"/>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63"/>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64"/>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65"/>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66"/>
        <v>0</v>
      </c>
      <c r="AL127" s="212">
        <f t="shared" si="67"/>
        <v>0</v>
      </c>
    </row>
    <row r="128" spans="2:38" x14ac:dyDescent="0.25">
      <c r="B128" s="210" t="s">
        <v>917</v>
      </c>
      <c r="C128" s="211" t="s">
        <v>918</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60"/>
        <v>0</v>
      </c>
      <c r="G128" s="212"/>
      <c r="H128" s="212">
        <f t="shared" si="61"/>
        <v>0</v>
      </c>
      <c r="I128" s="212"/>
      <c r="J128" s="212">
        <f t="shared" si="62"/>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63"/>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64"/>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65"/>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66"/>
        <v>0</v>
      </c>
      <c r="AL128" s="212">
        <f t="shared" si="67"/>
        <v>0</v>
      </c>
    </row>
    <row r="129" spans="2:38" x14ac:dyDescent="0.25">
      <c r="B129" s="210" t="s">
        <v>919</v>
      </c>
      <c r="C129" s="211" t="s">
        <v>920</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60"/>
        <v>0</v>
      </c>
      <c r="G129" s="212"/>
      <c r="H129" s="212">
        <f t="shared" si="61"/>
        <v>0</v>
      </c>
      <c r="I129" s="212"/>
      <c r="J129" s="212">
        <f t="shared" si="62"/>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63"/>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64"/>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65"/>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66"/>
        <v>0</v>
      </c>
      <c r="AL129" s="212">
        <f t="shared" si="67"/>
        <v>0</v>
      </c>
    </row>
    <row r="130" spans="2:38" x14ac:dyDescent="0.25">
      <c r="B130" s="210" t="s">
        <v>921</v>
      </c>
      <c r="C130" s="211" t="s">
        <v>922</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ref="F130:F141" si="68">D130+E130</f>
        <v>0</v>
      </c>
      <c r="G130" s="212"/>
      <c r="H130" s="212">
        <f t="shared" ref="H130:H137" si="69">F130-G130</f>
        <v>0</v>
      </c>
      <c r="I130" s="212"/>
      <c r="J130" s="212">
        <f t="shared" ref="J130:J137" si="70">F130-I130</f>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ref="Y130:Y137" si="71">V130+W130+X130</f>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ref="AC130:AC137" si="72">Z130+AA130+AB130</f>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ref="AG130:AG137" si="73">AD130+AE130+AF130</f>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ref="AK130:AK137" si="74">AH130+AI130+AJ130</f>
        <v>0</v>
      </c>
      <c r="AL130" s="212">
        <f t="shared" ref="AL130:AL137" si="75">Y130+AC130+AG130+AK130</f>
        <v>0</v>
      </c>
    </row>
    <row r="131" spans="2:38" x14ac:dyDescent="0.25">
      <c r="B131" s="210" t="s">
        <v>923</v>
      </c>
      <c r="C131" s="211" t="s">
        <v>924</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68"/>
        <v>0</v>
      </c>
      <c r="G131" s="212"/>
      <c r="H131" s="212">
        <f t="shared" si="69"/>
        <v>0</v>
      </c>
      <c r="I131" s="212"/>
      <c r="J131" s="212">
        <f t="shared" si="70"/>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71"/>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72"/>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73"/>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74"/>
        <v>0</v>
      </c>
      <c r="AL131" s="212">
        <f t="shared" si="75"/>
        <v>0</v>
      </c>
    </row>
    <row r="132" spans="2:38" x14ac:dyDescent="0.25">
      <c r="B132" s="210" t="s">
        <v>925</v>
      </c>
      <c r="C132" s="211" t="s">
        <v>926</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si="68"/>
        <v>0</v>
      </c>
      <c r="G132" s="212"/>
      <c r="H132" s="212">
        <f t="shared" si="69"/>
        <v>0</v>
      </c>
      <c r="I132" s="212"/>
      <c r="J132" s="212">
        <f t="shared" si="70"/>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si="71"/>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si="72"/>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si="73"/>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si="74"/>
        <v>0</v>
      </c>
      <c r="AL132" s="212">
        <f t="shared" si="75"/>
        <v>0</v>
      </c>
    </row>
    <row r="133" spans="2:38" x14ac:dyDescent="0.25">
      <c r="B133" s="210" t="s">
        <v>370</v>
      </c>
      <c r="C133" s="211" t="s">
        <v>252</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si="68"/>
        <v>0</v>
      </c>
      <c r="G133" s="212"/>
      <c r="H133" s="212">
        <f t="shared" si="69"/>
        <v>0</v>
      </c>
      <c r="I133" s="212"/>
      <c r="J133" s="212">
        <f t="shared" si="70"/>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si="71"/>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si="72"/>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si="73"/>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si="74"/>
        <v>0</v>
      </c>
      <c r="AL133" s="212">
        <f t="shared" si="75"/>
        <v>0</v>
      </c>
    </row>
    <row r="134" spans="2:38" x14ac:dyDescent="0.25">
      <c r="B134" s="210" t="s">
        <v>927</v>
      </c>
      <c r="C134" s="211" t="s">
        <v>928</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68"/>
        <v>0</v>
      </c>
      <c r="G134" s="212"/>
      <c r="H134" s="212">
        <f t="shared" si="69"/>
        <v>0</v>
      </c>
      <c r="I134" s="212"/>
      <c r="J134" s="212">
        <f t="shared" si="70"/>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71"/>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72"/>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73"/>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74"/>
        <v>0</v>
      </c>
      <c r="AL134" s="212">
        <f t="shared" si="75"/>
        <v>0</v>
      </c>
    </row>
    <row r="135" spans="2:38" x14ac:dyDescent="0.25">
      <c r="B135" s="210" t="s">
        <v>929</v>
      </c>
      <c r="C135" s="211" t="s">
        <v>930</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68"/>
        <v>0</v>
      </c>
      <c r="G135" s="212"/>
      <c r="H135" s="212">
        <f t="shared" si="69"/>
        <v>0</v>
      </c>
      <c r="I135" s="212"/>
      <c r="J135" s="212">
        <f t="shared" si="70"/>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71"/>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72"/>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73"/>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74"/>
        <v>0</v>
      </c>
      <c r="AL135" s="212">
        <f t="shared" si="75"/>
        <v>0</v>
      </c>
    </row>
    <row r="136" spans="2:38" x14ac:dyDescent="0.25">
      <c r="B136" s="210" t="s">
        <v>931</v>
      </c>
      <c r="C136" s="211" t="s">
        <v>932</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68"/>
        <v>0</v>
      </c>
      <c r="G136" s="212"/>
      <c r="H136" s="212">
        <f t="shared" si="69"/>
        <v>0</v>
      </c>
      <c r="I136" s="212"/>
      <c r="J136" s="212">
        <f t="shared" si="70"/>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71"/>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72"/>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73"/>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74"/>
        <v>0</v>
      </c>
      <c r="AL136" s="212">
        <f t="shared" si="75"/>
        <v>0</v>
      </c>
    </row>
    <row r="137" spans="2:38" x14ac:dyDescent="0.25">
      <c r="B137" s="219" t="s">
        <v>371</v>
      </c>
      <c r="C137" s="220" t="s">
        <v>253</v>
      </c>
      <c r="D137" s="221">
        <f>SUM(D138:D152)</f>
        <v>0</v>
      </c>
      <c r="E137" s="221">
        <f>SUM(E138:E152)</f>
        <v>45000</v>
      </c>
      <c r="F137" s="221">
        <f t="shared" si="68"/>
        <v>45000</v>
      </c>
      <c r="G137" s="221">
        <f>SUM(G138:G152)</f>
        <v>0</v>
      </c>
      <c r="H137" s="221">
        <f t="shared" si="69"/>
        <v>45000</v>
      </c>
      <c r="I137" s="221">
        <f>SUM(I138:I152)</f>
        <v>0</v>
      </c>
      <c r="J137" s="221">
        <f t="shared" si="70"/>
        <v>45000</v>
      </c>
      <c r="K137" s="221">
        <f t="shared" ref="K137:AJ137" si="76">SUM(K138:K152)</f>
        <v>0</v>
      </c>
      <c r="L137" s="221">
        <f t="shared" si="76"/>
        <v>0</v>
      </c>
      <c r="M137" s="221">
        <f t="shared" si="76"/>
        <v>45000</v>
      </c>
      <c r="N137" s="221">
        <f t="shared" si="76"/>
        <v>0</v>
      </c>
      <c r="O137" s="221">
        <f t="shared" si="76"/>
        <v>0</v>
      </c>
      <c r="P137" s="221">
        <f t="shared" si="76"/>
        <v>0</v>
      </c>
      <c r="Q137" s="221">
        <f t="shared" si="76"/>
        <v>0</v>
      </c>
      <c r="R137" s="221">
        <f t="shared" si="76"/>
        <v>0</v>
      </c>
      <c r="S137" s="221">
        <f t="shared" si="76"/>
        <v>0</v>
      </c>
      <c r="T137" s="221">
        <f t="shared" si="76"/>
        <v>0</v>
      </c>
      <c r="U137" s="221">
        <f t="shared" si="76"/>
        <v>0</v>
      </c>
      <c r="V137" s="221">
        <f t="shared" si="76"/>
        <v>0</v>
      </c>
      <c r="W137" s="221">
        <f t="shared" si="76"/>
        <v>45000</v>
      </c>
      <c r="X137" s="221">
        <f t="shared" si="76"/>
        <v>0</v>
      </c>
      <c r="Y137" s="221">
        <f t="shared" si="71"/>
        <v>45000</v>
      </c>
      <c r="Z137" s="221">
        <f t="shared" si="76"/>
        <v>0</v>
      </c>
      <c r="AA137" s="221">
        <f t="shared" si="76"/>
        <v>0</v>
      </c>
      <c r="AB137" s="221">
        <f t="shared" si="76"/>
        <v>0</v>
      </c>
      <c r="AC137" s="221">
        <f t="shared" si="72"/>
        <v>0</v>
      </c>
      <c r="AD137" s="221">
        <f t="shared" si="76"/>
        <v>0</v>
      </c>
      <c r="AE137" s="221">
        <f t="shared" si="76"/>
        <v>0</v>
      </c>
      <c r="AF137" s="221">
        <f t="shared" si="76"/>
        <v>0</v>
      </c>
      <c r="AG137" s="221">
        <f t="shared" si="73"/>
        <v>0</v>
      </c>
      <c r="AH137" s="221">
        <f t="shared" si="76"/>
        <v>0</v>
      </c>
      <c r="AI137" s="221">
        <f t="shared" si="76"/>
        <v>0</v>
      </c>
      <c r="AJ137" s="221">
        <f t="shared" si="76"/>
        <v>0</v>
      </c>
      <c r="AK137" s="221">
        <f t="shared" si="74"/>
        <v>0</v>
      </c>
      <c r="AL137" s="221">
        <f t="shared" si="75"/>
        <v>45000</v>
      </c>
    </row>
    <row r="138" spans="2:38" x14ac:dyDescent="0.25">
      <c r="B138" s="210" t="s">
        <v>933</v>
      </c>
      <c r="C138" s="211" t="s">
        <v>934</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68"/>
        <v>0</v>
      </c>
      <c r="G138" s="212"/>
      <c r="H138" s="212">
        <f t="shared" ref="H138:H152" si="77">F138-G138</f>
        <v>0</v>
      </c>
      <c r="I138" s="212"/>
      <c r="J138" s="212">
        <f t="shared" ref="J138:J152" si="78">F138-I138</f>
        <v>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79">V138+W138+X138</f>
        <v>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80">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81">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82">AH138+AI138+AJ138</f>
        <v>0</v>
      </c>
      <c r="AL138" s="212">
        <f t="shared" ref="AL138:AL152" si="83">Y138+AC138+AG138+AK138</f>
        <v>0</v>
      </c>
    </row>
    <row r="139" spans="2:38" x14ac:dyDescent="0.25">
      <c r="B139" s="210" t="s">
        <v>372</v>
      </c>
      <c r="C139" s="211" t="s">
        <v>254</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68"/>
        <v>0</v>
      </c>
      <c r="G139" s="212"/>
      <c r="H139" s="212">
        <f t="shared" si="77"/>
        <v>0</v>
      </c>
      <c r="I139" s="212"/>
      <c r="J139" s="212">
        <f t="shared" si="78"/>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79"/>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80"/>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81"/>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82"/>
        <v>0</v>
      </c>
      <c r="AL139" s="212">
        <f t="shared" si="83"/>
        <v>0</v>
      </c>
    </row>
    <row r="140" spans="2:38" x14ac:dyDescent="0.25">
      <c r="B140" s="210" t="s">
        <v>935</v>
      </c>
      <c r="C140" s="211" t="s">
        <v>936</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68"/>
        <v>0</v>
      </c>
      <c r="G140" s="212"/>
      <c r="H140" s="212">
        <f t="shared" si="77"/>
        <v>0</v>
      </c>
      <c r="I140" s="212"/>
      <c r="J140" s="212">
        <f t="shared" si="78"/>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79"/>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80"/>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81"/>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82"/>
        <v>0</v>
      </c>
      <c r="AL140" s="212">
        <f t="shared" si="83"/>
        <v>0</v>
      </c>
    </row>
    <row r="141" spans="2:38" x14ac:dyDescent="0.25">
      <c r="B141" s="210" t="s">
        <v>373</v>
      </c>
      <c r="C141" s="211" t="s">
        <v>255</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2">
        <f t="shared" si="68"/>
        <v>0</v>
      </c>
      <c r="G141" s="212"/>
      <c r="H141" s="212">
        <f t="shared" si="77"/>
        <v>0</v>
      </c>
      <c r="I141" s="212"/>
      <c r="J141" s="212">
        <f t="shared" si="78"/>
        <v>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79"/>
        <v>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80"/>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81"/>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82"/>
        <v>0</v>
      </c>
      <c r="AL141" s="212">
        <f t="shared" si="83"/>
        <v>0</v>
      </c>
    </row>
    <row r="142" spans="2:38" x14ac:dyDescent="0.25">
      <c r="B142" s="210" t="s">
        <v>937</v>
      </c>
      <c r="C142" s="211" t="s">
        <v>938</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84">D142+E142</f>
        <v>0</v>
      </c>
      <c r="G142" s="212"/>
      <c r="H142" s="212">
        <f t="shared" ref="H142:H147" si="85">F142-G142</f>
        <v>0</v>
      </c>
      <c r="I142" s="212"/>
      <c r="J142" s="212">
        <f t="shared" ref="J142:J147" si="86">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87">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88">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89">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90">AH142+AI142+AJ142</f>
        <v>0</v>
      </c>
      <c r="AL142" s="212">
        <f t="shared" ref="AL142:AL147" si="91">Y142+AC142+AG142+AK142</f>
        <v>0</v>
      </c>
    </row>
    <row r="143" spans="2:38" x14ac:dyDescent="0.25">
      <c r="B143" s="210" t="s">
        <v>939</v>
      </c>
      <c r="C143" s="211" t="s">
        <v>940</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D143+E143</f>
        <v>0</v>
      </c>
      <c r="G143" s="212"/>
      <c r="H143" s="212">
        <f>F143-G143</f>
        <v>0</v>
      </c>
      <c r="I143" s="212"/>
      <c r="J143" s="212">
        <f>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AH143+AI143+AJ143</f>
        <v>0</v>
      </c>
      <c r="AL143" s="212">
        <f>Y143+AC143+AG143+AK143</f>
        <v>0</v>
      </c>
    </row>
    <row r="144" spans="2:38" x14ac:dyDescent="0.25">
      <c r="B144" s="210" t="s">
        <v>941</v>
      </c>
      <c r="C144" s="211" t="s">
        <v>942</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D144+E144</f>
        <v>0</v>
      </c>
      <c r="G144" s="212"/>
      <c r="H144" s="212">
        <f>F144-G144</f>
        <v>0</v>
      </c>
      <c r="I144" s="212"/>
      <c r="J144" s="212">
        <f>F144-I144</f>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V144+W144+X144</f>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Z144+AA144+AB144</f>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AD144+AE144+AF144</f>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AH144+AI144+AJ144</f>
        <v>0</v>
      </c>
      <c r="AL144" s="212">
        <f>Y144+AC144+AG144+AK144</f>
        <v>0</v>
      </c>
    </row>
    <row r="145" spans="2:38" x14ac:dyDescent="0.25">
      <c r="B145" s="210" t="s">
        <v>943</v>
      </c>
      <c r="C145" s="211" t="s">
        <v>944</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84"/>
        <v>0</v>
      </c>
      <c r="G145" s="212"/>
      <c r="H145" s="212">
        <f t="shared" si="85"/>
        <v>0</v>
      </c>
      <c r="I145" s="212"/>
      <c r="J145" s="212">
        <f t="shared" si="86"/>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87"/>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88"/>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89"/>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90"/>
        <v>0</v>
      </c>
      <c r="AL145" s="212">
        <f t="shared" si="91"/>
        <v>0</v>
      </c>
    </row>
    <row r="146" spans="2:38" x14ac:dyDescent="0.25">
      <c r="B146" s="210" t="s">
        <v>945</v>
      </c>
      <c r="C146" s="211" t="s">
        <v>946</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84"/>
        <v>0</v>
      </c>
      <c r="G146" s="212"/>
      <c r="H146" s="212">
        <f t="shared" si="85"/>
        <v>0</v>
      </c>
      <c r="I146" s="212"/>
      <c r="J146" s="212">
        <f t="shared" si="86"/>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87"/>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88"/>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89"/>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90"/>
        <v>0</v>
      </c>
      <c r="AL146" s="212">
        <f t="shared" si="91"/>
        <v>0</v>
      </c>
    </row>
    <row r="147" spans="2:38" x14ac:dyDescent="0.25">
      <c r="B147" s="210" t="s">
        <v>947</v>
      </c>
      <c r="C147" s="211" t="s">
        <v>948</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147" s="212">
        <f t="shared" si="84"/>
        <v>20000</v>
      </c>
      <c r="G147" s="212"/>
      <c r="H147" s="212">
        <f t="shared" si="85"/>
        <v>20000</v>
      </c>
      <c r="I147" s="212"/>
      <c r="J147" s="212">
        <f t="shared" si="86"/>
        <v>20000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87"/>
        <v>20000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88"/>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89"/>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90"/>
        <v>0</v>
      </c>
      <c r="AL147" s="212">
        <f t="shared" si="91"/>
        <v>20000</v>
      </c>
    </row>
    <row r="148" spans="2:38" x14ac:dyDescent="0.25">
      <c r="B148" s="210" t="s">
        <v>949</v>
      </c>
      <c r="C148" s="211" t="s">
        <v>950</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ref="F148:F172" si="92">D148+E148</f>
        <v>0</v>
      </c>
      <c r="G148" s="212"/>
      <c r="H148" s="212">
        <f t="shared" si="77"/>
        <v>0</v>
      </c>
      <c r="I148" s="212"/>
      <c r="J148" s="212">
        <f t="shared" si="78"/>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79"/>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80"/>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81"/>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82"/>
        <v>0</v>
      </c>
      <c r="AL148" s="212">
        <f t="shared" si="83"/>
        <v>0</v>
      </c>
    </row>
    <row r="149" spans="2:38" x14ac:dyDescent="0.25">
      <c r="B149" s="210" t="s">
        <v>951</v>
      </c>
      <c r="C149" s="211" t="s">
        <v>952</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92"/>
        <v>0</v>
      </c>
      <c r="G149" s="212"/>
      <c r="H149" s="212">
        <f t="shared" si="77"/>
        <v>0</v>
      </c>
      <c r="I149" s="212"/>
      <c r="J149" s="212">
        <f t="shared" si="78"/>
        <v>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79"/>
        <v>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80"/>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81"/>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82"/>
        <v>0</v>
      </c>
      <c r="AL149" s="212">
        <f t="shared" si="83"/>
        <v>0</v>
      </c>
    </row>
    <row r="150" spans="2:38" x14ac:dyDescent="0.25">
      <c r="B150" s="210" t="s">
        <v>953</v>
      </c>
      <c r="C150" s="211" t="s">
        <v>954</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si="92"/>
        <v>0</v>
      </c>
      <c r="G150" s="212"/>
      <c r="H150" s="212">
        <f>F150-G150</f>
        <v>0</v>
      </c>
      <c r="I150" s="212"/>
      <c r="J150" s="212">
        <f>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AH150+AI150+AJ150</f>
        <v>0</v>
      </c>
      <c r="AL150" s="212">
        <f>Y150+AC150+AG150+AK150</f>
        <v>0</v>
      </c>
    </row>
    <row r="151" spans="2:38" x14ac:dyDescent="0.25">
      <c r="B151" s="210" t="s">
        <v>955</v>
      </c>
      <c r="C151" s="211" t="s">
        <v>956</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si="92"/>
        <v>0</v>
      </c>
      <c r="G151" s="212"/>
      <c r="H151" s="212">
        <f>F151-G151</f>
        <v>0</v>
      </c>
      <c r="I151" s="212"/>
      <c r="J151" s="212">
        <f>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AH151+AI151+AJ151</f>
        <v>0</v>
      </c>
      <c r="AL151" s="212">
        <f>Y151+AC151+AG151+AK151</f>
        <v>0</v>
      </c>
    </row>
    <row r="152" spans="2:38" x14ac:dyDescent="0.25">
      <c r="B152" s="210" t="s">
        <v>957</v>
      </c>
      <c r="C152" s="211" t="s">
        <v>958</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v>
      </c>
      <c r="F152" s="212">
        <f t="shared" si="92"/>
        <v>25000</v>
      </c>
      <c r="G152" s="212"/>
      <c r="H152" s="212">
        <f t="shared" si="77"/>
        <v>25000</v>
      </c>
      <c r="I152" s="212"/>
      <c r="J152" s="212">
        <f t="shared" si="78"/>
        <v>25000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79"/>
        <v>25000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80"/>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81"/>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82"/>
        <v>0</v>
      </c>
      <c r="AL152" s="212">
        <f t="shared" si="83"/>
        <v>25000</v>
      </c>
    </row>
    <row r="153" spans="2:38" x14ac:dyDescent="0.25">
      <c r="B153" s="219" t="s">
        <v>374</v>
      </c>
      <c r="C153" s="220" t="s">
        <v>256</v>
      </c>
      <c r="D153" s="221">
        <f>SUM(D154:D167)</f>
        <v>0</v>
      </c>
      <c r="E153" s="221">
        <f>SUM(E154:E167)</f>
        <v>236000</v>
      </c>
      <c r="F153" s="221">
        <f t="shared" si="92"/>
        <v>236000</v>
      </c>
      <c r="G153" s="221">
        <f>SUM(G154:G167)</f>
        <v>0</v>
      </c>
      <c r="H153" s="221">
        <f t="shared" ref="H153:H172" si="93">F153-G153</f>
        <v>236000</v>
      </c>
      <c r="I153" s="221">
        <f>SUM(I154:I167)</f>
        <v>0</v>
      </c>
      <c r="J153" s="221">
        <f t="shared" ref="J153:J172" si="94">F153-I153</f>
        <v>236000</v>
      </c>
      <c r="K153" s="221">
        <f t="shared" ref="K153:X153" si="95">SUM(K154:K167)</f>
        <v>0</v>
      </c>
      <c r="L153" s="221">
        <f t="shared" si="95"/>
        <v>0</v>
      </c>
      <c r="M153" s="221">
        <f t="shared" si="95"/>
        <v>236000</v>
      </c>
      <c r="N153" s="221">
        <f t="shared" si="95"/>
        <v>0</v>
      </c>
      <c r="O153" s="221">
        <f t="shared" si="95"/>
        <v>0</v>
      </c>
      <c r="P153" s="221">
        <f t="shared" si="95"/>
        <v>0</v>
      </c>
      <c r="Q153" s="221">
        <f t="shared" si="95"/>
        <v>0</v>
      </c>
      <c r="R153" s="221">
        <f t="shared" si="95"/>
        <v>0</v>
      </c>
      <c r="S153" s="221">
        <f t="shared" si="95"/>
        <v>0</v>
      </c>
      <c r="T153" s="221">
        <f t="shared" si="95"/>
        <v>0</v>
      </c>
      <c r="U153" s="221">
        <f t="shared" si="95"/>
        <v>0</v>
      </c>
      <c r="V153" s="221">
        <f t="shared" si="95"/>
        <v>0</v>
      </c>
      <c r="W153" s="221">
        <f t="shared" si="95"/>
        <v>236000</v>
      </c>
      <c r="X153" s="221">
        <f t="shared" si="95"/>
        <v>0</v>
      </c>
      <c r="Y153" s="221">
        <f t="shared" ref="Y153:Y172" si="96">V153+W153+X153</f>
        <v>236000</v>
      </c>
      <c r="Z153" s="221">
        <f>SUM(Z154:Z167)</f>
        <v>0</v>
      </c>
      <c r="AA153" s="221">
        <f>SUM(AA154:AA167)</f>
        <v>0</v>
      </c>
      <c r="AB153" s="221">
        <f>SUM(AB154:AB167)</f>
        <v>0</v>
      </c>
      <c r="AC153" s="221">
        <f t="shared" ref="AC153:AC172" si="97">Z153+AA153+AB153</f>
        <v>0</v>
      </c>
      <c r="AD153" s="221">
        <f>SUM(AD154:AD167)</f>
        <v>0</v>
      </c>
      <c r="AE153" s="221">
        <f>SUM(AE154:AE167)</f>
        <v>0</v>
      </c>
      <c r="AF153" s="221">
        <f>SUM(AF154:AF167)</f>
        <v>0</v>
      </c>
      <c r="AG153" s="221">
        <f t="shared" ref="AG153:AG172" si="98">AD153+AE153+AF153</f>
        <v>0</v>
      </c>
      <c r="AH153" s="221">
        <f>SUM(AH154:AH167)</f>
        <v>0</v>
      </c>
      <c r="AI153" s="221">
        <f>SUM(AI154:AI167)</f>
        <v>0</v>
      </c>
      <c r="AJ153" s="221">
        <f>SUM(AJ154:AJ167)</f>
        <v>0</v>
      </c>
      <c r="AK153" s="221">
        <f t="shared" ref="AK153:AK172" si="99">AH153+AI153+AJ153</f>
        <v>0</v>
      </c>
      <c r="AL153" s="221">
        <f t="shared" ref="AL153:AL172" si="100">Y153+AC153+AG153+AK153</f>
        <v>236000</v>
      </c>
    </row>
    <row r="154" spans="2:38" x14ac:dyDescent="0.25">
      <c r="B154" s="210" t="s">
        <v>959</v>
      </c>
      <c r="C154" s="211" t="s">
        <v>960</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92"/>
        <v>0</v>
      </c>
      <c r="G154" s="212"/>
      <c r="H154" s="212">
        <f t="shared" si="93"/>
        <v>0</v>
      </c>
      <c r="I154" s="212"/>
      <c r="J154" s="212">
        <f t="shared" si="94"/>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si="96"/>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si="97"/>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si="98"/>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si="99"/>
        <v>0</v>
      </c>
      <c r="AL154" s="212">
        <f t="shared" si="100"/>
        <v>0</v>
      </c>
    </row>
    <row r="155" spans="2:38" x14ac:dyDescent="0.25">
      <c r="B155" s="210" t="s">
        <v>375</v>
      </c>
      <c r="C155" s="211" t="s">
        <v>257</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92"/>
        <v>0</v>
      </c>
      <c r="G155" s="212"/>
      <c r="H155" s="212">
        <f t="shared" si="93"/>
        <v>0</v>
      </c>
      <c r="I155" s="212"/>
      <c r="J155" s="212">
        <f t="shared" si="9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96"/>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97"/>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98"/>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99"/>
        <v>0</v>
      </c>
      <c r="AL155" s="212">
        <f t="shared" si="100"/>
        <v>0</v>
      </c>
    </row>
    <row r="156" spans="2:38" x14ac:dyDescent="0.25">
      <c r="B156" s="210" t="s">
        <v>961</v>
      </c>
      <c r="C156" s="211" t="s">
        <v>962</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92"/>
        <v>0</v>
      </c>
      <c r="G156" s="212"/>
      <c r="H156" s="212">
        <f t="shared" si="93"/>
        <v>0</v>
      </c>
      <c r="I156" s="212"/>
      <c r="J156" s="212">
        <f t="shared" si="9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96"/>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97"/>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98"/>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99"/>
        <v>0</v>
      </c>
      <c r="AL156" s="212">
        <f t="shared" si="100"/>
        <v>0</v>
      </c>
    </row>
    <row r="157" spans="2:38" x14ac:dyDescent="0.25">
      <c r="B157" s="210" t="s">
        <v>963</v>
      </c>
      <c r="C157" s="211" t="s">
        <v>964</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92"/>
        <v>0</v>
      </c>
      <c r="G157" s="212"/>
      <c r="H157" s="212">
        <f t="shared" si="93"/>
        <v>0</v>
      </c>
      <c r="I157" s="212"/>
      <c r="J157" s="212">
        <f t="shared" si="9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96"/>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97"/>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98"/>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99"/>
        <v>0</v>
      </c>
      <c r="AL157" s="212">
        <f t="shared" si="100"/>
        <v>0</v>
      </c>
    </row>
    <row r="158" spans="2:38" x14ac:dyDescent="0.25">
      <c r="B158" s="210" t="s">
        <v>376</v>
      </c>
      <c r="C158" s="211" t="s">
        <v>258</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si="92"/>
        <v>0</v>
      </c>
      <c r="G158" s="212"/>
      <c r="H158" s="212">
        <f t="shared" si="93"/>
        <v>0</v>
      </c>
      <c r="I158" s="212"/>
      <c r="J158" s="212">
        <f t="shared" si="94"/>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si="96"/>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si="97"/>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si="98"/>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si="99"/>
        <v>0</v>
      </c>
      <c r="AL158" s="212">
        <f t="shared" si="100"/>
        <v>0</v>
      </c>
    </row>
    <row r="159" spans="2:38" x14ac:dyDescent="0.25">
      <c r="B159" s="210" t="s">
        <v>965</v>
      </c>
      <c r="C159" s="211" t="s">
        <v>966</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92"/>
        <v>0</v>
      </c>
      <c r="G159" s="212"/>
      <c r="H159" s="212">
        <f t="shared" si="93"/>
        <v>0</v>
      </c>
      <c r="I159" s="212"/>
      <c r="J159" s="212">
        <f t="shared" si="94"/>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96"/>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97"/>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98"/>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99"/>
        <v>0</v>
      </c>
      <c r="AL159" s="212">
        <f t="shared" si="100"/>
        <v>0</v>
      </c>
    </row>
    <row r="160" spans="2:38" x14ac:dyDescent="0.25">
      <c r="B160" s="210" t="s">
        <v>967</v>
      </c>
      <c r="C160" s="211" t="s">
        <v>968</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92"/>
        <v>0</v>
      </c>
      <c r="G160" s="212"/>
      <c r="H160" s="212">
        <f t="shared" si="93"/>
        <v>0</v>
      </c>
      <c r="I160" s="212"/>
      <c r="J160" s="212">
        <f t="shared" si="94"/>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96"/>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97"/>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98"/>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99"/>
        <v>0</v>
      </c>
      <c r="AL160" s="212">
        <f t="shared" si="100"/>
        <v>0</v>
      </c>
    </row>
    <row r="161" spans="2:38" x14ac:dyDescent="0.25">
      <c r="B161" s="210" t="s">
        <v>377</v>
      </c>
      <c r="C161" s="211" t="s">
        <v>259</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2">
        <f t="shared" si="92"/>
        <v>0</v>
      </c>
      <c r="G161" s="212"/>
      <c r="H161" s="212">
        <f t="shared" si="93"/>
        <v>0</v>
      </c>
      <c r="I161" s="212"/>
      <c r="J161" s="212">
        <f t="shared" si="94"/>
        <v>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96"/>
        <v>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97"/>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98"/>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99"/>
        <v>0</v>
      </c>
      <c r="AL161" s="212">
        <f t="shared" si="100"/>
        <v>0</v>
      </c>
    </row>
    <row r="162" spans="2:38" x14ac:dyDescent="0.25">
      <c r="B162" s="210" t="s">
        <v>969</v>
      </c>
      <c r="C162" s="211" t="s">
        <v>970</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236000</v>
      </c>
      <c r="F162" s="212">
        <f t="shared" si="92"/>
        <v>236000</v>
      </c>
      <c r="G162" s="212"/>
      <c r="H162" s="212">
        <f t="shared" si="93"/>
        <v>236000</v>
      </c>
      <c r="I162" s="212"/>
      <c r="J162" s="212">
        <f t="shared" si="94"/>
        <v>236000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236000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236000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96"/>
        <v>236000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97"/>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98"/>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99"/>
        <v>0</v>
      </c>
      <c r="AL162" s="212">
        <f t="shared" si="100"/>
        <v>236000</v>
      </c>
    </row>
    <row r="163" spans="2:38" x14ac:dyDescent="0.25">
      <c r="B163" s="210" t="s">
        <v>971</v>
      </c>
      <c r="C163" s="211" t="s">
        <v>972</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si="92"/>
        <v>0</v>
      </c>
      <c r="G163" s="212"/>
      <c r="H163" s="212">
        <f t="shared" si="93"/>
        <v>0</v>
      </c>
      <c r="I163" s="212"/>
      <c r="J163" s="212">
        <f t="shared" si="94"/>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si="96"/>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si="97"/>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si="98"/>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si="99"/>
        <v>0</v>
      </c>
      <c r="AL163" s="212">
        <f t="shared" si="100"/>
        <v>0</v>
      </c>
    </row>
    <row r="164" spans="2:38" x14ac:dyDescent="0.25">
      <c r="B164" s="210" t="s">
        <v>973</v>
      </c>
      <c r="C164" s="211" t="s">
        <v>974</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92"/>
        <v>0</v>
      </c>
      <c r="G164" s="212"/>
      <c r="H164" s="212">
        <f t="shared" si="93"/>
        <v>0</v>
      </c>
      <c r="I164" s="212"/>
      <c r="J164" s="212">
        <f t="shared" si="94"/>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96"/>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97"/>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98"/>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99"/>
        <v>0</v>
      </c>
      <c r="AL164" s="212">
        <f t="shared" si="100"/>
        <v>0</v>
      </c>
    </row>
    <row r="165" spans="2:38" x14ac:dyDescent="0.25">
      <c r="B165" s="210" t="s">
        <v>378</v>
      </c>
      <c r="C165" s="211" t="s">
        <v>260</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92"/>
        <v>0</v>
      </c>
      <c r="G165" s="212"/>
      <c r="H165" s="212">
        <f t="shared" si="93"/>
        <v>0</v>
      </c>
      <c r="I165" s="212"/>
      <c r="J165" s="212">
        <f t="shared" si="94"/>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96"/>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97"/>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98"/>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99"/>
        <v>0</v>
      </c>
      <c r="AL165" s="212">
        <f t="shared" si="100"/>
        <v>0</v>
      </c>
    </row>
    <row r="166" spans="2:38" x14ac:dyDescent="0.25">
      <c r="B166" s="210" t="s">
        <v>975</v>
      </c>
      <c r="C166" s="211" t="s">
        <v>976</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92"/>
        <v>0</v>
      </c>
      <c r="G166" s="212"/>
      <c r="H166" s="212">
        <f t="shared" si="93"/>
        <v>0</v>
      </c>
      <c r="I166" s="212"/>
      <c r="J166" s="212">
        <f t="shared" si="9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96"/>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97"/>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98"/>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99"/>
        <v>0</v>
      </c>
      <c r="AL166" s="212">
        <f t="shared" si="100"/>
        <v>0</v>
      </c>
    </row>
    <row r="167" spans="2:38" x14ac:dyDescent="0.25">
      <c r="B167" s="210" t="s">
        <v>977</v>
      </c>
      <c r="C167" s="211" t="s">
        <v>978</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92"/>
        <v>0</v>
      </c>
      <c r="G167" s="212"/>
      <c r="H167" s="212">
        <f t="shared" si="93"/>
        <v>0</v>
      </c>
      <c r="I167" s="212"/>
      <c r="J167" s="212">
        <f t="shared" si="9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96"/>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97"/>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98"/>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99"/>
        <v>0</v>
      </c>
      <c r="AL167" s="212">
        <f t="shared" si="100"/>
        <v>0</v>
      </c>
    </row>
    <row r="168" spans="2:38" x14ac:dyDescent="0.25">
      <c r="B168" s="219" t="s">
        <v>379</v>
      </c>
      <c r="C168" s="220" t="s">
        <v>261</v>
      </c>
      <c r="D168" s="221">
        <f>SUM(D169:D193)</f>
        <v>0</v>
      </c>
      <c r="E168" s="221">
        <f>SUM(E169:E193)</f>
        <v>318066.8</v>
      </c>
      <c r="F168" s="221">
        <f t="shared" si="92"/>
        <v>318066.8</v>
      </c>
      <c r="G168" s="221">
        <f>SUM(G169:G193)</f>
        <v>0</v>
      </c>
      <c r="H168" s="221">
        <f t="shared" si="93"/>
        <v>318066.8</v>
      </c>
      <c r="I168" s="221">
        <f>SUM(I169:I193)</f>
        <v>0</v>
      </c>
      <c r="J168" s="221">
        <f t="shared" si="94"/>
        <v>318066.8</v>
      </c>
      <c r="K168" s="221">
        <f t="shared" ref="K168:X168" si="101">SUM(K169:K193)</f>
        <v>0</v>
      </c>
      <c r="L168" s="221">
        <f t="shared" si="101"/>
        <v>0</v>
      </c>
      <c r="M168" s="221">
        <f t="shared" si="101"/>
        <v>318066.8</v>
      </c>
      <c r="N168" s="221">
        <f t="shared" si="101"/>
        <v>0</v>
      </c>
      <c r="O168" s="221">
        <f t="shared" si="101"/>
        <v>0</v>
      </c>
      <c r="P168" s="221">
        <f t="shared" si="101"/>
        <v>0</v>
      </c>
      <c r="Q168" s="221">
        <f t="shared" si="101"/>
        <v>0</v>
      </c>
      <c r="R168" s="221">
        <f t="shared" si="101"/>
        <v>0</v>
      </c>
      <c r="S168" s="221">
        <f t="shared" si="101"/>
        <v>0</v>
      </c>
      <c r="T168" s="221">
        <f t="shared" si="101"/>
        <v>0</v>
      </c>
      <c r="U168" s="221">
        <f t="shared" si="101"/>
        <v>0</v>
      </c>
      <c r="V168" s="221">
        <f t="shared" si="101"/>
        <v>0</v>
      </c>
      <c r="W168" s="221">
        <f t="shared" si="101"/>
        <v>258696.8</v>
      </c>
      <c r="X168" s="221">
        <f t="shared" si="101"/>
        <v>0</v>
      </c>
      <c r="Y168" s="221">
        <f t="shared" si="96"/>
        <v>258696.8</v>
      </c>
      <c r="Z168" s="221">
        <f>SUM(Z169:Z193)</f>
        <v>0</v>
      </c>
      <c r="AA168" s="221">
        <f>SUM(AA169:AA193)</f>
        <v>0</v>
      </c>
      <c r="AB168" s="221">
        <f>SUM(AB169:AB193)</f>
        <v>0</v>
      </c>
      <c r="AC168" s="221">
        <f t="shared" si="97"/>
        <v>0</v>
      </c>
      <c r="AD168" s="221">
        <f>SUM(AD169:AD193)</f>
        <v>0</v>
      </c>
      <c r="AE168" s="221">
        <f>SUM(AE169:AE193)</f>
        <v>0</v>
      </c>
      <c r="AF168" s="221">
        <f>SUM(AF169:AF193)</f>
        <v>59370</v>
      </c>
      <c r="AG168" s="221">
        <f t="shared" si="98"/>
        <v>59370</v>
      </c>
      <c r="AH168" s="221">
        <f>SUM(AH169:AH193)</f>
        <v>0</v>
      </c>
      <c r="AI168" s="221">
        <f>SUM(AI169:AI193)</f>
        <v>0</v>
      </c>
      <c r="AJ168" s="221">
        <f>SUM(AJ169:AJ193)</f>
        <v>0</v>
      </c>
      <c r="AK168" s="221">
        <f t="shared" si="99"/>
        <v>0</v>
      </c>
      <c r="AL168" s="221">
        <f t="shared" si="100"/>
        <v>318066.8</v>
      </c>
    </row>
    <row r="169" spans="2:38" x14ac:dyDescent="0.25">
      <c r="B169" s="210" t="s">
        <v>380</v>
      </c>
      <c r="C169" s="211" t="s">
        <v>262</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2">
        <f t="shared" si="92"/>
        <v>0</v>
      </c>
      <c r="G169" s="212"/>
      <c r="H169" s="212">
        <f t="shared" si="93"/>
        <v>0</v>
      </c>
      <c r="I169" s="212"/>
      <c r="J169" s="212">
        <f t="shared" si="94"/>
        <v>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si="96"/>
        <v>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si="97"/>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si="98"/>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si="99"/>
        <v>0</v>
      </c>
      <c r="AL169" s="212">
        <f t="shared" si="100"/>
        <v>0</v>
      </c>
    </row>
    <row r="170" spans="2:38" x14ac:dyDescent="0.25">
      <c r="B170" s="210" t="s">
        <v>979</v>
      </c>
      <c r="C170" s="211" t="s">
        <v>980</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92"/>
        <v>0</v>
      </c>
      <c r="G170" s="212"/>
      <c r="H170" s="212">
        <f t="shared" si="93"/>
        <v>0</v>
      </c>
      <c r="I170" s="212"/>
      <c r="J170" s="212">
        <f t="shared" si="94"/>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96"/>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97"/>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98"/>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99"/>
        <v>0</v>
      </c>
      <c r="AL170" s="212">
        <f t="shared" si="100"/>
        <v>0</v>
      </c>
    </row>
    <row r="171" spans="2:38" x14ac:dyDescent="0.25">
      <c r="B171" s="210" t="s">
        <v>981</v>
      </c>
      <c r="C171" s="211" t="s">
        <v>982</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30500</v>
      </c>
      <c r="F171" s="212">
        <f t="shared" si="92"/>
        <v>30500</v>
      </c>
      <c r="G171" s="212"/>
      <c r="H171" s="212">
        <f t="shared" si="93"/>
        <v>30500</v>
      </c>
      <c r="I171" s="212"/>
      <c r="J171" s="212">
        <f t="shared" si="94"/>
        <v>30500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30500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si="96"/>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si="97"/>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30500</v>
      </c>
      <c r="AG171" s="212">
        <f t="shared" si="98"/>
        <v>30500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si="99"/>
        <v>0</v>
      </c>
      <c r="AL171" s="212">
        <f t="shared" si="100"/>
        <v>30500</v>
      </c>
    </row>
    <row r="172" spans="2:38" x14ac:dyDescent="0.25">
      <c r="B172" s="210" t="s">
        <v>983</v>
      </c>
      <c r="C172" s="211" t="s">
        <v>984</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92"/>
        <v>0</v>
      </c>
      <c r="G172" s="212"/>
      <c r="H172" s="212">
        <f t="shared" si="93"/>
        <v>0</v>
      </c>
      <c r="I172" s="212"/>
      <c r="J172" s="212">
        <f t="shared" si="94"/>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96"/>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97"/>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98"/>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99"/>
        <v>0</v>
      </c>
      <c r="AL172" s="212">
        <f t="shared" si="100"/>
        <v>0</v>
      </c>
    </row>
    <row r="173" spans="2:38" x14ac:dyDescent="0.25">
      <c r="B173" s="210" t="s">
        <v>985</v>
      </c>
      <c r="C173" s="211" t="s">
        <v>986</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102">D173+E173</f>
        <v>0</v>
      </c>
      <c r="G173" s="212"/>
      <c r="H173" s="212">
        <f t="shared" ref="H173:H181" si="103">F173-G173</f>
        <v>0</v>
      </c>
      <c r="I173" s="212"/>
      <c r="J173" s="212">
        <f t="shared" ref="J173:J181" si="10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10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10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10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108">AH173+AI173+AJ173</f>
        <v>0</v>
      </c>
      <c r="AL173" s="212">
        <f t="shared" ref="AL173:AL181" si="109">Y173+AC173+AG173+AK173</f>
        <v>0</v>
      </c>
    </row>
    <row r="174" spans="2:38" x14ac:dyDescent="0.25">
      <c r="B174" s="210" t="s">
        <v>381</v>
      </c>
      <c r="C174" s="211" t="s">
        <v>263</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28870</v>
      </c>
      <c r="F174" s="212">
        <f t="shared" si="102"/>
        <v>28870</v>
      </c>
      <c r="G174" s="212"/>
      <c r="H174" s="212">
        <f t="shared" si="103"/>
        <v>28870</v>
      </c>
      <c r="I174" s="212"/>
      <c r="J174" s="212">
        <f t="shared" si="104"/>
        <v>28870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28870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2">
        <f t="shared" si="105"/>
        <v>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106"/>
        <v>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28870</v>
      </c>
      <c r="AG174" s="212">
        <f t="shared" si="107"/>
        <v>28870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108"/>
        <v>0</v>
      </c>
      <c r="AL174" s="212">
        <f t="shared" si="109"/>
        <v>28870</v>
      </c>
    </row>
    <row r="175" spans="2:38" x14ac:dyDescent="0.25">
      <c r="B175" s="210" t="s">
        <v>987</v>
      </c>
      <c r="C175" s="211" t="s">
        <v>988</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102"/>
        <v>0</v>
      </c>
      <c r="G175" s="212"/>
      <c r="H175" s="212">
        <f t="shared" si="103"/>
        <v>0</v>
      </c>
      <c r="I175" s="212"/>
      <c r="J175" s="212">
        <f t="shared" si="10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10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10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10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108"/>
        <v>0</v>
      </c>
      <c r="AL175" s="212">
        <f t="shared" si="109"/>
        <v>0</v>
      </c>
    </row>
    <row r="176" spans="2:38" x14ac:dyDescent="0.25">
      <c r="B176" s="210" t="s">
        <v>989</v>
      </c>
      <c r="C176" s="211" t="s">
        <v>990</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102"/>
        <v>0</v>
      </c>
      <c r="G176" s="212"/>
      <c r="H176" s="212">
        <f t="shared" si="103"/>
        <v>0</v>
      </c>
      <c r="I176" s="212"/>
      <c r="J176" s="212">
        <f t="shared" si="10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10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10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10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108"/>
        <v>0</v>
      </c>
      <c r="AL176" s="212">
        <f t="shared" si="109"/>
        <v>0</v>
      </c>
    </row>
    <row r="177" spans="2:38" x14ac:dyDescent="0.25">
      <c r="B177" s="210" t="s">
        <v>991</v>
      </c>
      <c r="C177" s="211" t="s">
        <v>992</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102"/>
        <v>0</v>
      </c>
      <c r="G177" s="212"/>
      <c r="H177" s="212">
        <f t="shared" si="103"/>
        <v>0</v>
      </c>
      <c r="I177" s="212"/>
      <c r="J177" s="212">
        <f t="shared" si="10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10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10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10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108"/>
        <v>0</v>
      </c>
      <c r="AL177" s="212">
        <f t="shared" si="109"/>
        <v>0</v>
      </c>
    </row>
    <row r="178" spans="2:38" x14ac:dyDescent="0.25">
      <c r="B178" s="210" t="s">
        <v>993</v>
      </c>
      <c r="C178" s="211" t="s">
        <v>994</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102"/>
        <v>0</v>
      </c>
      <c r="G178" s="212"/>
      <c r="H178" s="212">
        <f t="shared" si="103"/>
        <v>0</v>
      </c>
      <c r="I178" s="212"/>
      <c r="J178" s="212">
        <f t="shared" si="10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10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10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10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108"/>
        <v>0</v>
      </c>
      <c r="AL178" s="212">
        <f t="shared" si="109"/>
        <v>0</v>
      </c>
    </row>
    <row r="179" spans="2:38" x14ac:dyDescent="0.25">
      <c r="B179" s="210" t="s">
        <v>995</v>
      </c>
      <c r="C179" s="211" t="s">
        <v>996</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102"/>
        <v>0</v>
      </c>
      <c r="G179" s="212"/>
      <c r="H179" s="212">
        <f t="shared" si="103"/>
        <v>0</v>
      </c>
      <c r="I179" s="212"/>
      <c r="J179" s="212">
        <f t="shared" si="10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10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10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10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108"/>
        <v>0</v>
      </c>
      <c r="AL179" s="212">
        <f t="shared" si="109"/>
        <v>0</v>
      </c>
    </row>
    <row r="180" spans="2:38" x14ac:dyDescent="0.25">
      <c r="B180" s="210" t="s">
        <v>382</v>
      </c>
      <c r="C180" s="211" t="s">
        <v>997</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102"/>
        <v>0</v>
      </c>
      <c r="G180" s="212"/>
      <c r="H180" s="212">
        <f t="shared" si="103"/>
        <v>0</v>
      </c>
      <c r="I180" s="212"/>
      <c r="J180" s="212">
        <f t="shared" si="10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10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10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10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108"/>
        <v>0</v>
      </c>
      <c r="AL180" s="212">
        <f t="shared" si="109"/>
        <v>0</v>
      </c>
    </row>
    <row r="181" spans="2:38" x14ac:dyDescent="0.25">
      <c r="B181" s="210" t="s">
        <v>998</v>
      </c>
      <c r="C181" s="211" t="s">
        <v>999</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102"/>
        <v>0</v>
      </c>
      <c r="G181" s="212"/>
      <c r="H181" s="212">
        <f t="shared" si="103"/>
        <v>0</v>
      </c>
      <c r="I181" s="212"/>
      <c r="J181" s="212">
        <f t="shared" si="10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10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10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10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108"/>
        <v>0</v>
      </c>
      <c r="AL181" s="212">
        <f t="shared" si="109"/>
        <v>0</v>
      </c>
    </row>
    <row r="182" spans="2:38" x14ac:dyDescent="0.25">
      <c r="B182" s="210" t="s">
        <v>383</v>
      </c>
      <c r="C182" s="211" t="s">
        <v>1000</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136048.79999999999</v>
      </c>
      <c r="F182" s="212">
        <f t="shared" ref="F182:F189" si="110">D182+E182</f>
        <v>136048.79999999999</v>
      </c>
      <c r="G182" s="212"/>
      <c r="H182" s="212">
        <f t="shared" ref="H182:H189" si="111">F182-G182</f>
        <v>136048.79999999999</v>
      </c>
      <c r="I182" s="212"/>
      <c r="J182" s="212">
        <f t="shared" ref="J182:J189" si="112">F182-I182</f>
        <v>136048.79999999999</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136048.79999999999</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136048.79999999999</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113">V182+W182+X182</f>
        <v>136048.79999999999</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11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11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116">AH182+AI182+AJ182</f>
        <v>0</v>
      </c>
      <c r="AL182" s="212">
        <f t="shared" ref="AL182:AL189" si="117">Y182+AC182+AG182+AK182</f>
        <v>136048.79999999999</v>
      </c>
    </row>
    <row r="183" spans="2:38" x14ac:dyDescent="0.25">
      <c r="B183" s="210" t="s">
        <v>1001</v>
      </c>
      <c r="C183" s="211" t="s">
        <v>1000</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110"/>
        <v>0</v>
      </c>
      <c r="G183" s="212"/>
      <c r="H183" s="212">
        <f t="shared" si="111"/>
        <v>0</v>
      </c>
      <c r="I183" s="212"/>
      <c r="J183" s="212">
        <f t="shared" si="11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11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11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11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116"/>
        <v>0</v>
      </c>
      <c r="AL183" s="212">
        <f t="shared" si="117"/>
        <v>0</v>
      </c>
    </row>
    <row r="184" spans="2:38" x14ac:dyDescent="0.25">
      <c r="B184" s="210" t="s">
        <v>1002</v>
      </c>
      <c r="C184" s="211" t="s">
        <v>1003</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110"/>
        <v>0</v>
      </c>
      <c r="G184" s="212"/>
      <c r="H184" s="212">
        <f t="shared" si="111"/>
        <v>0</v>
      </c>
      <c r="I184" s="212"/>
      <c r="J184" s="212">
        <f t="shared" si="11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11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11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11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116"/>
        <v>0</v>
      </c>
      <c r="AL184" s="212">
        <f t="shared" si="117"/>
        <v>0</v>
      </c>
    </row>
    <row r="185" spans="2:38" x14ac:dyDescent="0.25">
      <c r="B185" s="210" t="s">
        <v>1004</v>
      </c>
      <c r="C185" s="211" t="s">
        <v>1005</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2">
        <f t="shared" si="110"/>
        <v>0</v>
      </c>
      <c r="G185" s="212"/>
      <c r="H185" s="212">
        <f t="shared" si="111"/>
        <v>0</v>
      </c>
      <c r="I185" s="212"/>
      <c r="J185" s="212">
        <f t="shared" si="112"/>
        <v>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2">
        <f t="shared" si="113"/>
        <v>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11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11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116"/>
        <v>0</v>
      </c>
      <c r="AL185" s="212">
        <f t="shared" si="117"/>
        <v>0</v>
      </c>
    </row>
    <row r="186" spans="2:38" x14ac:dyDescent="0.25">
      <c r="B186" s="210" t="s">
        <v>384</v>
      </c>
      <c r="C186" s="211" t="s">
        <v>1006</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110"/>
        <v>0</v>
      </c>
      <c r="G186" s="212"/>
      <c r="H186" s="212">
        <f t="shared" si="111"/>
        <v>0</v>
      </c>
      <c r="I186" s="212"/>
      <c r="J186" s="212">
        <f t="shared" si="112"/>
        <v>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113"/>
        <v>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11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11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116"/>
        <v>0</v>
      </c>
      <c r="AL186" s="212">
        <f t="shared" si="117"/>
        <v>0</v>
      </c>
    </row>
    <row r="187" spans="2:38" x14ac:dyDescent="0.25">
      <c r="B187" s="210" t="s">
        <v>1007</v>
      </c>
      <c r="C187" s="211" t="s">
        <v>1006</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110"/>
        <v>0</v>
      </c>
      <c r="G187" s="212"/>
      <c r="H187" s="212">
        <f t="shared" si="111"/>
        <v>0</v>
      </c>
      <c r="I187" s="212"/>
      <c r="J187" s="212">
        <f t="shared" si="11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11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11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11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116"/>
        <v>0</v>
      </c>
      <c r="AL187" s="212">
        <f t="shared" si="117"/>
        <v>0</v>
      </c>
    </row>
    <row r="188" spans="2:38" x14ac:dyDescent="0.25">
      <c r="B188" s="210" t="s">
        <v>1008</v>
      </c>
      <c r="C188" s="211" t="s">
        <v>1009</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110"/>
        <v>0</v>
      </c>
      <c r="G188" s="212"/>
      <c r="H188" s="212">
        <f t="shared" si="111"/>
        <v>0</v>
      </c>
      <c r="I188" s="212"/>
      <c r="J188" s="212">
        <f t="shared" si="11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11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11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11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116"/>
        <v>0</v>
      </c>
      <c r="AL188" s="212">
        <f t="shared" si="117"/>
        <v>0</v>
      </c>
    </row>
    <row r="189" spans="2:38" x14ac:dyDescent="0.25">
      <c r="B189" s="210" t="s">
        <v>1010</v>
      </c>
      <c r="C189" s="211" t="s">
        <v>1011</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110"/>
        <v>0</v>
      </c>
      <c r="G189" s="212"/>
      <c r="H189" s="212">
        <f t="shared" si="111"/>
        <v>0</v>
      </c>
      <c r="I189" s="212"/>
      <c r="J189" s="212">
        <f t="shared" si="11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11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11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11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116"/>
        <v>0</v>
      </c>
      <c r="AL189" s="212">
        <f t="shared" si="117"/>
        <v>0</v>
      </c>
    </row>
    <row r="190" spans="2:38" x14ac:dyDescent="0.25">
      <c r="B190" s="210" t="s">
        <v>385</v>
      </c>
      <c r="C190" s="211" t="s">
        <v>1012</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122648</v>
      </c>
      <c r="F190" s="212">
        <f t="shared" ref="F190:F221" si="118">D190+E190</f>
        <v>122648</v>
      </c>
      <c r="G190" s="212"/>
      <c r="H190" s="212">
        <f t="shared" ref="H190:H221" si="119">F190-G190</f>
        <v>122648</v>
      </c>
      <c r="I190" s="212"/>
      <c r="J190" s="212">
        <f t="shared" ref="J190:J221" si="120">F190-I190</f>
        <v>122648</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122648</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122648</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221" si="121">V190+W190+X190</f>
        <v>122648</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221" si="12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221" si="12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221" si="124">AH190+AI190+AJ190</f>
        <v>0</v>
      </c>
      <c r="AL190" s="212">
        <f t="shared" ref="AL190:AL221" si="125">Y190+AC190+AG190+AK190</f>
        <v>122648</v>
      </c>
    </row>
    <row r="191" spans="2:38" x14ac:dyDescent="0.25">
      <c r="B191" s="210" t="s">
        <v>1013</v>
      </c>
      <c r="C191" s="211" t="s">
        <v>1014</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118"/>
        <v>0</v>
      </c>
      <c r="G191" s="212"/>
      <c r="H191" s="212">
        <f t="shared" si="119"/>
        <v>0</v>
      </c>
      <c r="I191" s="212"/>
      <c r="J191" s="212">
        <f t="shared" si="12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12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12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12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124"/>
        <v>0</v>
      </c>
      <c r="AL191" s="212">
        <f t="shared" si="125"/>
        <v>0</v>
      </c>
    </row>
    <row r="192" spans="2:38" x14ac:dyDescent="0.25">
      <c r="B192" s="210" t="s">
        <v>1015</v>
      </c>
      <c r="C192" s="211" t="s">
        <v>1016</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118"/>
        <v>0</v>
      </c>
      <c r="G192" s="212"/>
      <c r="H192" s="212">
        <f t="shared" si="119"/>
        <v>0</v>
      </c>
      <c r="I192" s="212"/>
      <c r="J192" s="212">
        <f t="shared" si="12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12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12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12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124"/>
        <v>0</v>
      </c>
      <c r="AL192" s="212">
        <f t="shared" si="125"/>
        <v>0</v>
      </c>
    </row>
    <row r="193" spans="2:38" x14ac:dyDescent="0.25">
      <c r="B193" s="210" t="s">
        <v>1017</v>
      </c>
      <c r="C193" s="211" t="s">
        <v>1018</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118"/>
        <v>0</v>
      </c>
      <c r="G193" s="212"/>
      <c r="H193" s="212">
        <f t="shared" si="119"/>
        <v>0</v>
      </c>
      <c r="I193" s="212"/>
      <c r="J193" s="212">
        <f t="shared" si="12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12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12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12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124"/>
        <v>0</v>
      </c>
      <c r="AL193" s="212">
        <f t="shared" si="125"/>
        <v>0</v>
      </c>
    </row>
    <row r="194" spans="2:38" x14ac:dyDescent="0.25">
      <c r="B194" s="219" t="s">
        <v>386</v>
      </c>
      <c r="C194" s="220" t="s">
        <v>264</v>
      </c>
      <c r="D194" s="221">
        <f>SUM(D195:D196)</f>
        <v>0</v>
      </c>
      <c r="E194" s="221">
        <f>SUM(E195:E196)</f>
        <v>0</v>
      </c>
      <c r="F194" s="221">
        <f t="shared" si="118"/>
        <v>0</v>
      </c>
      <c r="G194" s="221">
        <f>SUM(G195:G196)</f>
        <v>0</v>
      </c>
      <c r="H194" s="221">
        <f t="shared" si="119"/>
        <v>0</v>
      </c>
      <c r="I194" s="221">
        <f>SUM(I195:I196)</f>
        <v>0</v>
      </c>
      <c r="J194" s="221">
        <f t="shared" si="120"/>
        <v>0</v>
      </c>
      <c r="K194" s="221">
        <f t="shared" ref="K194:AJ194" si="126">SUM(K195:K196)</f>
        <v>0</v>
      </c>
      <c r="L194" s="221">
        <f t="shared" si="126"/>
        <v>0</v>
      </c>
      <c r="M194" s="221">
        <f t="shared" si="126"/>
        <v>0</v>
      </c>
      <c r="N194" s="221">
        <f t="shared" si="126"/>
        <v>0</v>
      </c>
      <c r="O194" s="221">
        <f t="shared" si="126"/>
        <v>0</v>
      </c>
      <c r="P194" s="221">
        <f t="shared" si="126"/>
        <v>0</v>
      </c>
      <c r="Q194" s="221">
        <f t="shared" si="126"/>
        <v>0</v>
      </c>
      <c r="R194" s="221">
        <f t="shared" si="126"/>
        <v>0</v>
      </c>
      <c r="S194" s="221">
        <f t="shared" si="126"/>
        <v>0</v>
      </c>
      <c r="T194" s="221">
        <f t="shared" si="126"/>
        <v>0</v>
      </c>
      <c r="U194" s="221">
        <f t="shared" si="126"/>
        <v>0</v>
      </c>
      <c r="V194" s="221">
        <f t="shared" si="126"/>
        <v>0</v>
      </c>
      <c r="W194" s="221">
        <f t="shared" si="126"/>
        <v>0</v>
      </c>
      <c r="X194" s="221">
        <f t="shared" si="126"/>
        <v>0</v>
      </c>
      <c r="Y194" s="221">
        <f t="shared" si="121"/>
        <v>0</v>
      </c>
      <c r="Z194" s="221">
        <f t="shared" si="126"/>
        <v>0</v>
      </c>
      <c r="AA194" s="221">
        <f t="shared" si="126"/>
        <v>0</v>
      </c>
      <c r="AB194" s="221">
        <f t="shared" si="126"/>
        <v>0</v>
      </c>
      <c r="AC194" s="221">
        <f t="shared" si="122"/>
        <v>0</v>
      </c>
      <c r="AD194" s="221">
        <f t="shared" si="126"/>
        <v>0</v>
      </c>
      <c r="AE194" s="221">
        <f t="shared" si="126"/>
        <v>0</v>
      </c>
      <c r="AF194" s="221">
        <f t="shared" si="126"/>
        <v>0</v>
      </c>
      <c r="AG194" s="221">
        <f t="shared" si="123"/>
        <v>0</v>
      </c>
      <c r="AH194" s="221">
        <f t="shared" si="126"/>
        <v>0</v>
      </c>
      <c r="AI194" s="221">
        <f t="shared" si="126"/>
        <v>0</v>
      </c>
      <c r="AJ194" s="221">
        <f t="shared" si="126"/>
        <v>0</v>
      </c>
      <c r="AK194" s="221">
        <f t="shared" si="124"/>
        <v>0</v>
      </c>
      <c r="AL194" s="221">
        <f t="shared" si="125"/>
        <v>0</v>
      </c>
    </row>
    <row r="195" spans="2:38" x14ac:dyDescent="0.25">
      <c r="B195" s="210" t="s">
        <v>387</v>
      </c>
      <c r="C195" s="211" t="s">
        <v>265</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2">
        <f t="shared" si="118"/>
        <v>0</v>
      </c>
      <c r="G195" s="212"/>
      <c r="H195" s="212">
        <f t="shared" si="119"/>
        <v>0</v>
      </c>
      <c r="I195" s="212"/>
      <c r="J195" s="212">
        <f t="shared" si="120"/>
        <v>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2">
        <f t="shared" si="121"/>
        <v>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si="122"/>
        <v>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si="123"/>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si="124"/>
        <v>0</v>
      </c>
      <c r="AL195" s="212">
        <f t="shared" si="125"/>
        <v>0</v>
      </c>
    </row>
    <row r="196" spans="2:38" x14ac:dyDescent="0.25">
      <c r="B196" s="210" t="s">
        <v>388</v>
      </c>
      <c r="C196" s="211" t="s">
        <v>266</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2">
        <f t="shared" si="118"/>
        <v>0</v>
      </c>
      <c r="G196" s="212"/>
      <c r="H196" s="212">
        <f t="shared" si="119"/>
        <v>0</v>
      </c>
      <c r="I196" s="212"/>
      <c r="J196" s="212">
        <f t="shared" si="120"/>
        <v>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121"/>
        <v>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122"/>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123"/>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124"/>
        <v>0</v>
      </c>
      <c r="AL196" s="212">
        <f t="shared" si="125"/>
        <v>0</v>
      </c>
    </row>
    <row r="197" spans="2:38" x14ac:dyDescent="0.25">
      <c r="B197" s="219" t="s">
        <v>389</v>
      </c>
      <c r="C197" s="220" t="s">
        <v>267</v>
      </c>
      <c r="D197" s="221">
        <f>SUM(D198:D203)</f>
        <v>0</v>
      </c>
      <c r="E197" s="221">
        <f>SUM(E198:E203)</f>
        <v>0</v>
      </c>
      <c r="F197" s="221">
        <f t="shared" si="118"/>
        <v>0</v>
      </c>
      <c r="G197" s="221">
        <f>SUM(G198:G203)</f>
        <v>0</v>
      </c>
      <c r="H197" s="221">
        <f t="shared" si="119"/>
        <v>0</v>
      </c>
      <c r="I197" s="221">
        <f>SUM(I198:I203)</f>
        <v>0</v>
      </c>
      <c r="J197" s="221">
        <f t="shared" si="120"/>
        <v>0</v>
      </c>
      <c r="K197" s="221">
        <f t="shared" ref="K197:X197" si="127">SUM(K198:K203)</f>
        <v>0</v>
      </c>
      <c r="L197" s="221">
        <f t="shared" si="127"/>
        <v>0</v>
      </c>
      <c r="M197" s="221">
        <f t="shared" si="127"/>
        <v>0</v>
      </c>
      <c r="N197" s="221">
        <f t="shared" si="127"/>
        <v>0</v>
      </c>
      <c r="O197" s="221">
        <f t="shared" si="127"/>
        <v>0</v>
      </c>
      <c r="P197" s="221">
        <f t="shared" si="127"/>
        <v>0</v>
      </c>
      <c r="Q197" s="221">
        <f t="shared" si="127"/>
        <v>0</v>
      </c>
      <c r="R197" s="221">
        <f t="shared" si="127"/>
        <v>0</v>
      </c>
      <c r="S197" s="221">
        <f t="shared" si="127"/>
        <v>0</v>
      </c>
      <c r="T197" s="221">
        <f t="shared" si="127"/>
        <v>0</v>
      </c>
      <c r="U197" s="221">
        <f t="shared" si="127"/>
        <v>0</v>
      </c>
      <c r="V197" s="221">
        <f t="shared" si="127"/>
        <v>0</v>
      </c>
      <c r="W197" s="221">
        <f t="shared" si="127"/>
        <v>0</v>
      </c>
      <c r="X197" s="221">
        <f t="shared" si="127"/>
        <v>0</v>
      </c>
      <c r="Y197" s="221">
        <f t="shared" si="121"/>
        <v>0</v>
      </c>
      <c r="Z197" s="221">
        <f>SUM(Z198:Z203)</f>
        <v>0</v>
      </c>
      <c r="AA197" s="221">
        <f>SUM(AA198:AA203)</f>
        <v>0</v>
      </c>
      <c r="AB197" s="221">
        <f>SUM(AB198:AB203)</f>
        <v>0</v>
      </c>
      <c r="AC197" s="221">
        <f t="shared" si="122"/>
        <v>0</v>
      </c>
      <c r="AD197" s="221">
        <f>SUM(AD198:AD203)</f>
        <v>0</v>
      </c>
      <c r="AE197" s="221">
        <f>SUM(AE198:AE203)</f>
        <v>0</v>
      </c>
      <c r="AF197" s="221">
        <f>SUM(AF198:AF203)</f>
        <v>0</v>
      </c>
      <c r="AG197" s="221">
        <f t="shared" si="123"/>
        <v>0</v>
      </c>
      <c r="AH197" s="221">
        <f>SUM(AH198:AH203)</f>
        <v>0</v>
      </c>
      <c r="AI197" s="221">
        <f>SUM(AI198:AI203)</f>
        <v>0</v>
      </c>
      <c r="AJ197" s="221">
        <f>SUM(AJ198:AJ203)</f>
        <v>0</v>
      </c>
      <c r="AK197" s="221">
        <f t="shared" si="124"/>
        <v>0</v>
      </c>
      <c r="AL197" s="221">
        <f t="shared" si="125"/>
        <v>0</v>
      </c>
    </row>
    <row r="198" spans="2:38" x14ac:dyDescent="0.25">
      <c r="B198" s="210" t="s">
        <v>390</v>
      </c>
      <c r="C198" s="211" t="s">
        <v>268</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118"/>
        <v>0</v>
      </c>
      <c r="G198" s="212"/>
      <c r="H198" s="212">
        <f t="shared" si="119"/>
        <v>0</v>
      </c>
      <c r="I198" s="212"/>
      <c r="J198" s="212">
        <f t="shared" si="120"/>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si="121"/>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si="122"/>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si="123"/>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si="124"/>
        <v>0</v>
      </c>
      <c r="AL198" s="212">
        <f t="shared" si="125"/>
        <v>0</v>
      </c>
    </row>
    <row r="199" spans="2:38" x14ac:dyDescent="0.25">
      <c r="B199" s="210" t="s">
        <v>1040</v>
      </c>
      <c r="C199" s="211" t="s">
        <v>1041</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si="118"/>
        <v>0</v>
      </c>
      <c r="G199" s="212"/>
      <c r="H199" s="212">
        <f t="shared" si="119"/>
        <v>0</v>
      </c>
      <c r="I199" s="212"/>
      <c r="J199" s="212">
        <f t="shared" si="120"/>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121"/>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122"/>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123"/>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124"/>
        <v>0</v>
      </c>
      <c r="AL199" s="212">
        <f t="shared" si="125"/>
        <v>0</v>
      </c>
    </row>
    <row r="200" spans="2:38" x14ac:dyDescent="0.25">
      <c r="B200" s="210" t="s">
        <v>1042</v>
      </c>
      <c r="C200" s="211" t="s">
        <v>1043</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118"/>
        <v>0</v>
      </c>
      <c r="G200" s="212"/>
      <c r="H200" s="212">
        <f t="shared" si="119"/>
        <v>0</v>
      </c>
      <c r="I200" s="212"/>
      <c r="J200" s="212">
        <f t="shared" si="120"/>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si="121"/>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si="122"/>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si="123"/>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si="124"/>
        <v>0</v>
      </c>
      <c r="AL200" s="212">
        <f t="shared" si="125"/>
        <v>0</v>
      </c>
    </row>
    <row r="201" spans="2:38" x14ac:dyDescent="0.25">
      <c r="B201" s="210" t="s">
        <v>1044</v>
      </c>
      <c r="C201" s="211" t="s">
        <v>1045</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si="118"/>
        <v>0</v>
      </c>
      <c r="G201" s="212"/>
      <c r="H201" s="212">
        <f t="shared" si="119"/>
        <v>0</v>
      </c>
      <c r="I201" s="212"/>
      <c r="J201" s="212">
        <f t="shared" si="120"/>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121"/>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122"/>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123"/>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124"/>
        <v>0</v>
      </c>
      <c r="AL201" s="212">
        <f t="shared" si="125"/>
        <v>0</v>
      </c>
    </row>
    <row r="202" spans="2:38" x14ac:dyDescent="0.25">
      <c r="B202" s="210" t="s">
        <v>1046</v>
      </c>
      <c r="C202" s="211" t="s">
        <v>1047</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si="118"/>
        <v>0</v>
      </c>
      <c r="G202" s="212"/>
      <c r="H202" s="212">
        <f t="shared" si="119"/>
        <v>0</v>
      </c>
      <c r="I202" s="212"/>
      <c r="J202" s="212">
        <f t="shared" si="120"/>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121"/>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122"/>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123"/>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24"/>
        <v>0</v>
      </c>
      <c r="AL202" s="212">
        <f t="shared" si="125"/>
        <v>0</v>
      </c>
    </row>
    <row r="203" spans="2:38" x14ac:dyDescent="0.25">
      <c r="B203" s="210" t="s">
        <v>1048</v>
      </c>
      <c r="C203" s="211" t="s">
        <v>1049</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118"/>
        <v>0</v>
      </c>
      <c r="G203" s="212"/>
      <c r="H203" s="212">
        <f t="shared" si="119"/>
        <v>0</v>
      </c>
      <c r="I203" s="212"/>
      <c r="J203" s="212">
        <f t="shared" si="120"/>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si="121"/>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si="122"/>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si="123"/>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si="124"/>
        <v>0</v>
      </c>
      <c r="AL203" s="212">
        <f t="shared" si="125"/>
        <v>0</v>
      </c>
    </row>
    <row r="204" spans="2:38" x14ac:dyDescent="0.25">
      <c r="B204" s="219" t="s">
        <v>391</v>
      </c>
      <c r="C204" s="220" t="s">
        <v>269</v>
      </c>
      <c r="D204" s="221">
        <f>SUM(D205:D211)</f>
        <v>0</v>
      </c>
      <c r="E204" s="221">
        <f>SUM(E205:E211)</f>
        <v>229400</v>
      </c>
      <c r="F204" s="221">
        <f t="shared" si="118"/>
        <v>229400</v>
      </c>
      <c r="G204" s="221">
        <f>SUM(G205:G211)</f>
        <v>0</v>
      </c>
      <c r="H204" s="221">
        <f t="shared" si="119"/>
        <v>229400</v>
      </c>
      <c r="I204" s="221">
        <f>SUM(I205:I211)</f>
        <v>0</v>
      </c>
      <c r="J204" s="221">
        <f t="shared" si="120"/>
        <v>229400</v>
      </c>
      <c r="K204" s="221">
        <f t="shared" ref="K204:X204" si="128">SUM(K205:K211)</f>
        <v>0</v>
      </c>
      <c r="L204" s="221">
        <f t="shared" si="128"/>
        <v>0</v>
      </c>
      <c r="M204" s="221">
        <f t="shared" si="128"/>
        <v>229400</v>
      </c>
      <c r="N204" s="221">
        <f t="shared" si="128"/>
        <v>0</v>
      </c>
      <c r="O204" s="221">
        <f t="shared" si="128"/>
        <v>0</v>
      </c>
      <c r="P204" s="221">
        <f t="shared" si="128"/>
        <v>0</v>
      </c>
      <c r="Q204" s="221">
        <f t="shared" si="128"/>
        <v>0</v>
      </c>
      <c r="R204" s="221">
        <f t="shared" si="128"/>
        <v>0</v>
      </c>
      <c r="S204" s="221">
        <f t="shared" si="128"/>
        <v>0</v>
      </c>
      <c r="T204" s="221">
        <f t="shared" si="128"/>
        <v>0</v>
      </c>
      <c r="U204" s="221">
        <f t="shared" si="128"/>
        <v>0</v>
      </c>
      <c r="V204" s="221">
        <f t="shared" si="128"/>
        <v>0</v>
      </c>
      <c r="W204" s="221">
        <f t="shared" si="128"/>
        <v>229400</v>
      </c>
      <c r="X204" s="221">
        <f t="shared" si="128"/>
        <v>0</v>
      </c>
      <c r="Y204" s="221">
        <f t="shared" si="121"/>
        <v>229400</v>
      </c>
      <c r="Z204" s="221">
        <f>SUM(Z205:Z211)</f>
        <v>0</v>
      </c>
      <c r="AA204" s="221">
        <f>SUM(AA205:AA211)</f>
        <v>0</v>
      </c>
      <c r="AB204" s="221">
        <f>SUM(AB205:AB211)</f>
        <v>0</v>
      </c>
      <c r="AC204" s="221">
        <f t="shared" si="122"/>
        <v>0</v>
      </c>
      <c r="AD204" s="221">
        <f>SUM(AD205:AD211)</f>
        <v>0</v>
      </c>
      <c r="AE204" s="221">
        <f>SUM(AE205:AE211)</f>
        <v>0</v>
      </c>
      <c r="AF204" s="221">
        <f>SUM(AF205:AF211)</f>
        <v>0</v>
      </c>
      <c r="AG204" s="221">
        <f t="shared" si="123"/>
        <v>0</v>
      </c>
      <c r="AH204" s="221">
        <f>SUM(AH205:AH211)</f>
        <v>0</v>
      </c>
      <c r="AI204" s="221">
        <f>SUM(AI205:AI211)</f>
        <v>0</v>
      </c>
      <c r="AJ204" s="221">
        <f>SUM(AJ205:AJ211)</f>
        <v>0</v>
      </c>
      <c r="AK204" s="221">
        <f t="shared" si="124"/>
        <v>0</v>
      </c>
      <c r="AL204" s="221">
        <f t="shared" si="125"/>
        <v>229400</v>
      </c>
    </row>
    <row r="205" spans="2:38" x14ac:dyDescent="0.25">
      <c r="B205" s="210" t="s">
        <v>392</v>
      </c>
      <c r="C205" s="211" t="s">
        <v>270</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229400</v>
      </c>
      <c r="F205" s="212">
        <f t="shared" si="118"/>
        <v>229400</v>
      </c>
      <c r="G205" s="212"/>
      <c r="H205" s="212">
        <f t="shared" si="119"/>
        <v>229400</v>
      </c>
      <c r="I205" s="212"/>
      <c r="J205" s="212">
        <f t="shared" si="120"/>
        <v>229400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229400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229400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121"/>
        <v>229400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122"/>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123"/>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24"/>
        <v>0</v>
      </c>
      <c r="AL205" s="212">
        <f t="shared" si="125"/>
        <v>229400</v>
      </c>
    </row>
    <row r="206" spans="2:38" x14ac:dyDescent="0.25">
      <c r="B206" s="210" t="s">
        <v>1050</v>
      </c>
      <c r="C206" s="211" t="s">
        <v>1051</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118"/>
        <v>0</v>
      </c>
      <c r="G206" s="212"/>
      <c r="H206" s="212">
        <f t="shared" si="119"/>
        <v>0</v>
      </c>
      <c r="I206" s="212"/>
      <c r="J206" s="212">
        <f t="shared" si="120"/>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121"/>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122"/>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123"/>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24"/>
        <v>0</v>
      </c>
      <c r="AL206" s="212">
        <f t="shared" si="125"/>
        <v>0</v>
      </c>
    </row>
    <row r="207" spans="2:38" x14ac:dyDescent="0.25">
      <c r="B207" s="210" t="s">
        <v>1052</v>
      </c>
      <c r="C207" s="211" t="s">
        <v>1053</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118"/>
        <v>0</v>
      </c>
      <c r="G207" s="212"/>
      <c r="H207" s="212">
        <f t="shared" si="119"/>
        <v>0</v>
      </c>
      <c r="I207" s="212"/>
      <c r="J207" s="212">
        <f t="shared" si="120"/>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si="121"/>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si="122"/>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si="123"/>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si="124"/>
        <v>0</v>
      </c>
      <c r="AL207" s="212">
        <f t="shared" si="125"/>
        <v>0</v>
      </c>
    </row>
    <row r="208" spans="2:38" x14ac:dyDescent="0.25">
      <c r="B208" s="210" t="s">
        <v>1054</v>
      </c>
      <c r="C208" s="211" t="s">
        <v>1055</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118"/>
        <v>0</v>
      </c>
      <c r="G208" s="212"/>
      <c r="H208" s="212">
        <f t="shared" si="119"/>
        <v>0</v>
      </c>
      <c r="I208" s="212"/>
      <c r="J208" s="212">
        <f t="shared" si="120"/>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si="121"/>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si="122"/>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si="123"/>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si="124"/>
        <v>0</v>
      </c>
      <c r="AL208" s="212">
        <f t="shared" si="125"/>
        <v>0</v>
      </c>
    </row>
    <row r="209" spans="2:38" x14ac:dyDescent="0.25">
      <c r="B209" s="210" t="s">
        <v>1056</v>
      </c>
      <c r="C209" s="211" t="s">
        <v>1057</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si="118"/>
        <v>0</v>
      </c>
      <c r="G209" s="212"/>
      <c r="H209" s="212">
        <f t="shared" si="119"/>
        <v>0</v>
      </c>
      <c r="I209" s="212"/>
      <c r="J209" s="212">
        <f t="shared" si="120"/>
        <v>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121"/>
        <v>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12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12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124"/>
        <v>0</v>
      </c>
      <c r="AL209" s="212">
        <f t="shared" si="125"/>
        <v>0</v>
      </c>
    </row>
    <row r="210" spans="2:38" x14ac:dyDescent="0.25">
      <c r="B210" s="210" t="s">
        <v>1058</v>
      </c>
      <c r="C210" s="211" t="s">
        <v>1059</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si="118"/>
        <v>0</v>
      </c>
      <c r="G210" s="212"/>
      <c r="H210" s="212">
        <f t="shared" si="119"/>
        <v>0</v>
      </c>
      <c r="I210" s="212"/>
      <c r="J210" s="212">
        <f t="shared" si="120"/>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121"/>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122"/>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123"/>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24"/>
        <v>0</v>
      </c>
      <c r="AL210" s="212">
        <f t="shared" si="125"/>
        <v>0</v>
      </c>
    </row>
    <row r="211" spans="2:38" x14ac:dyDescent="0.25">
      <c r="B211" s="210" t="s">
        <v>1060</v>
      </c>
      <c r="C211" s="211" t="s">
        <v>1061</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118"/>
        <v>0</v>
      </c>
      <c r="G211" s="212"/>
      <c r="H211" s="212">
        <f t="shared" si="119"/>
        <v>0</v>
      </c>
      <c r="I211" s="212"/>
      <c r="J211" s="212">
        <f t="shared" si="120"/>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si="121"/>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si="122"/>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si="123"/>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si="124"/>
        <v>0</v>
      </c>
      <c r="AL211" s="212">
        <f t="shared" si="125"/>
        <v>0</v>
      </c>
    </row>
    <row r="212" spans="2:38" x14ac:dyDescent="0.25">
      <c r="B212" s="207" t="s">
        <v>386</v>
      </c>
      <c r="C212" s="208" t="s">
        <v>264</v>
      </c>
      <c r="D212" s="209">
        <f>D213+D221</f>
        <v>0</v>
      </c>
      <c r="E212" s="209">
        <f>E213+E221</f>
        <v>4103168.4</v>
      </c>
      <c r="F212" s="209">
        <f t="shared" si="118"/>
        <v>4103168.4</v>
      </c>
      <c r="G212" s="209">
        <f>G213+G221</f>
        <v>0</v>
      </c>
      <c r="H212" s="209">
        <f t="shared" si="119"/>
        <v>4103168.4</v>
      </c>
      <c r="I212" s="209">
        <f>I213+I221</f>
        <v>0</v>
      </c>
      <c r="J212" s="209">
        <f t="shared" si="120"/>
        <v>4103168.4</v>
      </c>
      <c r="K212" s="209">
        <f t="shared" ref="K212:X212" si="129">K213+K221</f>
        <v>0</v>
      </c>
      <c r="L212" s="209">
        <f t="shared" si="129"/>
        <v>0</v>
      </c>
      <c r="M212" s="209">
        <f t="shared" si="129"/>
        <v>4103168.4</v>
      </c>
      <c r="N212" s="209">
        <f t="shared" si="129"/>
        <v>0</v>
      </c>
      <c r="O212" s="209">
        <f t="shared" si="129"/>
        <v>0</v>
      </c>
      <c r="P212" s="209">
        <f t="shared" si="129"/>
        <v>0</v>
      </c>
      <c r="Q212" s="209">
        <f t="shared" si="129"/>
        <v>0</v>
      </c>
      <c r="R212" s="209">
        <f t="shared" si="129"/>
        <v>0</v>
      </c>
      <c r="S212" s="209">
        <f t="shared" si="129"/>
        <v>0</v>
      </c>
      <c r="T212" s="209">
        <f t="shared" si="129"/>
        <v>0</v>
      </c>
      <c r="U212" s="209">
        <f t="shared" si="129"/>
        <v>0</v>
      </c>
      <c r="V212" s="209">
        <f t="shared" si="129"/>
        <v>0</v>
      </c>
      <c r="W212" s="209">
        <f t="shared" si="129"/>
        <v>4103168.4</v>
      </c>
      <c r="X212" s="209">
        <f t="shared" si="129"/>
        <v>0</v>
      </c>
      <c r="Y212" s="209">
        <f t="shared" si="121"/>
        <v>4103168.4</v>
      </c>
      <c r="Z212" s="209">
        <f>Z213+Z221</f>
        <v>0</v>
      </c>
      <c r="AA212" s="209">
        <f>AA213+AA221</f>
        <v>0</v>
      </c>
      <c r="AB212" s="209">
        <f>AB213+AB221</f>
        <v>0</v>
      </c>
      <c r="AC212" s="209">
        <f t="shared" si="122"/>
        <v>0</v>
      </c>
      <c r="AD212" s="209">
        <f>AD213+AD221</f>
        <v>0</v>
      </c>
      <c r="AE212" s="209">
        <f>AE213+AE221</f>
        <v>0</v>
      </c>
      <c r="AF212" s="209">
        <f>AF213+AF221</f>
        <v>0</v>
      </c>
      <c r="AG212" s="209">
        <f t="shared" si="123"/>
        <v>0</v>
      </c>
      <c r="AH212" s="209">
        <f>AH213+AH221</f>
        <v>0</v>
      </c>
      <c r="AI212" s="209">
        <f>AI213+AI221</f>
        <v>0</v>
      </c>
      <c r="AJ212" s="209">
        <f>AJ213+AJ221</f>
        <v>0</v>
      </c>
      <c r="AK212" s="209">
        <f t="shared" si="124"/>
        <v>0</v>
      </c>
      <c r="AL212" s="209">
        <f t="shared" si="125"/>
        <v>4103168.4</v>
      </c>
    </row>
    <row r="213" spans="2:38" x14ac:dyDescent="0.25">
      <c r="B213" s="219" t="s">
        <v>387</v>
      </c>
      <c r="C213" s="220" t="s">
        <v>265</v>
      </c>
      <c r="D213" s="221">
        <f>SUM(D214:D220)</f>
        <v>0</v>
      </c>
      <c r="E213" s="221">
        <f>SUM(E214:E220)</f>
        <v>1482000</v>
      </c>
      <c r="F213" s="221">
        <f t="shared" si="118"/>
        <v>1482000</v>
      </c>
      <c r="G213" s="221">
        <f>SUM(G214:G220)</f>
        <v>0</v>
      </c>
      <c r="H213" s="221">
        <f t="shared" si="119"/>
        <v>1482000</v>
      </c>
      <c r="I213" s="221">
        <f>SUM(I214:I220)</f>
        <v>0</v>
      </c>
      <c r="J213" s="221">
        <f t="shared" si="120"/>
        <v>1482000</v>
      </c>
      <c r="K213" s="221">
        <f t="shared" ref="K213:X213" si="130">SUM(K214:K220)</f>
        <v>0</v>
      </c>
      <c r="L213" s="221">
        <f t="shared" si="130"/>
        <v>0</v>
      </c>
      <c r="M213" s="221">
        <f t="shared" si="130"/>
        <v>1482000</v>
      </c>
      <c r="N213" s="221">
        <f t="shared" si="130"/>
        <v>0</v>
      </c>
      <c r="O213" s="221">
        <f t="shared" si="130"/>
        <v>0</v>
      </c>
      <c r="P213" s="221">
        <f t="shared" si="130"/>
        <v>0</v>
      </c>
      <c r="Q213" s="221">
        <f t="shared" si="130"/>
        <v>0</v>
      </c>
      <c r="R213" s="221">
        <f t="shared" si="130"/>
        <v>0</v>
      </c>
      <c r="S213" s="221">
        <f t="shared" si="130"/>
        <v>0</v>
      </c>
      <c r="T213" s="221">
        <f t="shared" si="130"/>
        <v>0</v>
      </c>
      <c r="U213" s="221">
        <f t="shared" si="130"/>
        <v>0</v>
      </c>
      <c r="V213" s="221">
        <f t="shared" si="130"/>
        <v>0</v>
      </c>
      <c r="W213" s="221">
        <f t="shared" si="130"/>
        <v>1482000</v>
      </c>
      <c r="X213" s="221">
        <f t="shared" si="130"/>
        <v>0</v>
      </c>
      <c r="Y213" s="221">
        <f t="shared" si="121"/>
        <v>1482000</v>
      </c>
      <c r="Z213" s="221">
        <f>SUM(Z214:Z220)</f>
        <v>0</v>
      </c>
      <c r="AA213" s="221">
        <f>SUM(AA214:AA220)</f>
        <v>0</v>
      </c>
      <c r="AB213" s="221">
        <f>SUM(AB214:AB220)</f>
        <v>0</v>
      </c>
      <c r="AC213" s="221">
        <f t="shared" si="122"/>
        <v>0</v>
      </c>
      <c r="AD213" s="221">
        <f>SUM(AD214:AD220)</f>
        <v>0</v>
      </c>
      <c r="AE213" s="221">
        <f>SUM(AE214:AE220)</f>
        <v>0</v>
      </c>
      <c r="AF213" s="221">
        <f>SUM(AF214:AF220)</f>
        <v>0</v>
      </c>
      <c r="AG213" s="221">
        <f t="shared" si="123"/>
        <v>0</v>
      </c>
      <c r="AH213" s="221">
        <f>SUM(AH214:AH220)</f>
        <v>0</v>
      </c>
      <c r="AI213" s="221">
        <f>SUM(AI214:AI220)</f>
        <v>0</v>
      </c>
      <c r="AJ213" s="221">
        <f>SUM(AJ214:AJ220)</f>
        <v>0</v>
      </c>
      <c r="AK213" s="221">
        <f t="shared" si="124"/>
        <v>0</v>
      </c>
      <c r="AL213" s="221">
        <f t="shared" si="125"/>
        <v>1482000</v>
      </c>
    </row>
    <row r="214" spans="2:38" x14ac:dyDescent="0.25">
      <c r="B214" s="210" t="s">
        <v>393</v>
      </c>
      <c r="C214" s="211" t="s">
        <v>271</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434000</v>
      </c>
      <c r="F214" s="212">
        <f t="shared" si="118"/>
        <v>434000</v>
      </c>
      <c r="G214" s="212"/>
      <c r="H214" s="212">
        <f t="shared" si="119"/>
        <v>434000</v>
      </c>
      <c r="I214" s="212"/>
      <c r="J214" s="212">
        <f t="shared" si="120"/>
        <v>434000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434000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434000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121"/>
        <v>434000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122"/>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123"/>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24"/>
        <v>0</v>
      </c>
      <c r="AL214" s="212">
        <f t="shared" si="125"/>
        <v>434000</v>
      </c>
    </row>
    <row r="215" spans="2:38" x14ac:dyDescent="0.25">
      <c r="B215" s="210" t="s">
        <v>1019</v>
      </c>
      <c r="C215" s="211" t="s">
        <v>1020</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si="118"/>
        <v>0</v>
      </c>
      <c r="G215" s="212"/>
      <c r="H215" s="212">
        <f t="shared" si="119"/>
        <v>0</v>
      </c>
      <c r="I215" s="212"/>
      <c r="J215" s="212">
        <f t="shared" si="120"/>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si="121"/>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si="122"/>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si="123"/>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si="124"/>
        <v>0</v>
      </c>
      <c r="AL215" s="212">
        <f t="shared" si="125"/>
        <v>0</v>
      </c>
    </row>
    <row r="216" spans="2:38" x14ac:dyDescent="0.25">
      <c r="B216" s="210" t="s">
        <v>1021</v>
      </c>
      <c r="C216" s="211" t="s">
        <v>1022</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118"/>
        <v>0</v>
      </c>
      <c r="G216" s="212"/>
      <c r="H216" s="212">
        <f t="shared" si="119"/>
        <v>0</v>
      </c>
      <c r="I216" s="212"/>
      <c r="J216" s="212">
        <f t="shared" si="120"/>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121"/>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122"/>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123"/>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24"/>
        <v>0</v>
      </c>
      <c r="AL216" s="212">
        <f t="shared" si="125"/>
        <v>0</v>
      </c>
    </row>
    <row r="217" spans="2:38" x14ac:dyDescent="0.25">
      <c r="B217" s="210" t="s">
        <v>1023</v>
      </c>
      <c r="C217" s="211" t="s">
        <v>1024</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118"/>
        <v>0</v>
      </c>
      <c r="G217" s="212"/>
      <c r="H217" s="212">
        <f t="shared" si="119"/>
        <v>0</v>
      </c>
      <c r="I217" s="212"/>
      <c r="J217" s="212">
        <f t="shared" si="120"/>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si="121"/>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si="122"/>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si="123"/>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si="124"/>
        <v>0</v>
      </c>
      <c r="AL217" s="212">
        <f t="shared" si="125"/>
        <v>0</v>
      </c>
    </row>
    <row r="218" spans="2:38" x14ac:dyDescent="0.25">
      <c r="B218" s="210" t="s">
        <v>1025</v>
      </c>
      <c r="C218" s="211" t="s">
        <v>1026</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1048000</v>
      </c>
      <c r="F218" s="212">
        <f t="shared" si="118"/>
        <v>1048000</v>
      </c>
      <c r="G218" s="212"/>
      <c r="H218" s="212">
        <f t="shared" si="119"/>
        <v>1048000</v>
      </c>
      <c r="I218" s="212"/>
      <c r="J218" s="212">
        <f t="shared" si="120"/>
        <v>1048000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1048000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1048000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121"/>
        <v>1048000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122"/>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123"/>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124"/>
        <v>0</v>
      </c>
      <c r="AL218" s="212">
        <f t="shared" si="125"/>
        <v>1048000</v>
      </c>
    </row>
    <row r="219" spans="2:38" x14ac:dyDescent="0.25">
      <c r="B219" s="210" t="s">
        <v>1027</v>
      </c>
      <c r="C219" s="211" t="s">
        <v>1028</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si="118"/>
        <v>0</v>
      </c>
      <c r="G219" s="212"/>
      <c r="H219" s="212">
        <f t="shared" si="119"/>
        <v>0</v>
      </c>
      <c r="I219" s="212"/>
      <c r="J219" s="212">
        <f t="shared" si="120"/>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121"/>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122"/>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123"/>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24"/>
        <v>0</v>
      </c>
      <c r="AL219" s="212">
        <f t="shared" si="125"/>
        <v>0</v>
      </c>
    </row>
    <row r="220" spans="2:38" x14ac:dyDescent="0.25">
      <c r="B220" s="210" t="s">
        <v>1029</v>
      </c>
      <c r="C220" s="211" t="s">
        <v>1030</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118"/>
        <v>0</v>
      </c>
      <c r="G220" s="212"/>
      <c r="H220" s="212">
        <f t="shared" si="119"/>
        <v>0</v>
      </c>
      <c r="I220" s="212"/>
      <c r="J220" s="212">
        <f t="shared" si="120"/>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si="121"/>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si="122"/>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si="123"/>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si="124"/>
        <v>0</v>
      </c>
      <c r="AL220" s="212">
        <f t="shared" si="125"/>
        <v>0</v>
      </c>
    </row>
    <row r="221" spans="2:38" x14ac:dyDescent="0.25">
      <c r="B221" s="219" t="s">
        <v>388</v>
      </c>
      <c r="C221" s="220" t="s">
        <v>266</v>
      </c>
      <c r="D221" s="221">
        <f>SUM(D222:D228)</f>
        <v>0</v>
      </c>
      <c r="E221" s="221">
        <f>SUM(E222:E228)</f>
        <v>2621168.4</v>
      </c>
      <c r="F221" s="221">
        <f t="shared" si="118"/>
        <v>2621168.4</v>
      </c>
      <c r="G221" s="221">
        <f>SUM(G222:G228)</f>
        <v>0</v>
      </c>
      <c r="H221" s="221">
        <f t="shared" si="119"/>
        <v>2621168.4</v>
      </c>
      <c r="I221" s="221">
        <f>SUM(I222:I228)</f>
        <v>0</v>
      </c>
      <c r="J221" s="221">
        <f t="shared" si="120"/>
        <v>2621168.4</v>
      </c>
      <c r="K221" s="221">
        <f t="shared" ref="K221:AJ221" si="131">SUM(K222:K228)</f>
        <v>0</v>
      </c>
      <c r="L221" s="221">
        <f t="shared" si="131"/>
        <v>0</v>
      </c>
      <c r="M221" s="221">
        <f t="shared" si="131"/>
        <v>2621168.4</v>
      </c>
      <c r="N221" s="221">
        <f t="shared" si="131"/>
        <v>0</v>
      </c>
      <c r="O221" s="221">
        <f t="shared" si="131"/>
        <v>0</v>
      </c>
      <c r="P221" s="221">
        <f t="shared" si="131"/>
        <v>0</v>
      </c>
      <c r="Q221" s="221">
        <f t="shared" si="131"/>
        <v>0</v>
      </c>
      <c r="R221" s="221">
        <f t="shared" si="131"/>
        <v>0</v>
      </c>
      <c r="S221" s="221">
        <f t="shared" si="131"/>
        <v>0</v>
      </c>
      <c r="T221" s="221">
        <f t="shared" si="131"/>
        <v>0</v>
      </c>
      <c r="U221" s="221">
        <f t="shared" si="131"/>
        <v>0</v>
      </c>
      <c r="V221" s="221">
        <f t="shared" si="131"/>
        <v>0</v>
      </c>
      <c r="W221" s="221">
        <f t="shared" si="131"/>
        <v>2621168.4</v>
      </c>
      <c r="X221" s="221">
        <f t="shared" si="131"/>
        <v>0</v>
      </c>
      <c r="Y221" s="221">
        <f t="shared" si="121"/>
        <v>2621168.4</v>
      </c>
      <c r="Z221" s="221">
        <f t="shared" si="131"/>
        <v>0</v>
      </c>
      <c r="AA221" s="221">
        <f t="shared" si="131"/>
        <v>0</v>
      </c>
      <c r="AB221" s="221">
        <f t="shared" si="131"/>
        <v>0</v>
      </c>
      <c r="AC221" s="221">
        <f t="shared" si="122"/>
        <v>0</v>
      </c>
      <c r="AD221" s="221">
        <f t="shared" si="131"/>
        <v>0</v>
      </c>
      <c r="AE221" s="221">
        <f t="shared" si="131"/>
        <v>0</v>
      </c>
      <c r="AF221" s="221">
        <f t="shared" si="131"/>
        <v>0</v>
      </c>
      <c r="AG221" s="221">
        <f t="shared" si="123"/>
        <v>0</v>
      </c>
      <c r="AH221" s="221">
        <f t="shared" si="131"/>
        <v>0</v>
      </c>
      <c r="AI221" s="221">
        <f t="shared" si="131"/>
        <v>0</v>
      </c>
      <c r="AJ221" s="221">
        <f t="shared" si="131"/>
        <v>0</v>
      </c>
      <c r="AK221" s="221">
        <f t="shared" si="124"/>
        <v>0</v>
      </c>
      <c r="AL221" s="221">
        <f t="shared" si="125"/>
        <v>2621168.4</v>
      </c>
    </row>
    <row r="222" spans="2:38" x14ac:dyDescent="0.25">
      <c r="B222" s="210" t="s">
        <v>394</v>
      </c>
      <c r="C222" s="211" t="s">
        <v>272</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1036275</v>
      </c>
      <c r="F222" s="212">
        <f t="shared" ref="F222:F247" si="132">D222+E222</f>
        <v>1036275</v>
      </c>
      <c r="G222" s="212"/>
      <c r="H222" s="212">
        <f t="shared" ref="H222:H228" si="133">F222-G222</f>
        <v>1036275</v>
      </c>
      <c r="I222" s="212"/>
      <c r="J222" s="212">
        <f t="shared" ref="J222:J228" si="134">F222-I222</f>
        <v>1036275</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1036275</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1036275</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135">V222+W222+X222</f>
        <v>1036275</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136">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137">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138">AH222+AI222+AJ222</f>
        <v>0</v>
      </c>
      <c r="AL222" s="212">
        <f t="shared" ref="AL222:AL228" si="139">Y222+AC222+AG222+AK222</f>
        <v>1036275</v>
      </c>
    </row>
    <row r="223" spans="2:38" x14ac:dyDescent="0.25">
      <c r="B223" s="210" t="s">
        <v>1031</v>
      </c>
      <c r="C223" s="211" t="s">
        <v>1032</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2">
        <f t="shared" si="132"/>
        <v>0</v>
      </c>
      <c r="G223" s="212"/>
      <c r="H223" s="212">
        <f t="shared" si="133"/>
        <v>0</v>
      </c>
      <c r="I223" s="212"/>
      <c r="J223" s="212">
        <f t="shared" si="134"/>
        <v>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2">
        <f t="shared" si="135"/>
        <v>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2">
        <f t="shared" si="136"/>
        <v>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137"/>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138"/>
        <v>0</v>
      </c>
      <c r="AL223" s="212">
        <f t="shared" si="139"/>
        <v>0</v>
      </c>
    </row>
    <row r="224" spans="2:38" x14ac:dyDescent="0.25">
      <c r="B224" s="210" t="s">
        <v>1033</v>
      </c>
      <c r="C224" s="211" t="s">
        <v>1032</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si="132"/>
        <v>0</v>
      </c>
      <c r="G224" s="212"/>
      <c r="H224" s="212">
        <f>F224-G224</f>
        <v>0</v>
      </c>
      <c r="I224" s="212"/>
      <c r="J224" s="212">
        <f>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AH224+AI224+AJ224</f>
        <v>0</v>
      </c>
      <c r="AL224" s="212">
        <f>Y224+AC224+AG224+AK224</f>
        <v>0</v>
      </c>
    </row>
    <row r="225" spans="2:38" x14ac:dyDescent="0.25">
      <c r="B225" s="210" t="s">
        <v>1034</v>
      </c>
      <c r="C225" s="211" t="s">
        <v>1035</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132"/>
        <v>0</v>
      </c>
      <c r="G225" s="212"/>
      <c r="H225" s="212">
        <f>F225-G225</f>
        <v>0</v>
      </c>
      <c r="I225" s="212"/>
      <c r="J225" s="212">
        <f>F225-I225</f>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V225+W225+X225</f>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Z225+AA225+AB225</f>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AD225+AE225+AF225</f>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AH225+AI225+AJ225</f>
        <v>0</v>
      </c>
      <c r="AL225" s="212">
        <f>Y225+AC225+AG225+AK225</f>
        <v>0</v>
      </c>
    </row>
    <row r="226" spans="2:38" x14ac:dyDescent="0.25">
      <c r="B226" s="210" t="s">
        <v>395</v>
      </c>
      <c r="C226" s="211" t="s">
        <v>1036</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1584893.4</v>
      </c>
      <c r="F226" s="212">
        <f t="shared" si="132"/>
        <v>1584893.4</v>
      </c>
      <c r="G226" s="212"/>
      <c r="H226" s="212">
        <f>F226-G226</f>
        <v>1584893.4</v>
      </c>
      <c r="I226" s="212"/>
      <c r="J226" s="212">
        <f>F226-I226</f>
        <v>1584893.4</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1584893.4</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1584893.4</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V226+W226+X226</f>
        <v>1584893.4</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Z226+AA226+AB226</f>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AD226+AE226+AF226</f>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AH226+AI226+AJ226</f>
        <v>0</v>
      </c>
      <c r="AL226" s="212">
        <f>Y226+AC226+AG226+AK226</f>
        <v>1584893.4</v>
      </c>
    </row>
    <row r="227" spans="2:38" x14ac:dyDescent="0.25">
      <c r="B227" s="210" t="s">
        <v>1037</v>
      </c>
      <c r="C227" s="211" t="s">
        <v>1036</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si="132"/>
        <v>0</v>
      </c>
      <c r="G227" s="212"/>
      <c r="H227" s="212">
        <f>F227-G227</f>
        <v>0</v>
      </c>
      <c r="I227" s="212"/>
      <c r="J227" s="212">
        <f>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AH227+AI227+AJ227</f>
        <v>0</v>
      </c>
      <c r="AL227" s="212">
        <f>Y227+AC227+AG227+AK227</f>
        <v>0</v>
      </c>
    </row>
    <row r="228" spans="2:38" x14ac:dyDescent="0.25">
      <c r="B228" s="210" t="s">
        <v>1038</v>
      </c>
      <c r="C228" s="211" t="s">
        <v>1039</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132"/>
        <v>0</v>
      </c>
      <c r="G228" s="212"/>
      <c r="H228" s="212">
        <f t="shared" si="133"/>
        <v>0</v>
      </c>
      <c r="I228" s="212"/>
      <c r="J228" s="212">
        <f t="shared" si="134"/>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135"/>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136"/>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137"/>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138"/>
        <v>0</v>
      </c>
      <c r="AL228" s="212">
        <f t="shared" si="139"/>
        <v>0</v>
      </c>
    </row>
    <row r="229" spans="2:38" x14ac:dyDescent="0.25">
      <c r="B229" s="207" t="s">
        <v>396</v>
      </c>
      <c r="C229" s="208" t="s">
        <v>273</v>
      </c>
      <c r="D229" s="209">
        <f>D230+D238+D246+D263+D270+D315</f>
        <v>0</v>
      </c>
      <c r="E229" s="209">
        <f>E230+E238+E246+E263+E270+E315</f>
        <v>1118324</v>
      </c>
      <c r="F229" s="209">
        <f t="shared" si="132"/>
        <v>1118324</v>
      </c>
      <c r="G229" s="209">
        <f>G230+G238+G246+G263+G270+G315</f>
        <v>0</v>
      </c>
      <c r="H229" s="209">
        <f t="shared" ref="H229:H247" si="140">F229-G229</f>
        <v>1118324</v>
      </c>
      <c r="I229" s="209">
        <f>I230+I238+I246+I263+I270+I315</f>
        <v>0</v>
      </c>
      <c r="J229" s="209">
        <f t="shared" ref="J229:J247" si="141">F229-I229</f>
        <v>1118324</v>
      </c>
      <c r="K229" s="209">
        <f t="shared" ref="K229:X229" si="142">K230+K238+K246+K263+K270+K315</f>
        <v>0</v>
      </c>
      <c r="L229" s="209">
        <f t="shared" si="142"/>
        <v>0</v>
      </c>
      <c r="M229" s="209">
        <f t="shared" si="142"/>
        <v>1118324</v>
      </c>
      <c r="N229" s="209">
        <f t="shared" si="142"/>
        <v>0</v>
      </c>
      <c r="O229" s="209">
        <f t="shared" si="142"/>
        <v>0</v>
      </c>
      <c r="P229" s="209">
        <f t="shared" si="142"/>
        <v>0</v>
      </c>
      <c r="Q229" s="209">
        <f t="shared" si="142"/>
        <v>0</v>
      </c>
      <c r="R229" s="209">
        <f t="shared" si="142"/>
        <v>0</v>
      </c>
      <c r="S229" s="209">
        <f t="shared" si="142"/>
        <v>0</v>
      </c>
      <c r="T229" s="209">
        <f t="shared" si="142"/>
        <v>0</v>
      </c>
      <c r="U229" s="209">
        <f t="shared" si="142"/>
        <v>0</v>
      </c>
      <c r="V229" s="209">
        <f t="shared" si="142"/>
        <v>0</v>
      </c>
      <c r="W229" s="209">
        <f t="shared" si="142"/>
        <v>1118324</v>
      </c>
      <c r="X229" s="209">
        <f t="shared" si="142"/>
        <v>0</v>
      </c>
      <c r="Y229" s="209">
        <f t="shared" ref="Y229:Y247" si="143">V229+W229+X229</f>
        <v>1118324</v>
      </c>
      <c r="Z229" s="209">
        <f>Z230+Z238+Z246+Z263+Z270+Z315</f>
        <v>0</v>
      </c>
      <c r="AA229" s="209">
        <f>AA230+AA238+AA246+AA263+AA270+AA315</f>
        <v>0</v>
      </c>
      <c r="AB229" s="209">
        <f>AB230+AB238+AB246+AB263+AB270+AB315</f>
        <v>0</v>
      </c>
      <c r="AC229" s="209">
        <f t="shared" ref="AC229:AC247" si="144">Z229+AA229+AB229</f>
        <v>0</v>
      </c>
      <c r="AD229" s="209">
        <f>AD230+AD238+AD246+AD263+AD270+AD315</f>
        <v>0</v>
      </c>
      <c r="AE229" s="209">
        <f>AE230+AE238+AE246+AE263+AE270+AE315</f>
        <v>0</v>
      </c>
      <c r="AF229" s="209">
        <f>AF230+AF238+AF246+AF263+AF270+AF315</f>
        <v>0</v>
      </c>
      <c r="AG229" s="209">
        <f t="shared" ref="AG229:AG247" si="145">AD229+AE229+AF229</f>
        <v>0</v>
      </c>
      <c r="AH229" s="209">
        <f>AH230+AH238+AH246+AH263+AH270+AH315</f>
        <v>0</v>
      </c>
      <c r="AI229" s="209">
        <f>AI230+AI238+AI246+AI263+AI270+AI315</f>
        <v>0</v>
      </c>
      <c r="AJ229" s="209">
        <f>AJ230+AJ238+AJ246+AJ263+AJ270+AJ315</f>
        <v>0</v>
      </c>
      <c r="AK229" s="209">
        <f t="shared" ref="AK229:AK247" si="146">AH229+AI229+AJ229</f>
        <v>0</v>
      </c>
      <c r="AL229" s="209">
        <f t="shared" ref="AL229:AL247" si="147">Y229+AC229+AG229+AK229</f>
        <v>1118324</v>
      </c>
    </row>
    <row r="230" spans="2:38" x14ac:dyDescent="0.25">
      <c r="B230" s="219" t="s">
        <v>397</v>
      </c>
      <c r="C230" s="220" t="s">
        <v>274</v>
      </c>
      <c r="D230" s="221">
        <f>SUM(D231:D237)</f>
        <v>0</v>
      </c>
      <c r="E230" s="221">
        <f>SUM(E231:E237)</f>
        <v>642059</v>
      </c>
      <c r="F230" s="221">
        <f t="shared" si="132"/>
        <v>642059</v>
      </c>
      <c r="G230" s="221">
        <f>SUM(G231:G237)</f>
        <v>0</v>
      </c>
      <c r="H230" s="221">
        <f t="shared" si="140"/>
        <v>642059</v>
      </c>
      <c r="I230" s="221">
        <f>SUM(I231:I237)</f>
        <v>0</v>
      </c>
      <c r="J230" s="221">
        <f t="shared" si="141"/>
        <v>642059</v>
      </c>
      <c r="K230" s="221">
        <f t="shared" ref="K230:X230" si="148">SUM(K231:K237)</f>
        <v>0</v>
      </c>
      <c r="L230" s="221">
        <f t="shared" si="148"/>
        <v>0</v>
      </c>
      <c r="M230" s="221">
        <f t="shared" si="148"/>
        <v>642059</v>
      </c>
      <c r="N230" s="221">
        <f t="shared" si="148"/>
        <v>0</v>
      </c>
      <c r="O230" s="221">
        <f t="shared" si="148"/>
        <v>0</v>
      </c>
      <c r="P230" s="221">
        <f t="shared" si="148"/>
        <v>0</v>
      </c>
      <c r="Q230" s="221">
        <f t="shared" si="148"/>
        <v>0</v>
      </c>
      <c r="R230" s="221">
        <f t="shared" si="148"/>
        <v>0</v>
      </c>
      <c r="S230" s="221">
        <f t="shared" si="148"/>
        <v>0</v>
      </c>
      <c r="T230" s="221">
        <f t="shared" si="148"/>
        <v>0</v>
      </c>
      <c r="U230" s="221">
        <f t="shared" si="148"/>
        <v>0</v>
      </c>
      <c r="V230" s="221">
        <f t="shared" si="148"/>
        <v>0</v>
      </c>
      <c r="W230" s="221">
        <f t="shared" si="148"/>
        <v>642059</v>
      </c>
      <c r="X230" s="221">
        <f t="shared" si="148"/>
        <v>0</v>
      </c>
      <c r="Y230" s="221">
        <f t="shared" si="143"/>
        <v>642059</v>
      </c>
      <c r="Z230" s="221">
        <f>SUM(Z231:Z237)</f>
        <v>0</v>
      </c>
      <c r="AA230" s="221">
        <f>SUM(AA231:AA237)</f>
        <v>0</v>
      </c>
      <c r="AB230" s="221">
        <f>SUM(AB231:AB237)</f>
        <v>0</v>
      </c>
      <c r="AC230" s="221">
        <f t="shared" si="144"/>
        <v>0</v>
      </c>
      <c r="AD230" s="221">
        <f>SUM(AD231:AD237)</f>
        <v>0</v>
      </c>
      <c r="AE230" s="221">
        <f>SUM(AE231:AE237)</f>
        <v>0</v>
      </c>
      <c r="AF230" s="221">
        <f>SUM(AF231:AF237)</f>
        <v>0</v>
      </c>
      <c r="AG230" s="221">
        <f t="shared" si="145"/>
        <v>0</v>
      </c>
      <c r="AH230" s="221">
        <f>SUM(AH231:AH237)</f>
        <v>0</v>
      </c>
      <c r="AI230" s="221">
        <f>SUM(AI231:AI237)</f>
        <v>0</v>
      </c>
      <c r="AJ230" s="221">
        <f>SUM(AJ231:AJ237)</f>
        <v>0</v>
      </c>
      <c r="AK230" s="221">
        <f t="shared" si="146"/>
        <v>0</v>
      </c>
      <c r="AL230" s="221">
        <f t="shared" si="147"/>
        <v>642059</v>
      </c>
    </row>
    <row r="231" spans="2:38" x14ac:dyDescent="0.25">
      <c r="B231" s="210" t="s">
        <v>398</v>
      </c>
      <c r="C231" s="211" t="s">
        <v>275</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642059</v>
      </c>
      <c r="F231" s="212">
        <f t="shared" si="132"/>
        <v>642059</v>
      </c>
      <c r="G231" s="212"/>
      <c r="H231" s="212">
        <f t="shared" si="140"/>
        <v>642059</v>
      </c>
      <c r="I231" s="212"/>
      <c r="J231" s="212">
        <f t="shared" si="141"/>
        <v>642059</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642059</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642059</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2">
        <f t="shared" si="143"/>
        <v>642059</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144"/>
        <v>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145"/>
        <v>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146"/>
        <v>0</v>
      </c>
      <c r="AL231" s="212">
        <f t="shared" si="147"/>
        <v>642059</v>
      </c>
    </row>
    <row r="232" spans="2:38" x14ac:dyDescent="0.25">
      <c r="B232" s="210" t="s">
        <v>1062</v>
      </c>
      <c r="C232" s="211" t="s">
        <v>1063</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132"/>
        <v>0</v>
      </c>
      <c r="G232" s="212"/>
      <c r="H232" s="212">
        <f t="shared" si="140"/>
        <v>0</v>
      </c>
      <c r="I232" s="212"/>
      <c r="J232" s="212">
        <f t="shared" si="141"/>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143"/>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144"/>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145"/>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146"/>
        <v>0</v>
      </c>
      <c r="AL232" s="212">
        <f t="shared" si="147"/>
        <v>0</v>
      </c>
    </row>
    <row r="233" spans="2:38" x14ac:dyDescent="0.25">
      <c r="B233" s="210" t="s">
        <v>1064</v>
      </c>
      <c r="C233" s="211" t="s">
        <v>1065</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2">
        <f t="shared" si="132"/>
        <v>0</v>
      </c>
      <c r="G233" s="212"/>
      <c r="H233" s="212">
        <f t="shared" si="140"/>
        <v>0</v>
      </c>
      <c r="I233" s="212"/>
      <c r="J233" s="212">
        <f t="shared" si="141"/>
        <v>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2">
        <f t="shared" si="143"/>
        <v>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144"/>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145"/>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146"/>
        <v>0</v>
      </c>
      <c r="AL233" s="212">
        <f t="shared" si="147"/>
        <v>0</v>
      </c>
    </row>
    <row r="234" spans="2:38" x14ac:dyDescent="0.25">
      <c r="B234" s="210" t="s">
        <v>1066</v>
      </c>
      <c r="C234" s="211" t="s">
        <v>1067</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si="132"/>
        <v>0</v>
      </c>
      <c r="G234" s="212"/>
      <c r="H234" s="212">
        <f t="shared" si="140"/>
        <v>0</v>
      </c>
      <c r="I234" s="212"/>
      <c r="J234" s="212">
        <f t="shared" si="141"/>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si="143"/>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si="144"/>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si="145"/>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si="146"/>
        <v>0</v>
      </c>
      <c r="AL234" s="212">
        <f t="shared" si="147"/>
        <v>0</v>
      </c>
    </row>
    <row r="235" spans="2:38" x14ac:dyDescent="0.25">
      <c r="B235" s="210" t="s">
        <v>1068</v>
      </c>
      <c r="C235" s="211" t="s">
        <v>1069</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132"/>
        <v>0</v>
      </c>
      <c r="G235" s="212"/>
      <c r="H235" s="212">
        <f t="shared" si="140"/>
        <v>0</v>
      </c>
      <c r="I235" s="212"/>
      <c r="J235" s="212">
        <f t="shared" si="141"/>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143"/>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144"/>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145"/>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146"/>
        <v>0</v>
      </c>
      <c r="AL235" s="212">
        <f t="shared" si="147"/>
        <v>0</v>
      </c>
    </row>
    <row r="236" spans="2:38" x14ac:dyDescent="0.25">
      <c r="B236" s="210" t="s">
        <v>399</v>
      </c>
      <c r="C236" s="211" t="s">
        <v>1070</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132"/>
        <v>0</v>
      </c>
      <c r="G236" s="212"/>
      <c r="H236" s="212">
        <f t="shared" si="140"/>
        <v>0</v>
      </c>
      <c r="I236" s="212"/>
      <c r="J236" s="212">
        <f t="shared" si="141"/>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143"/>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144"/>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145"/>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146"/>
        <v>0</v>
      </c>
      <c r="AL236" s="212">
        <f t="shared" si="147"/>
        <v>0</v>
      </c>
    </row>
    <row r="237" spans="2:38" x14ac:dyDescent="0.25">
      <c r="B237" s="210" t="s">
        <v>1071</v>
      </c>
      <c r="C237" s="211" t="s">
        <v>1072</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132"/>
        <v>0</v>
      </c>
      <c r="G237" s="212"/>
      <c r="H237" s="212">
        <f t="shared" si="140"/>
        <v>0</v>
      </c>
      <c r="I237" s="212"/>
      <c r="J237" s="212">
        <f t="shared" si="141"/>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143"/>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144"/>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145"/>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146"/>
        <v>0</v>
      </c>
      <c r="AL237" s="212">
        <f t="shared" si="147"/>
        <v>0</v>
      </c>
    </row>
    <row r="238" spans="2:38" x14ac:dyDescent="0.25">
      <c r="B238" s="219" t="s">
        <v>400</v>
      </c>
      <c r="C238" s="220" t="s">
        <v>277</v>
      </c>
      <c r="D238" s="221">
        <f>SUM(D239:D245)</f>
        <v>0</v>
      </c>
      <c r="E238" s="221">
        <f>SUM(E239:E245)</f>
        <v>0</v>
      </c>
      <c r="F238" s="221">
        <f t="shared" si="132"/>
        <v>0</v>
      </c>
      <c r="G238" s="221">
        <f>SUM(G239:G245)</f>
        <v>0</v>
      </c>
      <c r="H238" s="221">
        <f t="shared" si="140"/>
        <v>0</v>
      </c>
      <c r="I238" s="221">
        <f>SUM(I239:I245)</f>
        <v>0</v>
      </c>
      <c r="J238" s="221">
        <f t="shared" si="141"/>
        <v>0</v>
      </c>
      <c r="K238" s="221">
        <f t="shared" ref="K238:X238" si="149">SUM(K239:K245)</f>
        <v>0</v>
      </c>
      <c r="L238" s="221">
        <f t="shared" si="149"/>
        <v>0</v>
      </c>
      <c r="M238" s="221">
        <f t="shared" si="149"/>
        <v>0</v>
      </c>
      <c r="N238" s="221">
        <f t="shared" si="149"/>
        <v>0</v>
      </c>
      <c r="O238" s="221">
        <f t="shared" si="149"/>
        <v>0</v>
      </c>
      <c r="P238" s="221">
        <f t="shared" si="149"/>
        <v>0</v>
      </c>
      <c r="Q238" s="221">
        <f t="shared" si="149"/>
        <v>0</v>
      </c>
      <c r="R238" s="221">
        <f t="shared" si="149"/>
        <v>0</v>
      </c>
      <c r="S238" s="221">
        <f t="shared" si="149"/>
        <v>0</v>
      </c>
      <c r="T238" s="221">
        <f t="shared" si="149"/>
        <v>0</v>
      </c>
      <c r="U238" s="221">
        <f t="shared" si="149"/>
        <v>0</v>
      </c>
      <c r="V238" s="221">
        <f t="shared" si="149"/>
        <v>0</v>
      </c>
      <c r="W238" s="221">
        <f t="shared" si="149"/>
        <v>0</v>
      </c>
      <c r="X238" s="221">
        <f t="shared" si="149"/>
        <v>0</v>
      </c>
      <c r="Y238" s="221">
        <f t="shared" si="143"/>
        <v>0</v>
      </c>
      <c r="Z238" s="221">
        <f>SUM(Z239:Z245)</f>
        <v>0</v>
      </c>
      <c r="AA238" s="221">
        <f>SUM(AA239:AA245)</f>
        <v>0</v>
      </c>
      <c r="AB238" s="221">
        <f>SUM(AB239:AB245)</f>
        <v>0</v>
      </c>
      <c r="AC238" s="221">
        <f t="shared" si="144"/>
        <v>0</v>
      </c>
      <c r="AD238" s="221">
        <f>SUM(AD239:AD245)</f>
        <v>0</v>
      </c>
      <c r="AE238" s="221">
        <f>SUM(AE239:AE245)</f>
        <v>0</v>
      </c>
      <c r="AF238" s="221">
        <f>SUM(AF239:AF245)</f>
        <v>0</v>
      </c>
      <c r="AG238" s="221">
        <f t="shared" si="145"/>
        <v>0</v>
      </c>
      <c r="AH238" s="221">
        <f>SUM(AH239:AH245)</f>
        <v>0</v>
      </c>
      <c r="AI238" s="221">
        <f>SUM(AI239:AI245)</f>
        <v>0</v>
      </c>
      <c r="AJ238" s="221">
        <f>SUM(AJ239:AJ245)</f>
        <v>0</v>
      </c>
      <c r="AK238" s="221">
        <f t="shared" si="146"/>
        <v>0</v>
      </c>
      <c r="AL238" s="221">
        <f t="shared" si="147"/>
        <v>0</v>
      </c>
    </row>
    <row r="239" spans="2:38" x14ac:dyDescent="0.25">
      <c r="B239" s="210" t="s">
        <v>1073</v>
      </c>
      <c r="C239" s="211" t="s">
        <v>1074</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si="132"/>
        <v>0</v>
      </c>
      <c r="G239" s="212"/>
      <c r="H239" s="212">
        <f t="shared" si="140"/>
        <v>0</v>
      </c>
      <c r="I239" s="212"/>
      <c r="J239" s="212">
        <f t="shared" si="141"/>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si="143"/>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si="144"/>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si="145"/>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si="146"/>
        <v>0</v>
      </c>
      <c r="AL239" s="212">
        <f t="shared" si="147"/>
        <v>0</v>
      </c>
    </row>
    <row r="240" spans="2:38" x14ac:dyDescent="0.25">
      <c r="B240" s="210" t="s">
        <v>1075</v>
      </c>
      <c r="C240" s="211" t="s">
        <v>1076</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132"/>
        <v>0</v>
      </c>
      <c r="G240" s="212"/>
      <c r="H240" s="212">
        <f t="shared" si="140"/>
        <v>0</v>
      </c>
      <c r="I240" s="212"/>
      <c r="J240" s="212">
        <f t="shared" si="141"/>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143"/>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144"/>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145"/>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146"/>
        <v>0</v>
      </c>
      <c r="AL240" s="212">
        <f t="shared" si="147"/>
        <v>0</v>
      </c>
    </row>
    <row r="241" spans="2:38" x14ac:dyDescent="0.25">
      <c r="B241" s="210" t="s">
        <v>401</v>
      </c>
      <c r="C241" s="211" t="s">
        <v>1077</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132"/>
        <v>0</v>
      </c>
      <c r="G241" s="212"/>
      <c r="H241" s="212">
        <f t="shared" si="140"/>
        <v>0</v>
      </c>
      <c r="I241" s="212"/>
      <c r="J241" s="212">
        <f t="shared" si="141"/>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143"/>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144"/>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145"/>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146"/>
        <v>0</v>
      </c>
      <c r="AL241" s="212">
        <f t="shared" si="147"/>
        <v>0</v>
      </c>
    </row>
    <row r="242" spans="2:38" x14ac:dyDescent="0.25">
      <c r="B242" s="210" t="s">
        <v>1078</v>
      </c>
      <c r="C242" s="211" t="s">
        <v>1079</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132"/>
        <v>0</v>
      </c>
      <c r="G242" s="212"/>
      <c r="H242" s="212">
        <f t="shared" si="140"/>
        <v>0</v>
      </c>
      <c r="I242" s="212"/>
      <c r="J242" s="212">
        <f t="shared" si="141"/>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143"/>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144"/>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145"/>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146"/>
        <v>0</v>
      </c>
      <c r="AL242" s="212">
        <f t="shared" si="147"/>
        <v>0</v>
      </c>
    </row>
    <row r="243" spans="2:38" x14ac:dyDescent="0.25">
      <c r="B243" s="210" t="s">
        <v>1080</v>
      </c>
      <c r="C243" s="211" t="s">
        <v>1077</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132"/>
        <v>0</v>
      </c>
      <c r="G243" s="212"/>
      <c r="H243" s="212">
        <f t="shared" si="140"/>
        <v>0</v>
      </c>
      <c r="I243" s="212"/>
      <c r="J243" s="212">
        <f t="shared" si="141"/>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143"/>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144"/>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145"/>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146"/>
        <v>0</v>
      </c>
      <c r="AL243" s="212">
        <f t="shared" si="147"/>
        <v>0</v>
      </c>
    </row>
    <row r="244" spans="2:38" x14ac:dyDescent="0.25">
      <c r="B244" s="210" t="s">
        <v>1081</v>
      </c>
      <c r="C244" s="211" t="s">
        <v>1082</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si="132"/>
        <v>0</v>
      </c>
      <c r="G244" s="212"/>
      <c r="H244" s="212">
        <f t="shared" si="140"/>
        <v>0</v>
      </c>
      <c r="I244" s="212"/>
      <c r="J244" s="212">
        <f t="shared" si="141"/>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si="143"/>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si="144"/>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si="145"/>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si="146"/>
        <v>0</v>
      </c>
      <c r="AL244" s="212">
        <f t="shared" si="147"/>
        <v>0</v>
      </c>
    </row>
    <row r="245" spans="2:38" x14ac:dyDescent="0.25">
      <c r="B245" s="210" t="s">
        <v>1083</v>
      </c>
      <c r="C245" s="211" t="s">
        <v>1084</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si="132"/>
        <v>0</v>
      </c>
      <c r="G245" s="212"/>
      <c r="H245" s="212">
        <f t="shared" si="140"/>
        <v>0</v>
      </c>
      <c r="I245" s="212"/>
      <c r="J245" s="212">
        <f t="shared" si="141"/>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si="143"/>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si="144"/>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si="145"/>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si="146"/>
        <v>0</v>
      </c>
      <c r="AL245" s="212">
        <f t="shared" si="147"/>
        <v>0</v>
      </c>
    </row>
    <row r="246" spans="2:38" x14ac:dyDescent="0.25">
      <c r="B246" s="219" t="s">
        <v>402</v>
      </c>
      <c r="C246" s="220" t="s">
        <v>278</v>
      </c>
      <c r="D246" s="221">
        <f>SUM(D247:D262)</f>
        <v>0</v>
      </c>
      <c r="E246" s="221">
        <f>SUM(E247:E262)</f>
        <v>135745</v>
      </c>
      <c r="F246" s="221">
        <f t="shared" si="132"/>
        <v>135745</v>
      </c>
      <c r="G246" s="221">
        <f>SUM(G247:G262)</f>
        <v>0</v>
      </c>
      <c r="H246" s="221">
        <f t="shared" si="140"/>
        <v>135745</v>
      </c>
      <c r="I246" s="221">
        <f>SUM(I247:I262)</f>
        <v>0</v>
      </c>
      <c r="J246" s="221">
        <f t="shared" si="141"/>
        <v>135745</v>
      </c>
      <c r="K246" s="221">
        <f t="shared" ref="K246:X246" si="150">SUM(K247:K262)</f>
        <v>0</v>
      </c>
      <c r="L246" s="221">
        <f t="shared" si="150"/>
        <v>0</v>
      </c>
      <c r="M246" s="221">
        <f t="shared" si="150"/>
        <v>135745</v>
      </c>
      <c r="N246" s="221">
        <f t="shared" si="150"/>
        <v>0</v>
      </c>
      <c r="O246" s="221">
        <f t="shared" si="150"/>
        <v>0</v>
      </c>
      <c r="P246" s="221">
        <f t="shared" si="150"/>
        <v>0</v>
      </c>
      <c r="Q246" s="221">
        <f t="shared" si="150"/>
        <v>0</v>
      </c>
      <c r="R246" s="221">
        <f t="shared" si="150"/>
        <v>0</v>
      </c>
      <c r="S246" s="221">
        <f t="shared" si="150"/>
        <v>0</v>
      </c>
      <c r="T246" s="221">
        <f t="shared" si="150"/>
        <v>0</v>
      </c>
      <c r="U246" s="221">
        <f t="shared" si="150"/>
        <v>0</v>
      </c>
      <c r="V246" s="221">
        <f t="shared" si="150"/>
        <v>0</v>
      </c>
      <c r="W246" s="221">
        <f t="shared" si="150"/>
        <v>135745</v>
      </c>
      <c r="X246" s="221">
        <f t="shared" si="150"/>
        <v>0</v>
      </c>
      <c r="Y246" s="221">
        <f t="shared" si="143"/>
        <v>135745</v>
      </c>
      <c r="Z246" s="221">
        <f>SUM(Z247:Z262)</f>
        <v>0</v>
      </c>
      <c r="AA246" s="221">
        <f>SUM(AA247:AA262)</f>
        <v>0</v>
      </c>
      <c r="AB246" s="221">
        <f>SUM(AB247:AB262)</f>
        <v>0</v>
      </c>
      <c r="AC246" s="221">
        <f t="shared" si="144"/>
        <v>0</v>
      </c>
      <c r="AD246" s="221">
        <f>SUM(AD247:AD262)</f>
        <v>0</v>
      </c>
      <c r="AE246" s="221">
        <f>SUM(AE247:AE262)</f>
        <v>0</v>
      </c>
      <c r="AF246" s="221">
        <f>SUM(AF247:AF262)</f>
        <v>0</v>
      </c>
      <c r="AG246" s="221">
        <f t="shared" si="145"/>
        <v>0</v>
      </c>
      <c r="AH246" s="221">
        <f>SUM(AH247:AH262)</f>
        <v>0</v>
      </c>
      <c r="AI246" s="221">
        <f>SUM(AI247:AI262)</f>
        <v>0</v>
      </c>
      <c r="AJ246" s="221">
        <f>SUM(AJ247:AJ262)</f>
        <v>0</v>
      </c>
      <c r="AK246" s="221">
        <f t="shared" si="146"/>
        <v>0</v>
      </c>
      <c r="AL246" s="221">
        <f t="shared" si="147"/>
        <v>135745</v>
      </c>
    </row>
    <row r="247" spans="2:38" x14ac:dyDescent="0.25">
      <c r="B247" s="210" t="s">
        <v>1085</v>
      </c>
      <c r="C247" s="211" t="s">
        <v>1086</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47" s="212">
        <f t="shared" si="132"/>
        <v>20000</v>
      </c>
      <c r="G247" s="212"/>
      <c r="H247" s="212">
        <f t="shared" si="140"/>
        <v>20000</v>
      </c>
      <c r="I247" s="212"/>
      <c r="J247" s="212">
        <f t="shared" si="141"/>
        <v>20000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143"/>
        <v>20000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144"/>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145"/>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146"/>
        <v>0</v>
      </c>
      <c r="AL247" s="212">
        <f t="shared" si="147"/>
        <v>20000</v>
      </c>
    </row>
    <row r="248" spans="2:38" x14ac:dyDescent="0.25">
      <c r="B248" s="210" t="s">
        <v>1087</v>
      </c>
      <c r="C248" s="211" t="s">
        <v>1088</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151">D248+E248</f>
        <v>0</v>
      </c>
      <c r="G248" s="212"/>
      <c r="H248" s="212">
        <f t="shared" ref="H248:H256" si="152">F248-G248</f>
        <v>0</v>
      </c>
      <c r="I248" s="212"/>
      <c r="J248" s="212">
        <f t="shared" ref="J248:J256" si="15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15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15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15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157">AH248+AI248+AJ248</f>
        <v>0</v>
      </c>
      <c r="AL248" s="212">
        <f t="shared" ref="AL248:AL256" si="158">Y248+AC248+AG248+AK248</f>
        <v>0</v>
      </c>
    </row>
    <row r="249" spans="2:38" x14ac:dyDescent="0.25">
      <c r="B249" s="210" t="s">
        <v>1089</v>
      </c>
      <c r="C249" s="211" t="s">
        <v>1090</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95745</v>
      </c>
      <c r="F249" s="212">
        <f t="shared" si="151"/>
        <v>95745</v>
      </c>
      <c r="G249" s="212"/>
      <c r="H249" s="212">
        <f t="shared" si="152"/>
        <v>95745</v>
      </c>
      <c r="I249" s="212"/>
      <c r="J249" s="212">
        <f t="shared" si="153"/>
        <v>95745</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95745</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95745</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154"/>
        <v>95745</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15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15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157"/>
        <v>0</v>
      </c>
      <c r="AL249" s="212">
        <f t="shared" si="158"/>
        <v>95745</v>
      </c>
    </row>
    <row r="250" spans="2:38" x14ac:dyDescent="0.25">
      <c r="B250" s="210" t="s">
        <v>403</v>
      </c>
      <c r="C250" s="211" t="s">
        <v>279</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250" s="212">
        <f t="shared" si="151"/>
        <v>15000</v>
      </c>
      <c r="G250" s="212"/>
      <c r="H250" s="212">
        <f t="shared" si="152"/>
        <v>15000</v>
      </c>
      <c r="I250" s="212"/>
      <c r="J250" s="212">
        <f t="shared" si="153"/>
        <v>15000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2">
        <f t="shared" si="154"/>
        <v>15000</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155"/>
        <v>0</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156"/>
        <v>0</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157"/>
        <v>0</v>
      </c>
      <c r="AL250" s="212">
        <f t="shared" si="158"/>
        <v>15000</v>
      </c>
    </row>
    <row r="251" spans="2:38" x14ac:dyDescent="0.25">
      <c r="B251" s="210" t="s">
        <v>1091</v>
      </c>
      <c r="C251" s="211" t="s">
        <v>1092</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151"/>
        <v>0</v>
      </c>
      <c r="G251" s="212"/>
      <c r="H251" s="212">
        <f t="shared" si="152"/>
        <v>0</v>
      </c>
      <c r="I251" s="212"/>
      <c r="J251" s="212">
        <f t="shared" si="15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15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15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15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157"/>
        <v>0</v>
      </c>
      <c r="AL251" s="212">
        <f t="shared" si="158"/>
        <v>0</v>
      </c>
    </row>
    <row r="252" spans="2:38" x14ac:dyDescent="0.25">
      <c r="B252" s="210" t="s">
        <v>1093</v>
      </c>
      <c r="C252" s="211" t="s">
        <v>1094</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151"/>
        <v>0</v>
      </c>
      <c r="G252" s="212"/>
      <c r="H252" s="212">
        <f t="shared" si="152"/>
        <v>0</v>
      </c>
      <c r="I252" s="212"/>
      <c r="J252" s="212">
        <f t="shared" si="15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15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15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15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157"/>
        <v>0</v>
      </c>
      <c r="AL252" s="212">
        <f t="shared" si="158"/>
        <v>0</v>
      </c>
    </row>
    <row r="253" spans="2:38" x14ac:dyDescent="0.25">
      <c r="B253" s="210" t="s">
        <v>404</v>
      </c>
      <c r="C253" s="211" t="s">
        <v>280</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151"/>
        <v>0</v>
      </c>
      <c r="G253" s="212"/>
      <c r="H253" s="212">
        <f t="shared" si="152"/>
        <v>0</v>
      </c>
      <c r="I253" s="212"/>
      <c r="J253" s="212">
        <f t="shared" si="15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15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15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15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157"/>
        <v>0</v>
      </c>
      <c r="AL253" s="212">
        <f t="shared" si="158"/>
        <v>0</v>
      </c>
    </row>
    <row r="254" spans="2:38" x14ac:dyDescent="0.25">
      <c r="B254" s="210" t="s">
        <v>1095</v>
      </c>
      <c r="C254" s="211" t="s">
        <v>1096</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151"/>
        <v>0</v>
      </c>
      <c r="G254" s="212"/>
      <c r="H254" s="212">
        <f t="shared" si="152"/>
        <v>0</v>
      </c>
      <c r="I254" s="212"/>
      <c r="J254" s="212">
        <f t="shared" si="15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15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15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15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157"/>
        <v>0</v>
      </c>
      <c r="AL254" s="212">
        <f t="shared" si="158"/>
        <v>0</v>
      </c>
    </row>
    <row r="255" spans="2:38" x14ac:dyDescent="0.25">
      <c r="B255" s="210" t="s">
        <v>1097</v>
      </c>
      <c r="C255" s="211" t="s">
        <v>1098</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151"/>
        <v>0</v>
      </c>
      <c r="G255" s="212"/>
      <c r="H255" s="212">
        <f t="shared" si="152"/>
        <v>0</v>
      </c>
      <c r="I255" s="212"/>
      <c r="J255" s="212">
        <f t="shared" si="15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15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15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15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157"/>
        <v>0</v>
      </c>
      <c r="AL255" s="212">
        <f t="shared" si="158"/>
        <v>0</v>
      </c>
    </row>
    <row r="256" spans="2:38" x14ac:dyDescent="0.25">
      <c r="B256" s="210" t="s">
        <v>405</v>
      </c>
      <c r="C256" s="211" t="s">
        <v>281</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2">
        <f t="shared" si="151"/>
        <v>0</v>
      </c>
      <c r="G256" s="212"/>
      <c r="H256" s="212">
        <f t="shared" si="152"/>
        <v>0</v>
      </c>
      <c r="I256" s="212"/>
      <c r="J256" s="212">
        <f t="shared" si="153"/>
        <v>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2">
        <f t="shared" si="154"/>
        <v>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2">
        <f t="shared" si="155"/>
        <v>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156"/>
        <v>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157"/>
        <v>0</v>
      </c>
      <c r="AL256" s="212">
        <f t="shared" si="158"/>
        <v>0</v>
      </c>
    </row>
    <row r="257" spans="2:38" x14ac:dyDescent="0.25">
      <c r="B257" s="210" t="s">
        <v>1099</v>
      </c>
      <c r="C257" s="211" t="s">
        <v>1100</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ref="F257:F271" si="159">D257+E257</f>
        <v>0</v>
      </c>
      <c r="G257" s="212"/>
      <c r="H257" s="212">
        <f t="shared" ref="H257:H271" si="160">F257-G257</f>
        <v>0</v>
      </c>
      <c r="I257" s="212"/>
      <c r="J257" s="212">
        <f t="shared" ref="J257:J271" si="161">F257-I257</f>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ref="Y257:Y271" si="162">V257+W257+X257</f>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ref="AC257:AC271" si="163">Z257+AA257+AB257</f>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ref="AG257:AG271" si="164">AD257+AE257+AF257</f>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ref="AK257:AK271" si="165">AH257+AI257+AJ257</f>
        <v>0</v>
      </c>
      <c r="AL257" s="212">
        <f t="shared" ref="AL257:AL271" si="166">Y257+AC257+AG257+AK257</f>
        <v>0</v>
      </c>
    </row>
    <row r="258" spans="2:38" x14ac:dyDescent="0.25">
      <c r="B258" s="210" t="s">
        <v>1101</v>
      </c>
      <c r="C258" s="211" t="s">
        <v>1102</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159"/>
        <v>0</v>
      </c>
      <c r="G258" s="212"/>
      <c r="H258" s="212">
        <f t="shared" si="160"/>
        <v>0</v>
      </c>
      <c r="I258" s="212"/>
      <c r="J258" s="212">
        <f t="shared" si="161"/>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162"/>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163"/>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164"/>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165"/>
        <v>0</v>
      </c>
      <c r="AL258" s="212">
        <f t="shared" si="166"/>
        <v>0</v>
      </c>
    </row>
    <row r="259" spans="2:38" x14ac:dyDescent="0.25">
      <c r="B259" s="210" t="s">
        <v>1103</v>
      </c>
      <c r="C259" s="211" t="s">
        <v>1104</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159"/>
        <v>0</v>
      </c>
      <c r="G259" s="212"/>
      <c r="H259" s="212">
        <f t="shared" si="160"/>
        <v>0</v>
      </c>
      <c r="I259" s="212"/>
      <c r="J259" s="212">
        <f t="shared" si="161"/>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162"/>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163"/>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164"/>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165"/>
        <v>0</v>
      </c>
      <c r="AL259" s="212">
        <f t="shared" si="166"/>
        <v>0</v>
      </c>
    </row>
    <row r="260" spans="2:38" x14ac:dyDescent="0.25">
      <c r="B260" s="210" t="s">
        <v>1105</v>
      </c>
      <c r="C260" s="211" t="s">
        <v>1106</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si="159"/>
        <v>0</v>
      </c>
      <c r="G260" s="212"/>
      <c r="H260" s="212">
        <f t="shared" si="160"/>
        <v>0</v>
      </c>
      <c r="I260" s="212"/>
      <c r="J260" s="212">
        <f t="shared" si="161"/>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si="162"/>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si="163"/>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si="164"/>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si="165"/>
        <v>0</v>
      </c>
      <c r="AL260" s="212">
        <f t="shared" si="166"/>
        <v>0</v>
      </c>
    </row>
    <row r="261" spans="2:38" x14ac:dyDescent="0.25">
      <c r="B261" s="210" t="s">
        <v>406</v>
      </c>
      <c r="C261" s="211" t="s">
        <v>282</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261" s="212">
        <f t="shared" si="159"/>
        <v>5000</v>
      </c>
      <c r="G261" s="212"/>
      <c r="H261" s="212">
        <f t="shared" si="160"/>
        <v>5000</v>
      </c>
      <c r="I261" s="212"/>
      <c r="J261" s="212">
        <f t="shared" si="161"/>
        <v>5000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162"/>
        <v>5000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16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16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165"/>
        <v>0</v>
      </c>
      <c r="AL261" s="212">
        <f t="shared" si="166"/>
        <v>5000</v>
      </c>
    </row>
    <row r="262" spans="2:38" x14ac:dyDescent="0.25">
      <c r="B262" s="210" t="s">
        <v>1107</v>
      </c>
      <c r="C262" s="211" t="s">
        <v>1108</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159"/>
        <v>0</v>
      </c>
      <c r="G262" s="212"/>
      <c r="H262" s="212">
        <f t="shared" si="160"/>
        <v>0</v>
      </c>
      <c r="I262" s="212"/>
      <c r="J262" s="212">
        <f t="shared" si="16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16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16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16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165"/>
        <v>0</v>
      </c>
      <c r="AL262" s="212">
        <f t="shared" si="166"/>
        <v>0</v>
      </c>
    </row>
    <row r="263" spans="2:38" x14ac:dyDescent="0.25">
      <c r="B263" s="219" t="s">
        <v>407</v>
      </c>
      <c r="C263" s="220" t="s">
        <v>283</v>
      </c>
      <c r="D263" s="221">
        <f>SUM(D264:D269)</f>
        <v>0</v>
      </c>
      <c r="E263" s="221">
        <f>SUM(E264:E269)</f>
        <v>0</v>
      </c>
      <c r="F263" s="221">
        <f t="shared" si="159"/>
        <v>0</v>
      </c>
      <c r="G263" s="221">
        <f>SUM(G264:G269)</f>
        <v>0</v>
      </c>
      <c r="H263" s="221">
        <f t="shared" si="160"/>
        <v>0</v>
      </c>
      <c r="I263" s="221">
        <f>SUM(I264:I269)</f>
        <v>0</v>
      </c>
      <c r="J263" s="221">
        <f t="shared" si="161"/>
        <v>0</v>
      </c>
      <c r="K263" s="221">
        <f t="shared" ref="K263:X263" si="167">SUM(K264:K269)</f>
        <v>0</v>
      </c>
      <c r="L263" s="221">
        <f t="shared" si="167"/>
        <v>0</v>
      </c>
      <c r="M263" s="221">
        <f t="shared" si="167"/>
        <v>0</v>
      </c>
      <c r="N263" s="221">
        <f t="shared" si="167"/>
        <v>0</v>
      </c>
      <c r="O263" s="221">
        <f t="shared" si="167"/>
        <v>0</v>
      </c>
      <c r="P263" s="221">
        <f t="shared" si="167"/>
        <v>0</v>
      </c>
      <c r="Q263" s="221">
        <f t="shared" si="167"/>
        <v>0</v>
      </c>
      <c r="R263" s="221">
        <f t="shared" si="167"/>
        <v>0</v>
      </c>
      <c r="S263" s="221">
        <f t="shared" si="167"/>
        <v>0</v>
      </c>
      <c r="T263" s="221">
        <f t="shared" si="167"/>
        <v>0</v>
      </c>
      <c r="U263" s="221">
        <f t="shared" si="167"/>
        <v>0</v>
      </c>
      <c r="V263" s="221">
        <f t="shared" si="167"/>
        <v>0</v>
      </c>
      <c r="W263" s="221">
        <f t="shared" si="167"/>
        <v>0</v>
      </c>
      <c r="X263" s="221">
        <f t="shared" si="167"/>
        <v>0</v>
      </c>
      <c r="Y263" s="221">
        <f t="shared" si="162"/>
        <v>0</v>
      </c>
      <c r="Z263" s="221">
        <f>SUM(Z264:Z269)</f>
        <v>0</v>
      </c>
      <c r="AA263" s="221">
        <f>SUM(AA264:AA269)</f>
        <v>0</v>
      </c>
      <c r="AB263" s="221">
        <f>SUM(AB264:AB269)</f>
        <v>0</v>
      </c>
      <c r="AC263" s="221">
        <f t="shared" si="163"/>
        <v>0</v>
      </c>
      <c r="AD263" s="221">
        <f>SUM(AD264:AD269)</f>
        <v>0</v>
      </c>
      <c r="AE263" s="221">
        <f>SUM(AE264:AE269)</f>
        <v>0</v>
      </c>
      <c r="AF263" s="221">
        <f>SUM(AF264:AF269)</f>
        <v>0</v>
      </c>
      <c r="AG263" s="221">
        <f t="shared" si="164"/>
        <v>0</v>
      </c>
      <c r="AH263" s="221">
        <f>SUM(AH264:AH269)</f>
        <v>0</v>
      </c>
      <c r="AI263" s="221">
        <f>SUM(AI264:AI269)</f>
        <v>0</v>
      </c>
      <c r="AJ263" s="221">
        <f>SUM(AJ264:AJ269)</f>
        <v>0</v>
      </c>
      <c r="AK263" s="221">
        <f t="shared" si="165"/>
        <v>0</v>
      </c>
      <c r="AL263" s="221">
        <f t="shared" si="166"/>
        <v>0</v>
      </c>
    </row>
    <row r="264" spans="2:38" x14ac:dyDescent="0.25">
      <c r="B264" s="210" t="s">
        <v>1115</v>
      </c>
      <c r="C264" s="211" t="s">
        <v>1116</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159"/>
        <v>0</v>
      </c>
      <c r="G264" s="212"/>
      <c r="H264" s="212">
        <f t="shared" si="160"/>
        <v>0</v>
      </c>
      <c r="I264" s="212"/>
      <c r="J264" s="212">
        <f t="shared" si="161"/>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162"/>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163"/>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164"/>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165"/>
        <v>0</v>
      </c>
      <c r="AL264" s="212">
        <f t="shared" si="166"/>
        <v>0</v>
      </c>
    </row>
    <row r="265" spans="2:38" x14ac:dyDescent="0.25">
      <c r="B265" s="210" t="s">
        <v>1117</v>
      </c>
      <c r="C265" s="211" t="s">
        <v>1118</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159"/>
        <v>0</v>
      </c>
      <c r="G265" s="212"/>
      <c r="H265" s="212">
        <f t="shared" si="160"/>
        <v>0</v>
      </c>
      <c r="I265" s="212"/>
      <c r="J265" s="212">
        <f t="shared" si="161"/>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162"/>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163"/>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164"/>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165"/>
        <v>0</v>
      </c>
      <c r="AL265" s="212">
        <f t="shared" si="166"/>
        <v>0</v>
      </c>
    </row>
    <row r="266" spans="2:38" x14ac:dyDescent="0.25">
      <c r="B266" s="210" t="s">
        <v>408</v>
      </c>
      <c r="C266" s="211" t="s">
        <v>284</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159"/>
        <v>0</v>
      </c>
      <c r="G266" s="212"/>
      <c r="H266" s="212">
        <f t="shared" si="160"/>
        <v>0</v>
      </c>
      <c r="I266" s="212"/>
      <c r="J266" s="212">
        <f t="shared" si="161"/>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162"/>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163"/>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164"/>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165"/>
        <v>0</v>
      </c>
      <c r="AL266" s="212">
        <f t="shared" si="166"/>
        <v>0</v>
      </c>
    </row>
    <row r="267" spans="2:38" x14ac:dyDescent="0.25">
      <c r="B267" s="210" t="s">
        <v>1119</v>
      </c>
      <c r="C267" s="211" t="s">
        <v>1120</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si="159"/>
        <v>0</v>
      </c>
      <c r="G267" s="212"/>
      <c r="H267" s="212">
        <f t="shared" si="160"/>
        <v>0</v>
      </c>
      <c r="I267" s="212"/>
      <c r="J267" s="212">
        <f t="shared" si="161"/>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si="162"/>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si="163"/>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si="164"/>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si="165"/>
        <v>0</v>
      </c>
      <c r="AL267" s="212">
        <f t="shared" si="166"/>
        <v>0</v>
      </c>
    </row>
    <row r="268" spans="2:38" x14ac:dyDescent="0.25">
      <c r="B268" s="210" t="s">
        <v>1121</v>
      </c>
      <c r="C268" s="211" t="s">
        <v>1122</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159"/>
        <v>0</v>
      </c>
      <c r="G268" s="212"/>
      <c r="H268" s="212">
        <f t="shared" si="160"/>
        <v>0</v>
      </c>
      <c r="I268" s="212"/>
      <c r="J268" s="212">
        <f t="shared" si="161"/>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162"/>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163"/>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164"/>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165"/>
        <v>0</v>
      </c>
      <c r="AL268" s="212">
        <f t="shared" si="166"/>
        <v>0</v>
      </c>
    </row>
    <row r="269" spans="2:38" x14ac:dyDescent="0.25">
      <c r="B269" s="210" t="s">
        <v>1123</v>
      </c>
      <c r="C269" s="211" t="s">
        <v>1124</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159"/>
        <v>0</v>
      </c>
      <c r="G269" s="212"/>
      <c r="H269" s="212">
        <f t="shared" si="160"/>
        <v>0</v>
      </c>
      <c r="I269" s="212"/>
      <c r="J269" s="212">
        <f t="shared" si="161"/>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162"/>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163"/>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164"/>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165"/>
        <v>0</v>
      </c>
      <c r="AL269" s="212">
        <f t="shared" si="166"/>
        <v>0</v>
      </c>
    </row>
    <row r="270" spans="2:38" x14ac:dyDescent="0.25">
      <c r="B270" s="219" t="s">
        <v>409</v>
      </c>
      <c r="C270" s="220" t="s">
        <v>285</v>
      </c>
      <c r="D270" s="221">
        <f>SUM(D271:D314)</f>
        <v>0</v>
      </c>
      <c r="E270" s="221">
        <f>SUM(E271:E314)</f>
        <v>32000</v>
      </c>
      <c r="F270" s="221">
        <f t="shared" si="159"/>
        <v>32000</v>
      </c>
      <c r="G270" s="221">
        <f>SUM(G271:G314)</f>
        <v>0</v>
      </c>
      <c r="H270" s="221">
        <f t="shared" si="160"/>
        <v>32000</v>
      </c>
      <c r="I270" s="221">
        <f>SUM(I271:I314)</f>
        <v>0</v>
      </c>
      <c r="J270" s="221">
        <f t="shared" si="161"/>
        <v>32000</v>
      </c>
      <c r="K270" s="221">
        <f t="shared" ref="K270:X270" si="168">SUM(K271:K314)</f>
        <v>0</v>
      </c>
      <c r="L270" s="221">
        <f t="shared" si="168"/>
        <v>0</v>
      </c>
      <c r="M270" s="221">
        <f t="shared" si="168"/>
        <v>32000</v>
      </c>
      <c r="N270" s="221">
        <f t="shared" si="168"/>
        <v>0</v>
      </c>
      <c r="O270" s="221">
        <f t="shared" si="168"/>
        <v>0</v>
      </c>
      <c r="P270" s="221">
        <f t="shared" si="168"/>
        <v>0</v>
      </c>
      <c r="Q270" s="221">
        <f t="shared" si="168"/>
        <v>0</v>
      </c>
      <c r="R270" s="221">
        <f t="shared" si="168"/>
        <v>0</v>
      </c>
      <c r="S270" s="221">
        <f t="shared" si="168"/>
        <v>0</v>
      </c>
      <c r="T270" s="221">
        <f t="shared" si="168"/>
        <v>0</v>
      </c>
      <c r="U270" s="221">
        <f t="shared" si="168"/>
        <v>0</v>
      </c>
      <c r="V270" s="221">
        <f t="shared" si="168"/>
        <v>0</v>
      </c>
      <c r="W270" s="221">
        <f t="shared" si="168"/>
        <v>32000</v>
      </c>
      <c r="X270" s="221">
        <f t="shared" si="168"/>
        <v>0</v>
      </c>
      <c r="Y270" s="221">
        <f t="shared" si="162"/>
        <v>32000</v>
      </c>
      <c r="Z270" s="221">
        <f>SUM(Z271:Z314)</f>
        <v>0</v>
      </c>
      <c r="AA270" s="221">
        <f>SUM(AA271:AA314)</f>
        <v>0</v>
      </c>
      <c r="AB270" s="221">
        <f>SUM(AB271:AB314)</f>
        <v>0</v>
      </c>
      <c r="AC270" s="221">
        <f t="shared" si="163"/>
        <v>0</v>
      </c>
      <c r="AD270" s="221">
        <f>SUM(AD271:AD314)</f>
        <v>0</v>
      </c>
      <c r="AE270" s="221">
        <f>SUM(AE271:AE314)</f>
        <v>0</v>
      </c>
      <c r="AF270" s="221">
        <f>SUM(AF271:AF314)</f>
        <v>0</v>
      </c>
      <c r="AG270" s="221">
        <f t="shared" si="164"/>
        <v>0</v>
      </c>
      <c r="AH270" s="221">
        <f>SUM(AH271:AH314)</f>
        <v>0</v>
      </c>
      <c r="AI270" s="221">
        <f>SUM(AI271:AI314)</f>
        <v>0</v>
      </c>
      <c r="AJ270" s="221">
        <f>SUM(AJ271:AJ314)</f>
        <v>0</v>
      </c>
      <c r="AK270" s="221">
        <f t="shared" si="165"/>
        <v>0</v>
      </c>
      <c r="AL270" s="221">
        <f t="shared" si="166"/>
        <v>32000</v>
      </c>
    </row>
    <row r="271" spans="2:38" x14ac:dyDescent="0.25">
      <c r="B271" s="210" t="s">
        <v>1125</v>
      </c>
      <c r="C271" s="211" t="s">
        <v>1126</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159"/>
        <v>0</v>
      </c>
      <c r="G271" s="212"/>
      <c r="H271" s="212">
        <f t="shared" si="160"/>
        <v>0</v>
      </c>
      <c r="I271" s="212"/>
      <c r="J271" s="212">
        <f t="shared" si="161"/>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162"/>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163"/>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164"/>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165"/>
        <v>0</v>
      </c>
      <c r="AL271" s="212">
        <f t="shared" si="166"/>
        <v>0</v>
      </c>
    </row>
    <row r="272" spans="2:38" x14ac:dyDescent="0.25">
      <c r="B272" s="210" t="s">
        <v>410</v>
      </c>
      <c r="C272" s="211" t="s">
        <v>1127</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169">D272+E272</f>
        <v>0</v>
      </c>
      <c r="G272" s="212"/>
      <c r="H272" s="212">
        <f t="shared" ref="H272:H303" si="170">F272-G272</f>
        <v>0</v>
      </c>
      <c r="I272" s="212"/>
      <c r="J272" s="212">
        <f t="shared" ref="J272:J303" si="171">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172">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173">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174">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175">AH272+AI272+AJ272</f>
        <v>0</v>
      </c>
      <c r="AL272" s="212">
        <f t="shared" ref="AL272:AL303" si="176">Y272+AC272+AG272+AK272</f>
        <v>0</v>
      </c>
    </row>
    <row r="273" spans="2:38" x14ac:dyDescent="0.25">
      <c r="B273" s="210" t="s">
        <v>1128</v>
      </c>
      <c r="C273" s="211" t="s">
        <v>1129</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169"/>
        <v>0</v>
      </c>
      <c r="G273" s="212"/>
      <c r="H273" s="212">
        <f t="shared" si="170"/>
        <v>0</v>
      </c>
      <c r="I273" s="212"/>
      <c r="J273" s="212">
        <f t="shared" si="171"/>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172"/>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173"/>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174"/>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175"/>
        <v>0</v>
      </c>
      <c r="AL273" s="212">
        <f t="shared" si="176"/>
        <v>0</v>
      </c>
    </row>
    <row r="274" spans="2:38" x14ac:dyDescent="0.25">
      <c r="B274" s="210" t="s">
        <v>1130</v>
      </c>
      <c r="C274" s="211" t="s">
        <v>1131</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169"/>
        <v>0</v>
      </c>
      <c r="G274" s="212"/>
      <c r="H274" s="212">
        <f t="shared" si="170"/>
        <v>0</v>
      </c>
      <c r="I274" s="212"/>
      <c r="J274" s="212">
        <f t="shared" si="171"/>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172"/>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173"/>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174"/>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175"/>
        <v>0</v>
      </c>
      <c r="AL274" s="212">
        <f t="shared" si="176"/>
        <v>0</v>
      </c>
    </row>
    <row r="275" spans="2:38" x14ac:dyDescent="0.25">
      <c r="B275" s="210" t="s">
        <v>1132</v>
      </c>
      <c r="C275" s="211" t="s">
        <v>1133</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169"/>
        <v>0</v>
      </c>
      <c r="G275" s="212"/>
      <c r="H275" s="212">
        <f t="shared" si="170"/>
        <v>0</v>
      </c>
      <c r="I275" s="212"/>
      <c r="J275" s="212">
        <f t="shared" si="171"/>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172"/>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173"/>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174"/>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175"/>
        <v>0</v>
      </c>
      <c r="AL275" s="212">
        <f t="shared" si="176"/>
        <v>0</v>
      </c>
    </row>
    <row r="276" spans="2:38" x14ac:dyDescent="0.25">
      <c r="B276" s="210" t="s">
        <v>1134</v>
      </c>
      <c r="C276" s="211" t="s">
        <v>1135</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169"/>
        <v>0</v>
      </c>
      <c r="G276" s="212"/>
      <c r="H276" s="212">
        <f t="shared" si="170"/>
        <v>0</v>
      </c>
      <c r="I276" s="212"/>
      <c r="J276" s="212">
        <f t="shared" si="171"/>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172"/>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173"/>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174"/>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175"/>
        <v>0</v>
      </c>
      <c r="AL276" s="212">
        <f t="shared" si="176"/>
        <v>0</v>
      </c>
    </row>
    <row r="277" spans="2:38" x14ac:dyDescent="0.25">
      <c r="B277" s="210" t="s">
        <v>1136</v>
      </c>
      <c r="C277" s="211" t="s">
        <v>1137</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169"/>
        <v>0</v>
      </c>
      <c r="G277" s="212"/>
      <c r="H277" s="212">
        <f t="shared" si="170"/>
        <v>0</v>
      </c>
      <c r="I277" s="212"/>
      <c r="J277" s="212">
        <f t="shared" si="171"/>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172"/>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173"/>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174"/>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175"/>
        <v>0</v>
      </c>
      <c r="AL277" s="212">
        <f t="shared" si="176"/>
        <v>0</v>
      </c>
    </row>
    <row r="278" spans="2:38" x14ac:dyDescent="0.25">
      <c r="B278" s="210" t="s">
        <v>1138</v>
      </c>
      <c r="C278" s="211" t="s">
        <v>1139</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169"/>
        <v>0</v>
      </c>
      <c r="G278" s="212"/>
      <c r="H278" s="212">
        <f t="shared" si="170"/>
        <v>0</v>
      </c>
      <c r="I278" s="212"/>
      <c r="J278" s="212">
        <f t="shared" si="171"/>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172"/>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173"/>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174"/>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175"/>
        <v>0</v>
      </c>
      <c r="AL278" s="212">
        <f t="shared" si="176"/>
        <v>0</v>
      </c>
    </row>
    <row r="279" spans="2:38" x14ac:dyDescent="0.25">
      <c r="B279" s="210" t="s">
        <v>411</v>
      </c>
      <c r="C279" s="211" t="s">
        <v>1140</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2">
        <f t="shared" si="169"/>
        <v>0</v>
      </c>
      <c r="G279" s="212"/>
      <c r="H279" s="212">
        <f t="shared" si="170"/>
        <v>0</v>
      </c>
      <c r="I279" s="212"/>
      <c r="J279" s="212">
        <f t="shared" si="171"/>
        <v>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172"/>
        <v>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173"/>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174"/>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175"/>
        <v>0</v>
      </c>
      <c r="AL279" s="212">
        <f t="shared" si="176"/>
        <v>0</v>
      </c>
    </row>
    <row r="280" spans="2:38" x14ac:dyDescent="0.25">
      <c r="B280" s="210" t="s">
        <v>1141</v>
      </c>
      <c r="C280" s="211" t="s">
        <v>1142</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80" s="212">
        <f t="shared" si="169"/>
        <v>20000</v>
      </c>
      <c r="G280" s="212"/>
      <c r="H280" s="212">
        <f t="shared" si="170"/>
        <v>20000</v>
      </c>
      <c r="I280" s="212"/>
      <c r="J280" s="212">
        <f t="shared" si="171"/>
        <v>20000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172"/>
        <v>20000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173"/>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174"/>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175"/>
        <v>0</v>
      </c>
      <c r="AL280" s="212">
        <f t="shared" si="176"/>
        <v>20000</v>
      </c>
    </row>
    <row r="281" spans="2:38" x14ac:dyDescent="0.25">
      <c r="B281" s="210" t="s">
        <v>1143</v>
      </c>
      <c r="C281" s="211" t="s">
        <v>1144</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81" s="212">
        <f t="shared" si="169"/>
        <v>12000</v>
      </c>
      <c r="G281" s="212"/>
      <c r="H281" s="212">
        <f t="shared" si="170"/>
        <v>12000</v>
      </c>
      <c r="I281" s="212"/>
      <c r="J281" s="212">
        <f t="shared" si="171"/>
        <v>12000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172"/>
        <v>12000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173"/>
        <v>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174"/>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175"/>
        <v>0</v>
      </c>
      <c r="AL281" s="212">
        <f t="shared" si="176"/>
        <v>12000</v>
      </c>
    </row>
    <row r="282" spans="2:38" x14ac:dyDescent="0.25">
      <c r="B282" s="210" t="s">
        <v>1145</v>
      </c>
      <c r="C282" s="211" t="s">
        <v>1146</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169"/>
        <v>0</v>
      </c>
      <c r="G282" s="212"/>
      <c r="H282" s="212">
        <f t="shared" si="170"/>
        <v>0</v>
      </c>
      <c r="I282" s="212"/>
      <c r="J282" s="212">
        <f t="shared" si="171"/>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172"/>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173"/>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174"/>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175"/>
        <v>0</v>
      </c>
      <c r="AL282" s="212">
        <f t="shared" si="176"/>
        <v>0</v>
      </c>
    </row>
    <row r="283" spans="2:38" x14ac:dyDescent="0.25">
      <c r="B283" s="210" t="s">
        <v>1147</v>
      </c>
      <c r="C283" s="211" t="s">
        <v>1148</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169"/>
        <v>0</v>
      </c>
      <c r="G283" s="212"/>
      <c r="H283" s="212">
        <f t="shared" si="170"/>
        <v>0</v>
      </c>
      <c r="I283" s="212"/>
      <c r="J283" s="212">
        <f t="shared" si="171"/>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172"/>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173"/>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174"/>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175"/>
        <v>0</v>
      </c>
      <c r="AL283" s="212">
        <f t="shared" si="176"/>
        <v>0</v>
      </c>
    </row>
    <row r="284" spans="2:38" x14ac:dyDescent="0.25">
      <c r="B284" s="210" t="s">
        <v>1149</v>
      </c>
      <c r="C284" s="211" t="s">
        <v>1150</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169"/>
        <v>0</v>
      </c>
      <c r="G284" s="212"/>
      <c r="H284" s="212">
        <f t="shared" si="170"/>
        <v>0</v>
      </c>
      <c r="I284" s="212"/>
      <c r="J284" s="212">
        <f t="shared" si="171"/>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172"/>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173"/>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174"/>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175"/>
        <v>0</v>
      </c>
      <c r="AL284" s="212">
        <f t="shared" si="176"/>
        <v>0</v>
      </c>
    </row>
    <row r="285" spans="2:38" x14ac:dyDescent="0.25">
      <c r="B285" s="210" t="s">
        <v>1151</v>
      </c>
      <c r="C285" s="211" t="s">
        <v>1152</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169"/>
        <v>0</v>
      </c>
      <c r="G285" s="212"/>
      <c r="H285" s="212">
        <f t="shared" si="170"/>
        <v>0</v>
      </c>
      <c r="I285" s="212"/>
      <c r="J285" s="212">
        <f t="shared" si="171"/>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172"/>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173"/>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174"/>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175"/>
        <v>0</v>
      </c>
      <c r="AL285" s="212">
        <f t="shared" si="176"/>
        <v>0</v>
      </c>
    </row>
    <row r="286" spans="2:38" x14ac:dyDescent="0.25">
      <c r="B286" s="210" t="s">
        <v>1153</v>
      </c>
      <c r="C286" s="211" t="s">
        <v>1154</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169"/>
        <v>0</v>
      </c>
      <c r="G286" s="212"/>
      <c r="H286" s="212">
        <f t="shared" si="170"/>
        <v>0</v>
      </c>
      <c r="I286" s="212"/>
      <c r="J286" s="212">
        <f t="shared" si="171"/>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172"/>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173"/>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174"/>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175"/>
        <v>0</v>
      </c>
      <c r="AL286" s="212">
        <f t="shared" si="176"/>
        <v>0</v>
      </c>
    </row>
    <row r="287" spans="2:38" x14ac:dyDescent="0.25">
      <c r="B287" s="210" t="s">
        <v>1155</v>
      </c>
      <c r="C287" s="211" t="s">
        <v>1156</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169"/>
        <v>0</v>
      </c>
      <c r="G287" s="212"/>
      <c r="H287" s="212">
        <f t="shared" si="170"/>
        <v>0</v>
      </c>
      <c r="I287" s="212"/>
      <c r="J287" s="212">
        <f t="shared" si="171"/>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172"/>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173"/>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174"/>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175"/>
        <v>0</v>
      </c>
      <c r="AL287" s="212">
        <f t="shared" si="176"/>
        <v>0</v>
      </c>
    </row>
    <row r="288" spans="2:38" x14ac:dyDescent="0.25">
      <c r="B288" s="210" t="s">
        <v>412</v>
      </c>
      <c r="C288" s="211" t="s">
        <v>1157</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169"/>
        <v>0</v>
      </c>
      <c r="G288" s="212"/>
      <c r="H288" s="212">
        <f t="shared" si="170"/>
        <v>0</v>
      </c>
      <c r="I288" s="212"/>
      <c r="J288" s="212">
        <f t="shared" si="171"/>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172"/>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173"/>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174"/>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175"/>
        <v>0</v>
      </c>
      <c r="AL288" s="212">
        <f t="shared" si="176"/>
        <v>0</v>
      </c>
    </row>
    <row r="289" spans="2:38" x14ac:dyDescent="0.25">
      <c r="B289" s="210" t="s">
        <v>1158</v>
      </c>
      <c r="C289" s="211" t="s">
        <v>1159</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169"/>
        <v>0</v>
      </c>
      <c r="G289" s="212"/>
      <c r="H289" s="212">
        <f t="shared" si="170"/>
        <v>0</v>
      </c>
      <c r="I289" s="212"/>
      <c r="J289" s="212">
        <f t="shared" si="171"/>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172"/>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173"/>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174"/>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175"/>
        <v>0</v>
      </c>
      <c r="AL289" s="212">
        <f t="shared" si="176"/>
        <v>0</v>
      </c>
    </row>
    <row r="290" spans="2:38" x14ac:dyDescent="0.25">
      <c r="B290" s="210" t="s">
        <v>1160</v>
      </c>
      <c r="C290" s="211" t="s">
        <v>1161</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169"/>
        <v>0</v>
      </c>
      <c r="G290" s="212"/>
      <c r="H290" s="212">
        <f t="shared" si="170"/>
        <v>0</v>
      </c>
      <c r="I290" s="212"/>
      <c r="J290" s="212">
        <f t="shared" si="171"/>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172"/>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173"/>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174"/>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175"/>
        <v>0</v>
      </c>
      <c r="AL290" s="212">
        <f t="shared" si="176"/>
        <v>0</v>
      </c>
    </row>
    <row r="291" spans="2:38" x14ac:dyDescent="0.25">
      <c r="B291" s="210" t="s">
        <v>1162</v>
      </c>
      <c r="C291" s="211" t="s">
        <v>1163</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169"/>
        <v>0</v>
      </c>
      <c r="G291" s="212"/>
      <c r="H291" s="212">
        <f t="shared" si="170"/>
        <v>0</v>
      </c>
      <c r="I291" s="212"/>
      <c r="J291" s="212">
        <f t="shared" si="171"/>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172"/>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173"/>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174"/>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175"/>
        <v>0</v>
      </c>
      <c r="AL291" s="212">
        <f t="shared" si="176"/>
        <v>0</v>
      </c>
    </row>
    <row r="292" spans="2:38" x14ac:dyDescent="0.25">
      <c r="B292" s="210" t="s">
        <v>1164</v>
      </c>
      <c r="C292" s="211" t="s">
        <v>1157</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169"/>
        <v>0</v>
      </c>
      <c r="G292" s="212"/>
      <c r="H292" s="212">
        <f t="shared" si="170"/>
        <v>0</v>
      </c>
      <c r="I292" s="212"/>
      <c r="J292" s="212">
        <f t="shared" si="171"/>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172"/>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173"/>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174"/>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175"/>
        <v>0</v>
      </c>
      <c r="AL292" s="212">
        <f t="shared" si="176"/>
        <v>0</v>
      </c>
    </row>
    <row r="293" spans="2:38" x14ac:dyDescent="0.25">
      <c r="B293" s="210" t="s">
        <v>1165</v>
      </c>
      <c r="C293" s="211" t="s">
        <v>1166</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169"/>
        <v>0</v>
      </c>
      <c r="G293" s="212"/>
      <c r="H293" s="212">
        <f t="shared" si="170"/>
        <v>0</v>
      </c>
      <c r="I293" s="212"/>
      <c r="J293" s="212">
        <f t="shared" si="171"/>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172"/>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173"/>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174"/>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175"/>
        <v>0</v>
      </c>
      <c r="AL293" s="212">
        <f t="shared" si="176"/>
        <v>0</v>
      </c>
    </row>
    <row r="294" spans="2:38" x14ac:dyDescent="0.25">
      <c r="B294" s="210" t="s">
        <v>1167</v>
      </c>
      <c r="C294" s="211" t="s">
        <v>1168</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169"/>
        <v>0</v>
      </c>
      <c r="G294" s="212"/>
      <c r="H294" s="212">
        <f t="shared" si="170"/>
        <v>0</v>
      </c>
      <c r="I294" s="212"/>
      <c r="J294" s="212">
        <f t="shared" si="171"/>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172"/>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173"/>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174"/>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175"/>
        <v>0</v>
      </c>
      <c r="AL294" s="212">
        <f t="shared" si="176"/>
        <v>0</v>
      </c>
    </row>
    <row r="295" spans="2:38" x14ac:dyDescent="0.25">
      <c r="B295" s="210" t="s">
        <v>1169</v>
      </c>
      <c r="C295" s="211" t="s">
        <v>1170</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169"/>
        <v>0</v>
      </c>
      <c r="G295" s="212"/>
      <c r="H295" s="212">
        <f t="shared" si="170"/>
        <v>0</v>
      </c>
      <c r="I295" s="212"/>
      <c r="J295" s="212">
        <f t="shared" si="171"/>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172"/>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173"/>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174"/>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175"/>
        <v>0</v>
      </c>
      <c r="AL295" s="212">
        <f t="shared" si="176"/>
        <v>0</v>
      </c>
    </row>
    <row r="296" spans="2:38" x14ac:dyDescent="0.25">
      <c r="B296" s="210" t="s">
        <v>1171</v>
      </c>
      <c r="C296" s="211" t="s">
        <v>1172</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169"/>
        <v>0</v>
      </c>
      <c r="G296" s="212"/>
      <c r="H296" s="212">
        <f t="shared" si="170"/>
        <v>0</v>
      </c>
      <c r="I296" s="212"/>
      <c r="J296" s="212">
        <f t="shared" si="171"/>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172"/>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173"/>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174"/>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175"/>
        <v>0</v>
      </c>
      <c r="AL296" s="212">
        <f t="shared" si="176"/>
        <v>0</v>
      </c>
    </row>
    <row r="297" spans="2:38" x14ac:dyDescent="0.25">
      <c r="B297" s="210" t="s">
        <v>1173</v>
      </c>
      <c r="C297" s="211" t="s">
        <v>1174</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169"/>
        <v>0</v>
      </c>
      <c r="G297" s="212"/>
      <c r="H297" s="212">
        <f t="shared" si="170"/>
        <v>0</v>
      </c>
      <c r="I297" s="212"/>
      <c r="J297" s="212">
        <f t="shared" si="171"/>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172"/>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173"/>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174"/>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175"/>
        <v>0</v>
      </c>
      <c r="AL297" s="212">
        <f t="shared" si="176"/>
        <v>0</v>
      </c>
    </row>
    <row r="298" spans="2:38" x14ac:dyDescent="0.25">
      <c r="B298" s="210" t="s">
        <v>1175</v>
      </c>
      <c r="C298" s="211" t="s">
        <v>1176</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169"/>
        <v>0</v>
      </c>
      <c r="G298" s="212"/>
      <c r="H298" s="212">
        <f t="shared" si="170"/>
        <v>0</v>
      </c>
      <c r="I298" s="212"/>
      <c r="J298" s="212">
        <f t="shared" si="171"/>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172"/>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173"/>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174"/>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175"/>
        <v>0</v>
      </c>
      <c r="AL298" s="212">
        <f t="shared" si="176"/>
        <v>0</v>
      </c>
    </row>
    <row r="299" spans="2:38" x14ac:dyDescent="0.25">
      <c r="B299" s="210" t="s">
        <v>1177</v>
      </c>
      <c r="C299" s="211" t="s">
        <v>1178</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169"/>
        <v>0</v>
      </c>
      <c r="G299" s="212"/>
      <c r="H299" s="212">
        <f t="shared" si="170"/>
        <v>0</v>
      </c>
      <c r="I299" s="212"/>
      <c r="J299" s="212">
        <f t="shared" si="171"/>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172"/>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173"/>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174"/>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175"/>
        <v>0</v>
      </c>
      <c r="AL299" s="212">
        <f t="shared" si="176"/>
        <v>0</v>
      </c>
    </row>
    <row r="300" spans="2:38" x14ac:dyDescent="0.25">
      <c r="B300" s="210" t="s">
        <v>1179</v>
      </c>
      <c r="C300" s="211" t="s">
        <v>1180</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169"/>
        <v>0</v>
      </c>
      <c r="G300" s="212"/>
      <c r="H300" s="212">
        <f t="shared" si="170"/>
        <v>0</v>
      </c>
      <c r="I300" s="212"/>
      <c r="J300" s="212">
        <f t="shared" si="171"/>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172"/>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173"/>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174"/>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175"/>
        <v>0</v>
      </c>
      <c r="AL300" s="212">
        <f t="shared" si="176"/>
        <v>0</v>
      </c>
    </row>
    <row r="301" spans="2:38" x14ac:dyDescent="0.25">
      <c r="B301" s="210" t="s">
        <v>1181</v>
      </c>
      <c r="C301" s="211" t="s">
        <v>1182</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169"/>
        <v>0</v>
      </c>
      <c r="G301" s="212"/>
      <c r="H301" s="212">
        <f t="shared" si="170"/>
        <v>0</v>
      </c>
      <c r="I301" s="212"/>
      <c r="J301" s="212">
        <f t="shared" si="171"/>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172"/>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173"/>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174"/>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175"/>
        <v>0</v>
      </c>
      <c r="AL301" s="212">
        <f t="shared" si="176"/>
        <v>0</v>
      </c>
    </row>
    <row r="302" spans="2:38" x14ac:dyDescent="0.25">
      <c r="B302" s="210" t="s">
        <v>1183</v>
      </c>
      <c r="C302" s="211" t="s">
        <v>1184</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169"/>
        <v>0</v>
      </c>
      <c r="G302" s="212"/>
      <c r="H302" s="212">
        <f t="shared" si="170"/>
        <v>0</v>
      </c>
      <c r="I302" s="212"/>
      <c r="J302" s="212">
        <f t="shared" si="171"/>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172"/>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173"/>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174"/>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175"/>
        <v>0</v>
      </c>
      <c r="AL302" s="212">
        <f t="shared" si="176"/>
        <v>0</v>
      </c>
    </row>
    <row r="303" spans="2:38" x14ac:dyDescent="0.25">
      <c r="B303" s="210" t="s">
        <v>1185</v>
      </c>
      <c r="C303" s="211" t="s">
        <v>1186</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169"/>
        <v>0</v>
      </c>
      <c r="G303" s="212"/>
      <c r="H303" s="212">
        <f t="shared" si="170"/>
        <v>0</v>
      </c>
      <c r="I303" s="212"/>
      <c r="J303" s="212">
        <f t="shared" si="171"/>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172"/>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173"/>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174"/>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175"/>
        <v>0</v>
      </c>
      <c r="AL303" s="212">
        <f t="shared" si="176"/>
        <v>0</v>
      </c>
    </row>
    <row r="304" spans="2:38" x14ac:dyDescent="0.25">
      <c r="B304" s="210" t="s">
        <v>1187</v>
      </c>
      <c r="C304" s="211" t="s">
        <v>1188</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ref="F304:F335" si="177">D304+E304</f>
        <v>0</v>
      </c>
      <c r="G304" s="212"/>
      <c r="H304" s="212">
        <f t="shared" ref="H304:H335" si="178">F304-G304</f>
        <v>0</v>
      </c>
      <c r="I304" s="212"/>
      <c r="J304" s="212">
        <f t="shared" ref="J304:J335" si="179">F304-I304</f>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ref="Y304:Y335" si="180">V304+W304+X304</f>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ref="AC304:AC335" si="181">Z304+AA304+AB304</f>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ref="AG304:AG335" si="182">AD304+AE304+AF304</f>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ref="AK304:AK335" si="183">AH304+AI304+AJ304</f>
        <v>0</v>
      </c>
      <c r="AL304" s="212">
        <f t="shared" ref="AL304:AL335" si="184">Y304+AC304+AG304+AK304</f>
        <v>0</v>
      </c>
    </row>
    <row r="305" spans="2:38" x14ac:dyDescent="0.25">
      <c r="B305" s="210" t="s">
        <v>1189</v>
      </c>
      <c r="C305" s="211" t="s">
        <v>1190</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177"/>
        <v>0</v>
      </c>
      <c r="G305" s="212"/>
      <c r="H305" s="212">
        <f t="shared" si="178"/>
        <v>0</v>
      </c>
      <c r="I305" s="212"/>
      <c r="J305" s="212">
        <f t="shared" si="17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180"/>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181"/>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182"/>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183"/>
        <v>0</v>
      </c>
      <c r="AL305" s="212">
        <f t="shared" si="184"/>
        <v>0</v>
      </c>
    </row>
    <row r="306" spans="2:38" x14ac:dyDescent="0.25">
      <c r="B306" s="210" t="s">
        <v>1191</v>
      </c>
      <c r="C306" s="211" t="s">
        <v>1192</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177"/>
        <v>0</v>
      </c>
      <c r="G306" s="212"/>
      <c r="H306" s="212">
        <f t="shared" si="178"/>
        <v>0</v>
      </c>
      <c r="I306" s="212"/>
      <c r="J306" s="212">
        <f t="shared" si="17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180"/>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181"/>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182"/>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183"/>
        <v>0</v>
      </c>
      <c r="AL306" s="212">
        <f t="shared" si="184"/>
        <v>0</v>
      </c>
    </row>
    <row r="307" spans="2:38" x14ac:dyDescent="0.25">
      <c r="B307" s="210" t="s">
        <v>1193</v>
      </c>
      <c r="C307" s="211" t="s">
        <v>1194</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177"/>
        <v>0</v>
      </c>
      <c r="G307" s="212"/>
      <c r="H307" s="212">
        <f t="shared" si="178"/>
        <v>0</v>
      </c>
      <c r="I307" s="212"/>
      <c r="J307" s="212">
        <f t="shared" si="17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180"/>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181"/>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182"/>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183"/>
        <v>0</v>
      </c>
      <c r="AL307" s="212">
        <f t="shared" si="184"/>
        <v>0</v>
      </c>
    </row>
    <row r="308" spans="2:38" x14ac:dyDescent="0.25">
      <c r="B308" s="210" t="s">
        <v>1195</v>
      </c>
      <c r="C308" s="211" t="s">
        <v>1196</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177"/>
        <v>0</v>
      </c>
      <c r="G308" s="212"/>
      <c r="H308" s="212">
        <f t="shared" si="178"/>
        <v>0</v>
      </c>
      <c r="I308" s="212"/>
      <c r="J308" s="212">
        <f t="shared" si="17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180"/>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181"/>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182"/>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183"/>
        <v>0</v>
      </c>
      <c r="AL308" s="212">
        <f t="shared" si="184"/>
        <v>0</v>
      </c>
    </row>
    <row r="309" spans="2:38" x14ac:dyDescent="0.25">
      <c r="B309" s="210" t="s">
        <v>1197</v>
      </c>
      <c r="C309" s="211" t="s">
        <v>1198</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177"/>
        <v>0</v>
      </c>
      <c r="G309" s="212"/>
      <c r="H309" s="212">
        <f t="shared" si="178"/>
        <v>0</v>
      </c>
      <c r="I309" s="212"/>
      <c r="J309" s="212">
        <f t="shared" si="17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180"/>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181"/>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182"/>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183"/>
        <v>0</v>
      </c>
      <c r="AL309" s="212">
        <f t="shared" si="184"/>
        <v>0</v>
      </c>
    </row>
    <row r="310" spans="2:38" x14ac:dyDescent="0.25">
      <c r="B310" s="210" t="s">
        <v>1199</v>
      </c>
      <c r="C310" s="211" t="s">
        <v>1200</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177"/>
        <v>0</v>
      </c>
      <c r="G310" s="212"/>
      <c r="H310" s="212">
        <f t="shared" si="178"/>
        <v>0</v>
      </c>
      <c r="I310" s="212"/>
      <c r="J310" s="212">
        <f t="shared" si="17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180"/>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181"/>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182"/>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183"/>
        <v>0</v>
      </c>
      <c r="AL310" s="212">
        <f t="shared" si="184"/>
        <v>0</v>
      </c>
    </row>
    <row r="311" spans="2:38" x14ac:dyDescent="0.25">
      <c r="B311" s="210" t="s">
        <v>1201</v>
      </c>
      <c r="C311" s="211" t="s">
        <v>1202</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177"/>
        <v>0</v>
      </c>
      <c r="G311" s="212"/>
      <c r="H311" s="212">
        <f t="shared" si="178"/>
        <v>0</v>
      </c>
      <c r="I311" s="212"/>
      <c r="J311" s="212">
        <f t="shared" si="17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180"/>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181"/>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182"/>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183"/>
        <v>0</v>
      </c>
      <c r="AL311" s="212">
        <f t="shared" si="184"/>
        <v>0</v>
      </c>
    </row>
    <row r="312" spans="2:38" x14ac:dyDescent="0.25">
      <c r="B312" s="210" t="s">
        <v>1203</v>
      </c>
      <c r="C312" s="211" t="s">
        <v>1204</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si="177"/>
        <v>0</v>
      </c>
      <c r="G312" s="212"/>
      <c r="H312" s="212">
        <f t="shared" si="178"/>
        <v>0</v>
      </c>
      <c r="I312" s="212"/>
      <c r="J312" s="212">
        <f t="shared" si="179"/>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si="180"/>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si="181"/>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si="182"/>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si="183"/>
        <v>0</v>
      </c>
      <c r="AL312" s="212">
        <f t="shared" si="184"/>
        <v>0</v>
      </c>
    </row>
    <row r="313" spans="2:38" x14ac:dyDescent="0.25">
      <c r="B313" s="210" t="s">
        <v>1205</v>
      </c>
      <c r="C313" s="211" t="s">
        <v>1206</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177"/>
        <v>0</v>
      </c>
      <c r="G313" s="212"/>
      <c r="H313" s="212">
        <f t="shared" si="178"/>
        <v>0</v>
      </c>
      <c r="I313" s="212"/>
      <c r="J313" s="212">
        <f t="shared" si="179"/>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180"/>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181"/>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182"/>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183"/>
        <v>0</v>
      </c>
      <c r="AL313" s="212">
        <f t="shared" si="184"/>
        <v>0</v>
      </c>
    </row>
    <row r="314" spans="2:38" x14ac:dyDescent="0.25">
      <c r="B314" s="210" t="s">
        <v>1207</v>
      </c>
      <c r="C314" s="211" t="s">
        <v>1208</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177"/>
        <v>0</v>
      </c>
      <c r="G314" s="212"/>
      <c r="H314" s="212">
        <f t="shared" si="178"/>
        <v>0</v>
      </c>
      <c r="I314" s="212"/>
      <c r="J314" s="212">
        <f t="shared" si="179"/>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180"/>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181"/>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182"/>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183"/>
        <v>0</v>
      </c>
      <c r="AL314" s="212">
        <f t="shared" si="184"/>
        <v>0</v>
      </c>
    </row>
    <row r="315" spans="2:38" x14ac:dyDescent="0.25">
      <c r="B315" s="219" t="s">
        <v>413</v>
      </c>
      <c r="C315" s="220" t="s">
        <v>286</v>
      </c>
      <c r="D315" s="221">
        <f>SUM(D316:D329)</f>
        <v>0</v>
      </c>
      <c r="E315" s="221">
        <f>SUM(E316:E329)</f>
        <v>308520</v>
      </c>
      <c r="F315" s="221">
        <f t="shared" si="177"/>
        <v>308520</v>
      </c>
      <c r="G315" s="221">
        <f>SUM(G316:G329)</f>
        <v>0</v>
      </c>
      <c r="H315" s="221">
        <f t="shared" si="178"/>
        <v>308520</v>
      </c>
      <c r="I315" s="221">
        <f>SUM(I316:I329)</f>
        <v>0</v>
      </c>
      <c r="J315" s="221">
        <f t="shared" si="179"/>
        <v>308520</v>
      </c>
      <c r="K315" s="221">
        <f t="shared" ref="K315:X315" si="185">SUM(K316:K329)</f>
        <v>0</v>
      </c>
      <c r="L315" s="221">
        <f t="shared" si="185"/>
        <v>0</v>
      </c>
      <c r="M315" s="221">
        <f t="shared" si="185"/>
        <v>308520</v>
      </c>
      <c r="N315" s="221">
        <f t="shared" si="185"/>
        <v>0</v>
      </c>
      <c r="O315" s="221">
        <f t="shared" si="185"/>
        <v>0</v>
      </c>
      <c r="P315" s="221">
        <f t="shared" si="185"/>
        <v>0</v>
      </c>
      <c r="Q315" s="221">
        <f t="shared" si="185"/>
        <v>0</v>
      </c>
      <c r="R315" s="221">
        <f t="shared" si="185"/>
        <v>0</v>
      </c>
      <c r="S315" s="221">
        <f t="shared" si="185"/>
        <v>0</v>
      </c>
      <c r="T315" s="221">
        <f t="shared" si="185"/>
        <v>0</v>
      </c>
      <c r="U315" s="221">
        <f t="shared" si="185"/>
        <v>0</v>
      </c>
      <c r="V315" s="221">
        <f t="shared" si="185"/>
        <v>0</v>
      </c>
      <c r="W315" s="221">
        <f t="shared" si="185"/>
        <v>308520</v>
      </c>
      <c r="X315" s="221">
        <f t="shared" si="185"/>
        <v>0</v>
      </c>
      <c r="Y315" s="221">
        <f t="shared" si="180"/>
        <v>308520</v>
      </c>
      <c r="Z315" s="221">
        <f>SUM(Z316:Z329)</f>
        <v>0</v>
      </c>
      <c r="AA315" s="221">
        <f>SUM(AA316:AA329)</f>
        <v>0</v>
      </c>
      <c r="AB315" s="221">
        <f>SUM(AB316:AB329)</f>
        <v>0</v>
      </c>
      <c r="AC315" s="221">
        <f t="shared" si="181"/>
        <v>0</v>
      </c>
      <c r="AD315" s="221">
        <f>SUM(AD316:AD329)</f>
        <v>0</v>
      </c>
      <c r="AE315" s="221">
        <f>SUM(AE316:AE329)</f>
        <v>0</v>
      </c>
      <c r="AF315" s="221">
        <f>SUM(AF316:AF329)</f>
        <v>0</v>
      </c>
      <c r="AG315" s="221">
        <f t="shared" si="182"/>
        <v>0</v>
      </c>
      <c r="AH315" s="221">
        <f>SUM(AH316:AH329)</f>
        <v>0</v>
      </c>
      <c r="AI315" s="221">
        <f>SUM(AI316:AI329)</f>
        <v>0</v>
      </c>
      <c r="AJ315" s="221">
        <f>SUM(AJ316:AJ329)</f>
        <v>0</v>
      </c>
      <c r="AK315" s="221">
        <f t="shared" si="183"/>
        <v>0</v>
      </c>
      <c r="AL315" s="221">
        <f t="shared" si="184"/>
        <v>308520</v>
      </c>
    </row>
    <row r="316" spans="2:38" x14ac:dyDescent="0.25">
      <c r="B316" s="210" t="s">
        <v>1209</v>
      </c>
      <c r="C316" s="211" t="s">
        <v>1210</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16" s="212">
        <f t="shared" si="177"/>
        <v>15000</v>
      </c>
      <c r="G316" s="212"/>
      <c r="H316" s="212">
        <f t="shared" si="178"/>
        <v>15000</v>
      </c>
      <c r="I316" s="212"/>
      <c r="J316" s="212">
        <f t="shared" si="179"/>
        <v>15000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180"/>
        <v>15000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181"/>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182"/>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183"/>
        <v>0</v>
      </c>
      <c r="AL316" s="212">
        <f t="shared" si="184"/>
        <v>15000</v>
      </c>
    </row>
    <row r="317" spans="2:38" x14ac:dyDescent="0.25">
      <c r="B317" s="210" t="s">
        <v>414</v>
      </c>
      <c r="C317" s="211" t="s">
        <v>1211</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156520</v>
      </c>
      <c r="F317" s="212">
        <f t="shared" si="177"/>
        <v>156520</v>
      </c>
      <c r="G317" s="212"/>
      <c r="H317" s="212">
        <f t="shared" si="178"/>
        <v>156520</v>
      </c>
      <c r="I317" s="212"/>
      <c r="J317" s="212">
        <f t="shared" si="179"/>
        <v>156520</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156520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156520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2">
        <f t="shared" si="180"/>
        <v>156520</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181"/>
        <v>0</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182"/>
        <v>0</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183"/>
        <v>0</v>
      </c>
      <c r="AL317" s="212">
        <f t="shared" si="184"/>
        <v>156520</v>
      </c>
    </row>
    <row r="318" spans="2:38" x14ac:dyDescent="0.25">
      <c r="B318" s="210" t="s">
        <v>1212</v>
      </c>
      <c r="C318" s="211" t="s">
        <v>1213</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177"/>
        <v>0</v>
      </c>
      <c r="G318" s="212"/>
      <c r="H318" s="212">
        <f t="shared" si="178"/>
        <v>0</v>
      </c>
      <c r="I318" s="212"/>
      <c r="J318" s="212">
        <f t="shared" si="17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180"/>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181"/>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182"/>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183"/>
        <v>0</v>
      </c>
      <c r="AL318" s="212">
        <f t="shared" si="184"/>
        <v>0</v>
      </c>
    </row>
    <row r="319" spans="2:38" x14ac:dyDescent="0.25">
      <c r="B319" s="210" t="s">
        <v>1214</v>
      </c>
      <c r="C319" s="211" t="s">
        <v>1215</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2">
        <f t="shared" si="177"/>
        <v>0</v>
      </c>
      <c r="G319" s="212"/>
      <c r="H319" s="212">
        <f t="shared" si="178"/>
        <v>0</v>
      </c>
      <c r="I319" s="212"/>
      <c r="J319" s="212">
        <f t="shared" si="179"/>
        <v>0</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2">
        <f t="shared" si="180"/>
        <v>0</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181"/>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182"/>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183"/>
        <v>0</v>
      </c>
      <c r="AL319" s="212">
        <f t="shared" si="184"/>
        <v>0</v>
      </c>
    </row>
    <row r="320" spans="2:38" x14ac:dyDescent="0.25">
      <c r="B320" s="210" t="s">
        <v>1216</v>
      </c>
      <c r="C320" s="211" t="s">
        <v>1217</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v>
      </c>
      <c r="F320" s="212">
        <f t="shared" si="177"/>
        <v>250</v>
      </c>
      <c r="G320" s="212"/>
      <c r="H320" s="212">
        <f t="shared" si="178"/>
        <v>250</v>
      </c>
      <c r="I320" s="212"/>
      <c r="J320" s="212">
        <f t="shared" si="179"/>
        <v>250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2">
        <f t="shared" si="180"/>
        <v>250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181"/>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2">
        <f t="shared" si="182"/>
        <v>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183"/>
        <v>0</v>
      </c>
      <c r="AL320" s="212">
        <f t="shared" si="184"/>
        <v>250</v>
      </c>
    </row>
    <row r="321" spans="2:38" x14ac:dyDescent="0.25">
      <c r="B321" s="210" t="s">
        <v>1218</v>
      </c>
      <c r="C321" s="211" t="s">
        <v>1219</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si="177"/>
        <v>0</v>
      </c>
      <c r="G321" s="212"/>
      <c r="H321" s="212">
        <f t="shared" si="178"/>
        <v>0</v>
      </c>
      <c r="I321" s="212"/>
      <c r="J321" s="212">
        <f t="shared" si="179"/>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si="180"/>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si="181"/>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si="182"/>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si="183"/>
        <v>0</v>
      </c>
      <c r="AL321" s="212">
        <f t="shared" si="184"/>
        <v>0</v>
      </c>
    </row>
    <row r="322" spans="2:38" x14ac:dyDescent="0.25">
      <c r="B322" s="210" t="s">
        <v>415</v>
      </c>
      <c r="C322" s="211" t="s">
        <v>1220</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177"/>
        <v>0</v>
      </c>
      <c r="G322" s="212"/>
      <c r="H322" s="212">
        <f t="shared" si="178"/>
        <v>0</v>
      </c>
      <c r="I322" s="212"/>
      <c r="J322" s="212">
        <f t="shared" si="179"/>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180"/>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181"/>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182"/>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183"/>
        <v>0</v>
      </c>
      <c r="AL322" s="212">
        <f t="shared" si="184"/>
        <v>0</v>
      </c>
    </row>
    <row r="323" spans="2:38" x14ac:dyDescent="0.25">
      <c r="B323" s="210" t="s">
        <v>1221</v>
      </c>
      <c r="C323" s="211" t="s">
        <v>1222</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si="177"/>
        <v>0</v>
      </c>
      <c r="G323" s="212"/>
      <c r="H323" s="212">
        <f t="shared" si="178"/>
        <v>0</v>
      </c>
      <c r="I323" s="212"/>
      <c r="J323" s="212">
        <f t="shared" si="179"/>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si="180"/>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si="181"/>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si="182"/>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si="183"/>
        <v>0</v>
      </c>
      <c r="AL323" s="212">
        <f t="shared" si="184"/>
        <v>0</v>
      </c>
    </row>
    <row r="324" spans="2:38" x14ac:dyDescent="0.25">
      <c r="B324" s="210" t="s">
        <v>1223</v>
      </c>
      <c r="C324" s="211" t="s">
        <v>1224</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177"/>
        <v>0</v>
      </c>
      <c r="G324" s="212"/>
      <c r="H324" s="212">
        <f t="shared" si="178"/>
        <v>0</v>
      </c>
      <c r="I324" s="212"/>
      <c r="J324" s="212">
        <f t="shared" si="179"/>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180"/>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181"/>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182"/>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183"/>
        <v>0</v>
      </c>
      <c r="AL324" s="212">
        <f t="shared" si="184"/>
        <v>0</v>
      </c>
    </row>
    <row r="325" spans="2:38" x14ac:dyDescent="0.25">
      <c r="B325" s="210" t="s">
        <v>1225</v>
      </c>
      <c r="C325" s="211" t="s">
        <v>1226</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136750</v>
      </c>
      <c r="F325" s="212">
        <f t="shared" si="177"/>
        <v>136750</v>
      </c>
      <c r="G325" s="212"/>
      <c r="H325" s="212">
        <f t="shared" si="178"/>
        <v>136750</v>
      </c>
      <c r="I325" s="212"/>
      <c r="J325" s="212">
        <f t="shared" si="179"/>
        <v>136750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136750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136750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180"/>
        <v>136750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181"/>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2">
        <f t="shared" si="182"/>
        <v>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183"/>
        <v>0</v>
      </c>
      <c r="AL325" s="212">
        <f t="shared" si="184"/>
        <v>136750</v>
      </c>
    </row>
    <row r="326" spans="2:38" x14ac:dyDescent="0.25">
      <c r="B326" s="210" t="s">
        <v>1227</v>
      </c>
      <c r="C326" s="211" t="s">
        <v>1228</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177"/>
        <v>0</v>
      </c>
      <c r="G326" s="212"/>
      <c r="H326" s="212">
        <f t="shared" si="178"/>
        <v>0</v>
      </c>
      <c r="I326" s="212"/>
      <c r="J326" s="212">
        <f t="shared" si="179"/>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180"/>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181"/>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182"/>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183"/>
        <v>0</v>
      </c>
      <c r="AL326" s="212">
        <f t="shared" si="184"/>
        <v>0</v>
      </c>
    </row>
    <row r="327" spans="2:38" x14ac:dyDescent="0.25">
      <c r="B327" s="210" t="s">
        <v>1229</v>
      </c>
      <c r="C327" s="211" t="s">
        <v>1230</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177"/>
        <v>0</v>
      </c>
      <c r="G327" s="212"/>
      <c r="H327" s="212">
        <f t="shared" si="178"/>
        <v>0</v>
      </c>
      <c r="I327" s="212"/>
      <c r="J327" s="212">
        <f t="shared" si="17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180"/>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181"/>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182"/>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183"/>
        <v>0</v>
      </c>
      <c r="AL327" s="212">
        <f t="shared" si="184"/>
        <v>0</v>
      </c>
    </row>
    <row r="328" spans="2:38" x14ac:dyDescent="0.25">
      <c r="B328" s="210" t="s">
        <v>1231</v>
      </c>
      <c r="C328" s="211" t="s">
        <v>1232</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si="177"/>
        <v>0</v>
      </c>
      <c r="G328" s="212"/>
      <c r="H328" s="212">
        <f t="shared" si="178"/>
        <v>0</v>
      </c>
      <c r="I328" s="212"/>
      <c r="J328" s="212">
        <f t="shared" si="179"/>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si="180"/>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si="181"/>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si="182"/>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si="183"/>
        <v>0</v>
      </c>
      <c r="AL328" s="212">
        <f t="shared" si="184"/>
        <v>0</v>
      </c>
    </row>
    <row r="329" spans="2:38" x14ac:dyDescent="0.25">
      <c r="B329" s="210" t="s">
        <v>1233</v>
      </c>
      <c r="C329" s="211" t="s">
        <v>1234</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si="177"/>
        <v>0</v>
      </c>
      <c r="G329" s="212"/>
      <c r="H329" s="212">
        <f t="shared" si="178"/>
        <v>0</v>
      </c>
      <c r="I329" s="212"/>
      <c r="J329" s="212">
        <f t="shared" si="179"/>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si="180"/>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si="181"/>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si="182"/>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si="183"/>
        <v>0</v>
      </c>
      <c r="AL329" s="212">
        <f t="shared" si="184"/>
        <v>0</v>
      </c>
    </row>
    <row r="330" spans="2:38" x14ac:dyDescent="0.25">
      <c r="B330" s="207" t="s">
        <v>397</v>
      </c>
      <c r="C330" s="208" t="s">
        <v>274</v>
      </c>
      <c r="D330" s="209">
        <f>D331</f>
        <v>0</v>
      </c>
      <c r="E330" s="209">
        <f>E331</f>
        <v>0</v>
      </c>
      <c r="F330" s="209">
        <f t="shared" si="177"/>
        <v>0</v>
      </c>
      <c r="G330" s="209">
        <f>G331</f>
        <v>0</v>
      </c>
      <c r="H330" s="209">
        <f t="shared" si="178"/>
        <v>0</v>
      </c>
      <c r="I330" s="209">
        <f>I331</f>
        <v>0</v>
      </c>
      <c r="J330" s="209">
        <f t="shared" si="179"/>
        <v>0</v>
      </c>
      <c r="K330" s="209">
        <f t="shared" ref="K330:AJ330" si="186">K331</f>
        <v>0</v>
      </c>
      <c r="L330" s="209">
        <f t="shared" si="186"/>
        <v>0</v>
      </c>
      <c r="M330" s="209">
        <f t="shared" si="186"/>
        <v>0</v>
      </c>
      <c r="N330" s="209">
        <f t="shared" si="186"/>
        <v>0</v>
      </c>
      <c r="O330" s="209">
        <f t="shared" si="186"/>
        <v>0</v>
      </c>
      <c r="P330" s="209">
        <f t="shared" si="186"/>
        <v>0</v>
      </c>
      <c r="Q330" s="209">
        <f t="shared" si="186"/>
        <v>0</v>
      </c>
      <c r="R330" s="209">
        <f t="shared" si="186"/>
        <v>0</v>
      </c>
      <c r="S330" s="209">
        <f t="shared" si="186"/>
        <v>0</v>
      </c>
      <c r="T330" s="209">
        <f t="shared" si="186"/>
        <v>0</v>
      </c>
      <c r="U330" s="209">
        <f t="shared" si="186"/>
        <v>0</v>
      </c>
      <c r="V330" s="209">
        <f t="shared" si="186"/>
        <v>0</v>
      </c>
      <c r="W330" s="209">
        <f t="shared" si="186"/>
        <v>0</v>
      </c>
      <c r="X330" s="209">
        <f t="shared" si="186"/>
        <v>0</v>
      </c>
      <c r="Y330" s="209">
        <f t="shared" si="180"/>
        <v>0</v>
      </c>
      <c r="Z330" s="209">
        <f t="shared" si="186"/>
        <v>0</v>
      </c>
      <c r="AA330" s="209">
        <f t="shared" si="186"/>
        <v>0</v>
      </c>
      <c r="AB330" s="209">
        <f t="shared" si="186"/>
        <v>0</v>
      </c>
      <c r="AC330" s="209">
        <f t="shared" si="181"/>
        <v>0</v>
      </c>
      <c r="AD330" s="209">
        <f t="shared" si="186"/>
        <v>0</v>
      </c>
      <c r="AE330" s="209">
        <f t="shared" si="186"/>
        <v>0</v>
      </c>
      <c r="AF330" s="209">
        <f t="shared" si="186"/>
        <v>0</v>
      </c>
      <c r="AG330" s="209">
        <f t="shared" si="182"/>
        <v>0</v>
      </c>
      <c r="AH330" s="209">
        <f t="shared" si="186"/>
        <v>0</v>
      </c>
      <c r="AI330" s="209">
        <f t="shared" si="186"/>
        <v>0</v>
      </c>
      <c r="AJ330" s="209">
        <f t="shared" si="186"/>
        <v>0</v>
      </c>
      <c r="AK330" s="209">
        <f t="shared" si="183"/>
        <v>0</v>
      </c>
      <c r="AL330" s="209">
        <f t="shared" si="184"/>
        <v>0</v>
      </c>
    </row>
    <row r="331" spans="2:38" x14ac:dyDescent="0.25">
      <c r="B331" s="219" t="s">
        <v>399</v>
      </c>
      <c r="C331" s="220" t="s">
        <v>276</v>
      </c>
      <c r="D331" s="221">
        <f>SUM(D332:D335)</f>
        <v>0</v>
      </c>
      <c r="E331" s="221">
        <f>SUM(E332:E335)</f>
        <v>0</v>
      </c>
      <c r="F331" s="221">
        <f t="shared" si="177"/>
        <v>0</v>
      </c>
      <c r="G331" s="221">
        <f>SUM(G332:G335)</f>
        <v>0</v>
      </c>
      <c r="H331" s="221">
        <f t="shared" si="178"/>
        <v>0</v>
      </c>
      <c r="I331" s="221">
        <f>SUM(I332:I335)</f>
        <v>0</v>
      </c>
      <c r="J331" s="221">
        <f t="shared" si="179"/>
        <v>0</v>
      </c>
      <c r="K331" s="221">
        <f t="shared" ref="K331:X331" si="187">SUM(K332:K335)</f>
        <v>0</v>
      </c>
      <c r="L331" s="221">
        <f t="shared" si="187"/>
        <v>0</v>
      </c>
      <c r="M331" s="221">
        <f t="shared" si="187"/>
        <v>0</v>
      </c>
      <c r="N331" s="221">
        <f t="shared" si="187"/>
        <v>0</v>
      </c>
      <c r="O331" s="221">
        <f t="shared" si="187"/>
        <v>0</v>
      </c>
      <c r="P331" s="221">
        <f t="shared" si="187"/>
        <v>0</v>
      </c>
      <c r="Q331" s="221">
        <f t="shared" si="187"/>
        <v>0</v>
      </c>
      <c r="R331" s="221">
        <f t="shared" si="187"/>
        <v>0</v>
      </c>
      <c r="S331" s="221">
        <f t="shared" si="187"/>
        <v>0</v>
      </c>
      <c r="T331" s="221">
        <f t="shared" si="187"/>
        <v>0</v>
      </c>
      <c r="U331" s="221">
        <f t="shared" si="187"/>
        <v>0</v>
      </c>
      <c r="V331" s="221">
        <f t="shared" si="187"/>
        <v>0</v>
      </c>
      <c r="W331" s="221">
        <f t="shared" si="187"/>
        <v>0</v>
      </c>
      <c r="X331" s="221">
        <f t="shared" si="187"/>
        <v>0</v>
      </c>
      <c r="Y331" s="221">
        <f t="shared" si="180"/>
        <v>0</v>
      </c>
      <c r="Z331" s="221">
        <f>SUM(Z332:Z335)</f>
        <v>0</v>
      </c>
      <c r="AA331" s="221">
        <f>SUM(AA332:AA335)</f>
        <v>0</v>
      </c>
      <c r="AB331" s="221">
        <f>SUM(AB332:AB335)</f>
        <v>0</v>
      </c>
      <c r="AC331" s="221">
        <f t="shared" si="181"/>
        <v>0</v>
      </c>
      <c r="AD331" s="221">
        <f>SUM(AD332:AD335)</f>
        <v>0</v>
      </c>
      <c r="AE331" s="221">
        <f>SUM(AE332:AE335)</f>
        <v>0</v>
      </c>
      <c r="AF331" s="221">
        <f>SUM(AF332:AF335)</f>
        <v>0</v>
      </c>
      <c r="AG331" s="221">
        <f t="shared" si="182"/>
        <v>0</v>
      </c>
      <c r="AH331" s="221">
        <f>SUM(AH332:AH335)</f>
        <v>0</v>
      </c>
      <c r="AI331" s="221">
        <f>SUM(AI332:AI335)</f>
        <v>0</v>
      </c>
      <c r="AJ331" s="221">
        <f>SUM(AJ332:AJ335)</f>
        <v>0</v>
      </c>
      <c r="AK331" s="221">
        <f t="shared" si="183"/>
        <v>0</v>
      </c>
      <c r="AL331" s="221">
        <f t="shared" si="184"/>
        <v>0</v>
      </c>
    </row>
    <row r="332" spans="2:38" x14ac:dyDescent="0.25">
      <c r="B332" s="210" t="s">
        <v>416</v>
      </c>
      <c r="C332" s="211" t="s">
        <v>287</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177"/>
        <v>0</v>
      </c>
      <c r="G332" s="212"/>
      <c r="H332" s="212">
        <f t="shared" si="178"/>
        <v>0</v>
      </c>
      <c r="I332" s="212"/>
      <c r="J332" s="212">
        <f t="shared" si="17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180"/>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181"/>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182"/>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183"/>
        <v>0</v>
      </c>
      <c r="AL332" s="212">
        <f t="shared" si="184"/>
        <v>0</v>
      </c>
    </row>
    <row r="333" spans="2:38" x14ac:dyDescent="0.25">
      <c r="B333" s="210" t="s">
        <v>1109</v>
      </c>
      <c r="C333" s="211" t="s">
        <v>1110</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si="177"/>
        <v>0</v>
      </c>
      <c r="G333" s="212"/>
      <c r="H333" s="212">
        <f t="shared" si="178"/>
        <v>0</v>
      </c>
      <c r="I333" s="212"/>
      <c r="J333" s="212">
        <f t="shared" si="179"/>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si="180"/>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si="181"/>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si="182"/>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si="183"/>
        <v>0</v>
      </c>
      <c r="AL333" s="212">
        <f t="shared" si="184"/>
        <v>0</v>
      </c>
    </row>
    <row r="334" spans="2:38" x14ac:dyDescent="0.25">
      <c r="B334" s="210" t="s">
        <v>1111</v>
      </c>
      <c r="C334" s="211" t="s">
        <v>1112</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si="177"/>
        <v>0</v>
      </c>
      <c r="G334" s="212"/>
      <c r="H334" s="212">
        <f t="shared" si="178"/>
        <v>0</v>
      </c>
      <c r="I334" s="212"/>
      <c r="J334" s="212">
        <f t="shared" si="179"/>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si="180"/>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si="181"/>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si="182"/>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si="183"/>
        <v>0</v>
      </c>
      <c r="AL334" s="212">
        <f t="shared" si="184"/>
        <v>0</v>
      </c>
    </row>
    <row r="335" spans="2:38" x14ac:dyDescent="0.25">
      <c r="B335" s="210" t="s">
        <v>1113</v>
      </c>
      <c r="C335" s="211" t="s">
        <v>1114</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177"/>
        <v>0</v>
      </c>
      <c r="G335" s="212"/>
      <c r="H335" s="212">
        <f t="shared" si="178"/>
        <v>0</v>
      </c>
      <c r="I335" s="212"/>
      <c r="J335" s="212">
        <f t="shared" si="17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180"/>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181"/>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182"/>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183"/>
        <v>0</v>
      </c>
      <c r="AL335" s="212">
        <f t="shared" si="184"/>
        <v>0</v>
      </c>
    </row>
    <row r="336" spans="2:38" x14ac:dyDescent="0.25">
      <c r="B336" s="207" t="s">
        <v>417</v>
      </c>
      <c r="C336" s="208" t="s">
        <v>288</v>
      </c>
      <c r="D336" s="209">
        <f>D337+D340+D378+D384</f>
        <v>0</v>
      </c>
      <c r="E336" s="209">
        <f>E337+E340+E378+E384</f>
        <v>167060</v>
      </c>
      <c r="F336" s="209">
        <f t="shared" ref="F336:F357" si="188">D336+E336</f>
        <v>167060</v>
      </c>
      <c r="G336" s="209">
        <f>G337+G340+G378+G384</f>
        <v>0</v>
      </c>
      <c r="H336" s="209">
        <f t="shared" ref="H336:H357" si="189">F336-G336</f>
        <v>167060</v>
      </c>
      <c r="I336" s="209">
        <f>I337+I340+I378+I384</f>
        <v>0</v>
      </c>
      <c r="J336" s="209">
        <f t="shared" ref="J336:J357" si="190">F336-I336</f>
        <v>167060</v>
      </c>
      <c r="K336" s="209">
        <f t="shared" ref="K336:X336" si="191">K337+K340+K378+K384</f>
        <v>0</v>
      </c>
      <c r="L336" s="209">
        <f t="shared" si="191"/>
        <v>0</v>
      </c>
      <c r="M336" s="209">
        <f t="shared" si="191"/>
        <v>167060</v>
      </c>
      <c r="N336" s="209">
        <f t="shared" si="191"/>
        <v>0</v>
      </c>
      <c r="O336" s="209">
        <f t="shared" si="191"/>
        <v>0</v>
      </c>
      <c r="P336" s="209">
        <f t="shared" si="191"/>
        <v>0</v>
      </c>
      <c r="Q336" s="209">
        <f t="shared" si="191"/>
        <v>0</v>
      </c>
      <c r="R336" s="209">
        <f t="shared" si="191"/>
        <v>0</v>
      </c>
      <c r="S336" s="209">
        <f t="shared" si="191"/>
        <v>0</v>
      </c>
      <c r="T336" s="209">
        <f t="shared" si="191"/>
        <v>0</v>
      </c>
      <c r="U336" s="209">
        <f t="shared" si="191"/>
        <v>0</v>
      </c>
      <c r="V336" s="209">
        <f t="shared" si="191"/>
        <v>0</v>
      </c>
      <c r="W336" s="209">
        <f t="shared" si="191"/>
        <v>167060</v>
      </c>
      <c r="X336" s="209">
        <f t="shared" si="191"/>
        <v>0</v>
      </c>
      <c r="Y336" s="209">
        <f t="shared" ref="Y336:Y357" si="192">V336+W336+X336</f>
        <v>167060</v>
      </c>
      <c r="Z336" s="209">
        <f>Z337+Z340+Z378+Z384</f>
        <v>0</v>
      </c>
      <c r="AA336" s="209">
        <f>AA337+AA340+AA378+AA384</f>
        <v>0</v>
      </c>
      <c r="AB336" s="209">
        <f>AB337+AB340+AB378+AB384</f>
        <v>0</v>
      </c>
      <c r="AC336" s="209">
        <f t="shared" ref="AC336:AC357" si="193">Z336+AA336+AB336</f>
        <v>0</v>
      </c>
      <c r="AD336" s="209">
        <f>AD337+AD340+AD378+AD384</f>
        <v>0</v>
      </c>
      <c r="AE336" s="209">
        <f>AE337+AE340+AE378+AE384</f>
        <v>0</v>
      </c>
      <c r="AF336" s="209">
        <f>AF337+AF340+AF378+AF384</f>
        <v>0</v>
      </c>
      <c r="AG336" s="209">
        <f t="shared" ref="AG336:AG357" si="194">AD336+AE336+AF336</f>
        <v>0</v>
      </c>
      <c r="AH336" s="209">
        <f>AH337+AH340+AH378+AH384</f>
        <v>0</v>
      </c>
      <c r="AI336" s="209">
        <f>AI337+AI340+AI378+AI384</f>
        <v>0</v>
      </c>
      <c r="AJ336" s="209">
        <f>AJ337+AJ340+AJ378+AJ384</f>
        <v>0</v>
      </c>
      <c r="AK336" s="209">
        <f t="shared" ref="AK336:AK357" si="195">AH336+AI336+AJ336</f>
        <v>0</v>
      </c>
      <c r="AL336" s="209">
        <f t="shared" ref="AL336:AL357" si="196">Y336+AC336+AG336+AK336</f>
        <v>167060</v>
      </c>
    </row>
    <row r="337" spans="2:38" x14ac:dyDescent="0.25">
      <c r="B337" s="219" t="s">
        <v>418</v>
      </c>
      <c r="C337" s="220" t="s">
        <v>289</v>
      </c>
      <c r="D337" s="221">
        <f>SUM(D338:D339)</f>
        <v>0</v>
      </c>
      <c r="E337" s="221">
        <f>SUM(E338:E339)</f>
        <v>0</v>
      </c>
      <c r="F337" s="221">
        <f t="shared" si="188"/>
        <v>0</v>
      </c>
      <c r="G337" s="221">
        <f>SUM(G338:G339)</f>
        <v>0</v>
      </c>
      <c r="H337" s="221">
        <f t="shared" si="189"/>
        <v>0</v>
      </c>
      <c r="I337" s="221">
        <f>SUM(I338:I339)</f>
        <v>0</v>
      </c>
      <c r="J337" s="221">
        <f t="shared" si="190"/>
        <v>0</v>
      </c>
      <c r="K337" s="221">
        <f t="shared" ref="K337:AJ337" si="197">SUM(K338:K339)</f>
        <v>0</v>
      </c>
      <c r="L337" s="221">
        <f t="shared" si="197"/>
        <v>0</v>
      </c>
      <c r="M337" s="221">
        <f t="shared" si="197"/>
        <v>0</v>
      </c>
      <c r="N337" s="221">
        <f t="shared" si="197"/>
        <v>0</v>
      </c>
      <c r="O337" s="221">
        <f t="shared" si="197"/>
        <v>0</v>
      </c>
      <c r="P337" s="221">
        <f t="shared" si="197"/>
        <v>0</v>
      </c>
      <c r="Q337" s="221">
        <f t="shared" si="197"/>
        <v>0</v>
      </c>
      <c r="R337" s="221">
        <f t="shared" si="197"/>
        <v>0</v>
      </c>
      <c r="S337" s="221">
        <f t="shared" si="197"/>
        <v>0</v>
      </c>
      <c r="T337" s="221">
        <f t="shared" si="197"/>
        <v>0</v>
      </c>
      <c r="U337" s="221">
        <f t="shared" si="197"/>
        <v>0</v>
      </c>
      <c r="V337" s="221">
        <f t="shared" si="197"/>
        <v>0</v>
      </c>
      <c r="W337" s="221">
        <f t="shared" si="197"/>
        <v>0</v>
      </c>
      <c r="X337" s="221">
        <f t="shared" si="197"/>
        <v>0</v>
      </c>
      <c r="Y337" s="221">
        <f t="shared" si="192"/>
        <v>0</v>
      </c>
      <c r="Z337" s="221">
        <f t="shared" si="197"/>
        <v>0</v>
      </c>
      <c r="AA337" s="221">
        <f t="shared" si="197"/>
        <v>0</v>
      </c>
      <c r="AB337" s="221">
        <f t="shared" si="197"/>
        <v>0</v>
      </c>
      <c r="AC337" s="221">
        <f t="shared" si="193"/>
        <v>0</v>
      </c>
      <c r="AD337" s="221">
        <f t="shared" si="197"/>
        <v>0</v>
      </c>
      <c r="AE337" s="221">
        <f t="shared" si="197"/>
        <v>0</v>
      </c>
      <c r="AF337" s="221">
        <f t="shared" si="197"/>
        <v>0</v>
      </c>
      <c r="AG337" s="221">
        <f t="shared" si="194"/>
        <v>0</v>
      </c>
      <c r="AH337" s="221">
        <f t="shared" si="197"/>
        <v>0</v>
      </c>
      <c r="AI337" s="221">
        <f t="shared" si="197"/>
        <v>0</v>
      </c>
      <c r="AJ337" s="221">
        <f t="shared" si="197"/>
        <v>0</v>
      </c>
      <c r="AK337" s="221">
        <f t="shared" si="195"/>
        <v>0</v>
      </c>
      <c r="AL337" s="221">
        <f t="shared" si="196"/>
        <v>0</v>
      </c>
    </row>
    <row r="338" spans="2:38" x14ac:dyDescent="0.25">
      <c r="B338" s="210" t="s">
        <v>419</v>
      </c>
      <c r="C338" s="211" t="s">
        <v>290</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188"/>
        <v>0</v>
      </c>
      <c r="G338" s="212"/>
      <c r="H338" s="212">
        <f t="shared" si="189"/>
        <v>0</v>
      </c>
      <c r="I338" s="212"/>
      <c r="J338" s="212">
        <f t="shared" si="190"/>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192"/>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193"/>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194"/>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195"/>
        <v>0</v>
      </c>
      <c r="AL338" s="212">
        <f t="shared" si="196"/>
        <v>0</v>
      </c>
    </row>
    <row r="339" spans="2:38" x14ac:dyDescent="0.25">
      <c r="B339" s="210" t="s">
        <v>420</v>
      </c>
      <c r="C339" s="211" t="s">
        <v>291</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188"/>
        <v>0</v>
      </c>
      <c r="G339" s="212"/>
      <c r="H339" s="212">
        <f t="shared" si="189"/>
        <v>0</v>
      </c>
      <c r="I339" s="212"/>
      <c r="J339" s="212">
        <f t="shared" si="190"/>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192"/>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193"/>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194"/>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195"/>
        <v>0</v>
      </c>
      <c r="AL339" s="212">
        <f t="shared" si="196"/>
        <v>0</v>
      </c>
    </row>
    <row r="340" spans="2:38" x14ac:dyDescent="0.25">
      <c r="B340" s="219" t="s">
        <v>421</v>
      </c>
      <c r="C340" s="220" t="s">
        <v>292</v>
      </c>
      <c r="D340" s="221">
        <f>SUM(D341:D377)</f>
        <v>0</v>
      </c>
      <c r="E340" s="221">
        <f>SUM(E341:E377)</f>
        <v>167060</v>
      </c>
      <c r="F340" s="221">
        <f t="shared" si="188"/>
        <v>167060</v>
      </c>
      <c r="G340" s="221">
        <f>SUM(G341:G377)</f>
        <v>0</v>
      </c>
      <c r="H340" s="221">
        <f t="shared" si="189"/>
        <v>167060</v>
      </c>
      <c r="I340" s="221">
        <f>SUM(I341:I377)</f>
        <v>0</v>
      </c>
      <c r="J340" s="221">
        <f t="shared" si="190"/>
        <v>167060</v>
      </c>
      <c r="K340" s="221">
        <f t="shared" ref="K340:X340" si="198">SUM(K341:K377)</f>
        <v>0</v>
      </c>
      <c r="L340" s="221">
        <f t="shared" si="198"/>
        <v>0</v>
      </c>
      <c r="M340" s="221">
        <f t="shared" si="198"/>
        <v>167060</v>
      </c>
      <c r="N340" s="221">
        <f t="shared" si="198"/>
        <v>0</v>
      </c>
      <c r="O340" s="221">
        <f t="shared" si="198"/>
        <v>0</v>
      </c>
      <c r="P340" s="221">
        <f t="shared" si="198"/>
        <v>0</v>
      </c>
      <c r="Q340" s="221">
        <f t="shared" si="198"/>
        <v>0</v>
      </c>
      <c r="R340" s="221">
        <f t="shared" si="198"/>
        <v>0</v>
      </c>
      <c r="S340" s="221">
        <f t="shared" si="198"/>
        <v>0</v>
      </c>
      <c r="T340" s="221">
        <f t="shared" si="198"/>
        <v>0</v>
      </c>
      <c r="U340" s="221">
        <f t="shared" si="198"/>
        <v>0</v>
      </c>
      <c r="V340" s="221">
        <f t="shared" si="198"/>
        <v>0</v>
      </c>
      <c r="W340" s="221">
        <f t="shared" si="198"/>
        <v>167060</v>
      </c>
      <c r="X340" s="221">
        <f t="shared" si="198"/>
        <v>0</v>
      </c>
      <c r="Y340" s="221">
        <f t="shared" si="192"/>
        <v>167060</v>
      </c>
      <c r="Z340" s="221">
        <f>SUM(Z341:Z377)</f>
        <v>0</v>
      </c>
      <c r="AA340" s="221">
        <f>SUM(AA341:AA377)</f>
        <v>0</v>
      </c>
      <c r="AB340" s="221">
        <f>SUM(AB341:AB377)</f>
        <v>0</v>
      </c>
      <c r="AC340" s="221">
        <f t="shared" si="193"/>
        <v>0</v>
      </c>
      <c r="AD340" s="221">
        <f>SUM(AD341:AD377)</f>
        <v>0</v>
      </c>
      <c r="AE340" s="221">
        <f>SUM(AE341:AE377)</f>
        <v>0</v>
      </c>
      <c r="AF340" s="221">
        <f>SUM(AF341:AF377)</f>
        <v>0</v>
      </c>
      <c r="AG340" s="221">
        <f t="shared" si="194"/>
        <v>0</v>
      </c>
      <c r="AH340" s="221">
        <f>SUM(AH341:AH377)</f>
        <v>0</v>
      </c>
      <c r="AI340" s="221">
        <f>SUM(AI341:AI377)</f>
        <v>0</v>
      </c>
      <c r="AJ340" s="221">
        <f>SUM(AJ341:AJ377)</f>
        <v>0</v>
      </c>
      <c r="AK340" s="221">
        <f t="shared" si="195"/>
        <v>0</v>
      </c>
      <c r="AL340" s="221">
        <f t="shared" si="196"/>
        <v>167060</v>
      </c>
    </row>
    <row r="341" spans="2:38" x14ac:dyDescent="0.25">
      <c r="B341" s="210" t="s">
        <v>422</v>
      </c>
      <c r="C341" s="211" t="s">
        <v>293</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v>
      </c>
      <c r="F341" s="212">
        <f t="shared" si="188"/>
        <v>60</v>
      </c>
      <c r="G341" s="212"/>
      <c r="H341" s="212">
        <f t="shared" si="189"/>
        <v>60</v>
      </c>
      <c r="I341" s="212"/>
      <c r="J341" s="212">
        <f t="shared" si="190"/>
        <v>60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192"/>
        <v>60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193"/>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194"/>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195"/>
        <v>0</v>
      </c>
      <c r="AL341" s="212">
        <f t="shared" si="196"/>
        <v>60</v>
      </c>
    </row>
    <row r="342" spans="2:38" x14ac:dyDescent="0.25">
      <c r="B342" s="210" t="s">
        <v>1253</v>
      </c>
      <c r="C342" s="211" t="s">
        <v>1254</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42" s="212">
        <f t="shared" si="188"/>
        <v>150000</v>
      </c>
      <c r="G342" s="212"/>
      <c r="H342" s="212">
        <f t="shared" si="189"/>
        <v>150000</v>
      </c>
      <c r="I342" s="212"/>
      <c r="J342" s="212">
        <f t="shared" si="190"/>
        <v>150000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192"/>
        <v>150000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193"/>
        <v>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2">
        <f t="shared" si="194"/>
        <v>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195"/>
        <v>0</v>
      </c>
      <c r="AL342" s="212">
        <f t="shared" si="196"/>
        <v>150000</v>
      </c>
    </row>
    <row r="343" spans="2:38" x14ac:dyDescent="0.25">
      <c r="B343" s="210" t="s">
        <v>1255</v>
      </c>
      <c r="C343" s="211" t="s">
        <v>1254</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2">
        <f t="shared" si="188"/>
        <v>0</v>
      </c>
      <c r="G343" s="212"/>
      <c r="H343" s="212">
        <f t="shared" si="189"/>
        <v>0</v>
      </c>
      <c r="I343" s="212"/>
      <c r="J343" s="212">
        <f t="shared" si="190"/>
        <v>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192"/>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193"/>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2">
        <f t="shared" si="194"/>
        <v>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195"/>
        <v>0</v>
      </c>
      <c r="AL343" s="212">
        <f t="shared" si="196"/>
        <v>0</v>
      </c>
    </row>
    <row r="344" spans="2:38" x14ac:dyDescent="0.25">
      <c r="B344" s="210" t="s">
        <v>1256</v>
      </c>
      <c r="C344" s="211" t="s">
        <v>1257</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2">
        <f t="shared" si="188"/>
        <v>0</v>
      </c>
      <c r="G344" s="212"/>
      <c r="H344" s="212">
        <f t="shared" si="189"/>
        <v>0</v>
      </c>
      <c r="I344" s="212"/>
      <c r="J344" s="212">
        <f t="shared" si="190"/>
        <v>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192"/>
        <v>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193"/>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194"/>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195"/>
        <v>0</v>
      </c>
      <c r="AL344" s="212">
        <f t="shared" si="196"/>
        <v>0</v>
      </c>
    </row>
    <row r="345" spans="2:38" x14ac:dyDescent="0.25">
      <c r="B345" s="210" t="s">
        <v>1258</v>
      </c>
      <c r="C345" s="211" t="s">
        <v>1257</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188"/>
        <v>0</v>
      </c>
      <c r="G345" s="212"/>
      <c r="H345" s="212">
        <f t="shared" si="189"/>
        <v>0</v>
      </c>
      <c r="I345" s="212"/>
      <c r="J345" s="212">
        <f t="shared" si="190"/>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192"/>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193"/>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194"/>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195"/>
        <v>0</v>
      </c>
      <c r="AL345" s="212">
        <f t="shared" si="196"/>
        <v>0</v>
      </c>
    </row>
    <row r="346" spans="2:38" x14ac:dyDescent="0.25">
      <c r="B346" s="210" t="s">
        <v>1259</v>
      </c>
      <c r="C346" s="211" t="s">
        <v>1260</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188"/>
        <v>0</v>
      </c>
      <c r="G346" s="212"/>
      <c r="H346" s="212">
        <f t="shared" si="189"/>
        <v>0</v>
      </c>
      <c r="I346" s="212"/>
      <c r="J346" s="212">
        <f t="shared" si="190"/>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192"/>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193"/>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194"/>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195"/>
        <v>0</v>
      </c>
      <c r="AL346" s="212">
        <f t="shared" si="196"/>
        <v>0</v>
      </c>
    </row>
    <row r="347" spans="2:38" x14ac:dyDescent="0.25">
      <c r="B347" s="210" t="s">
        <v>1261</v>
      </c>
      <c r="C347" s="211" t="s">
        <v>1262</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188"/>
        <v>0</v>
      </c>
      <c r="G347" s="212"/>
      <c r="H347" s="212">
        <f t="shared" si="189"/>
        <v>0</v>
      </c>
      <c r="I347" s="212"/>
      <c r="J347" s="212">
        <f t="shared" si="190"/>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192"/>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193"/>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194"/>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195"/>
        <v>0</v>
      </c>
      <c r="AL347" s="212">
        <f t="shared" si="196"/>
        <v>0</v>
      </c>
    </row>
    <row r="348" spans="2:38" x14ac:dyDescent="0.25">
      <c r="B348" s="210" t="s">
        <v>1263</v>
      </c>
      <c r="C348" s="211" t="s">
        <v>1264</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2">
        <f t="shared" si="188"/>
        <v>0</v>
      </c>
      <c r="G348" s="212"/>
      <c r="H348" s="212">
        <f t="shared" si="189"/>
        <v>0</v>
      </c>
      <c r="I348" s="212"/>
      <c r="J348" s="212">
        <f t="shared" si="190"/>
        <v>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2">
        <f t="shared" si="192"/>
        <v>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193"/>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194"/>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195"/>
        <v>0</v>
      </c>
      <c r="AL348" s="212">
        <f t="shared" si="196"/>
        <v>0</v>
      </c>
    </row>
    <row r="349" spans="2:38" x14ac:dyDescent="0.25">
      <c r="B349" s="210" t="s">
        <v>1265</v>
      </c>
      <c r="C349" s="211" t="s">
        <v>1266</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188"/>
        <v>0</v>
      </c>
      <c r="G349" s="212"/>
      <c r="H349" s="212">
        <f t="shared" si="189"/>
        <v>0</v>
      </c>
      <c r="I349" s="212"/>
      <c r="J349" s="212">
        <f t="shared" si="190"/>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192"/>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193"/>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194"/>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195"/>
        <v>0</v>
      </c>
      <c r="AL349" s="212">
        <f t="shared" si="196"/>
        <v>0</v>
      </c>
    </row>
    <row r="350" spans="2:38" x14ac:dyDescent="0.25">
      <c r="B350" s="210" t="s">
        <v>1267</v>
      </c>
      <c r="C350" s="211" t="s">
        <v>1268</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188"/>
        <v>0</v>
      </c>
      <c r="G350" s="212"/>
      <c r="H350" s="212">
        <f t="shared" si="189"/>
        <v>0</v>
      </c>
      <c r="I350" s="212"/>
      <c r="J350" s="212">
        <f t="shared" si="190"/>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192"/>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193"/>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194"/>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195"/>
        <v>0</v>
      </c>
      <c r="AL350" s="212">
        <f t="shared" si="196"/>
        <v>0</v>
      </c>
    </row>
    <row r="351" spans="2:38" x14ac:dyDescent="0.25">
      <c r="B351" s="210" t="s">
        <v>423</v>
      </c>
      <c r="C351" s="211" t="s">
        <v>1269</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188"/>
        <v>0</v>
      </c>
      <c r="G351" s="212"/>
      <c r="H351" s="212">
        <f t="shared" si="189"/>
        <v>0</v>
      </c>
      <c r="I351" s="212"/>
      <c r="J351" s="212">
        <f t="shared" si="190"/>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192"/>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193"/>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194"/>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195"/>
        <v>0</v>
      </c>
      <c r="AL351" s="212">
        <f t="shared" si="196"/>
        <v>0</v>
      </c>
    </row>
    <row r="352" spans="2:38" x14ac:dyDescent="0.25">
      <c r="B352" s="210" t="s">
        <v>1270</v>
      </c>
      <c r="C352" s="211" t="s">
        <v>1269</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188"/>
        <v>0</v>
      </c>
      <c r="G352" s="212"/>
      <c r="H352" s="212">
        <f t="shared" si="189"/>
        <v>0</v>
      </c>
      <c r="I352" s="212"/>
      <c r="J352" s="212">
        <f t="shared" si="190"/>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192"/>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193"/>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194"/>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195"/>
        <v>0</v>
      </c>
      <c r="AL352" s="212">
        <f t="shared" si="196"/>
        <v>0</v>
      </c>
    </row>
    <row r="353" spans="2:38" x14ac:dyDescent="0.25">
      <c r="B353" s="210" t="s">
        <v>1271</v>
      </c>
      <c r="C353" s="211" t="s">
        <v>1272</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188"/>
        <v>0</v>
      </c>
      <c r="G353" s="212"/>
      <c r="H353" s="212">
        <f t="shared" si="189"/>
        <v>0</v>
      </c>
      <c r="I353" s="212"/>
      <c r="J353" s="212">
        <f t="shared" si="190"/>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192"/>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193"/>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194"/>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195"/>
        <v>0</v>
      </c>
      <c r="AL353" s="212">
        <f t="shared" si="196"/>
        <v>0</v>
      </c>
    </row>
    <row r="354" spans="2:38" x14ac:dyDescent="0.25">
      <c r="B354" s="210" t="s">
        <v>1273</v>
      </c>
      <c r="C354" s="211" t="s">
        <v>1274</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188"/>
        <v>0</v>
      </c>
      <c r="G354" s="212"/>
      <c r="H354" s="212">
        <f t="shared" si="189"/>
        <v>0</v>
      </c>
      <c r="I354" s="212"/>
      <c r="J354" s="212">
        <f t="shared" si="190"/>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192"/>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193"/>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194"/>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195"/>
        <v>0</v>
      </c>
      <c r="AL354" s="212">
        <f t="shared" si="196"/>
        <v>0</v>
      </c>
    </row>
    <row r="355" spans="2:38" x14ac:dyDescent="0.25">
      <c r="B355" s="210" t="s">
        <v>424</v>
      </c>
      <c r="C355" s="211" t="s">
        <v>1275</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2">
        <f t="shared" si="188"/>
        <v>0</v>
      </c>
      <c r="G355" s="212"/>
      <c r="H355" s="212">
        <f t="shared" si="189"/>
        <v>0</v>
      </c>
      <c r="I355" s="212"/>
      <c r="J355" s="212">
        <f t="shared" si="190"/>
        <v>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2">
        <f t="shared" si="192"/>
        <v>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193"/>
        <v>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194"/>
        <v>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195"/>
        <v>0</v>
      </c>
      <c r="AL355" s="212">
        <f t="shared" si="196"/>
        <v>0</v>
      </c>
    </row>
    <row r="356" spans="2:38" x14ac:dyDescent="0.25">
      <c r="B356" s="210" t="s">
        <v>1276</v>
      </c>
      <c r="C356" s="211" t="s">
        <v>1275</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188"/>
        <v>0</v>
      </c>
      <c r="G356" s="212"/>
      <c r="H356" s="212">
        <f t="shared" si="189"/>
        <v>0</v>
      </c>
      <c r="I356" s="212"/>
      <c r="J356" s="212">
        <f t="shared" si="190"/>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192"/>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193"/>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194"/>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195"/>
        <v>0</v>
      </c>
      <c r="AL356" s="212">
        <f t="shared" si="196"/>
        <v>0</v>
      </c>
    </row>
    <row r="357" spans="2:38" x14ac:dyDescent="0.25">
      <c r="B357" s="210" t="s">
        <v>1277</v>
      </c>
      <c r="C357" s="211" t="s">
        <v>1278</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188"/>
        <v>0</v>
      </c>
      <c r="G357" s="212"/>
      <c r="H357" s="212">
        <f t="shared" si="189"/>
        <v>0</v>
      </c>
      <c r="I357" s="212"/>
      <c r="J357" s="212">
        <f t="shared" si="190"/>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192"/>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193"/>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194"/>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195"/>
        <v>0</v>
      </c>
      <c r="AL357" s="212">
        <f t="shared" si="196"/>
        <v>0</v>
      </c>
    </row>
    <row r="358" spans="2:38" x14ac:dyDescent="0.25">
      <c r="B358" s="210" t="s">
        <v>1279</v>
      </c>
      <c r="C358" s="211" t="s">
        <v>1280</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199">D358+E358</f>
        <v>0</v>
      </c>
      <c r="G358" s="212"/>
      <c r="H358" s="212">
        <f t="shared" ref="H358:H373" si="200">F358-G358</f>
        <v>0</v>
      </c>
      <c r="I358" s="212"/>
      <c r="J358" s="212">
        <f t="shared" ref="J358:J373" si="20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20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20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20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205">AH358+AI358+AJ358</f>
        <v>0</v>
      </c>
      <c r="AL358" s="212">
        <f t="shared" ref="AL358:AL373" si="206">Y358+AC358+AG358+AK358</f>
        <v>0</v>
      </c>
    </row>
    <row r="359" spans="2:38" x14ac:dyDescent="0.25">
      <c r="B359" s="210" t="s">
        <v>1281</v>
      </c>
      <c r="C359" s="211" t="s">
        <v>1282</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199"/>
        <v>0</v>
      </c>
      <c r="G359" s="212"/>
      <c r="H359" s="212">
        <f t="shared" si="200"/>
        <v>0</v>
      </c>
      <c r="I359" s="212"/>
      <c r="J359" s="212">
        <f t="shared" si="20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20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20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20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205"/>
        <v>0</v>
      </c>
      <c r="AL359" s="212">
        <f t="shared" si="206"/>
        <v>0</v>
      </c>
    </row>
    <row r="360" spans="2:38" x14ac:dyDescent="0.25">
      <c r="B360" s="210" t="s">
        <v>425</v>
      </c>
      <c r="C360" s="211" t="s">
        <v>1283</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17000</v>
      </c>
      <c r="F360" s="212">
        <f t="shared" si="199"/>
        <v>17000</v>
      </c>
      <c r="G360" s="212"/>
      <c r="H360" s="212">
        <f t="shared" si="200"/>
        <v>17000</v>
      </c>
      <c r="I360" s="212"/>
      <c r="J360" s="212">
        <f t="shared" si="201"/>
        <v>17000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17000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2">
        <f t="shared" si="202"/>
        <v>17000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203"/>
        <v>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20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205"/>
        <v>0</v>
      </c>
      <c r="AL360" s="212">
        <f t="shared" si="206"/>
        <v>17000</v>
      </c>
    </row>
    <row r="361" spans="2:38" x14ac:dyDescent="0.25">
      <c r="B361" s="210" t="s">
        <v>1284</v>
      </c>
      <c r="C361" s="211" t="s">
        <v>1285</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2">
        <f t="shared" si="199"/>
        <v>0</v>
      </c>
      <c r="G361" s="212"/>
      <c r="H361" s="212">
        <f t="shared" si="200"/>
        <v>0</v>
      </c>
      <c r="I361" s="212"/>
      <c r="J361" s="212">
        <f t="shared" si="201"/>
        <v>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202"/>
        <v>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20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20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205"/>
        <v>0</v>
      </c>
      <c r="AL361" s="212">
        <f t="shared" si="206"/>
        <v>0</v>
      </c>
    </row>
    <row r="362" spans="2:38" x14ac:dyDescent="0.25">
      <c r="B362" s="210" t="s">
        <v>1286</v>
      </c>
      <c r="C362" s="211" t="s">
        <v>1287</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199"/>
        <v>0</v>
      </c>
      <c r="G362" s="212"/>
      <c r="H362" s="212">
        <f t="shared" si="200"/>
        <v>0</v>
      </c>
      <c r="I362" s="212"/>
      <c r="J362" s="212">
        <f t="shared" si="20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20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20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20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205"/>
        <v>0</v>
      </c>
      <c r="AL362" s="212">
        <f t="shared" si="206"/>
        <v>0</v>
      </c>
    </row>
    <row r="363" spans="2:38" x14ac:dyDescent="0.25">
      <c r="B363" s="210" t="s">
        <v>1288</v>
      </c>
      <c r="C363" s="211" t="s">
        <v>1289</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199"/>
        <v>0</v>
      </c>
      <c r="G363" s="212"/>
      <c r="H363" s="212">
        <f t="shared" si="200"/>
        <v>0</v>
      </c>
      <c r="I363" s="212"/>
      <c r="J363" s="212">
        <f t="shared" si="20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20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20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20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205"/>
        <v>0</v>
      </c>
      <c r="AL363" s="212">
        <f t="shared" si="206"/>
        <v>0</v>
      </c>
    </row>
    <row r="364" spans="2:38" x14ac:dyDescent="0.25">
      <c r="B364" s="210" t="s">
        <v>1290</v>
      </c>
      <c r="C364" s="211" t="s">
        <v>1291</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199"/>
        <v>0</v>
      </c>
      <c r="G364" s="212"/>
      <c r="H364" s="212">
        <f t="shared" si="200"/>
        <v>0</v>
      </c>
      <c r="I364" s="212"/>
      <c r="J364" s="212">
        <f t="shared" si="20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20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20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20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205"/>
        <v>0</v>
      </c>
      <c r="AL364" s="212">
        <f t="shared" si="206"/>
        <v>0</v>
      </c>
    </row>
    <row r="365" spans="2:38" x14ac:dyDescent="0.25">
      <c r="B365" s="210" t="s">
        <v>426</v>
      </c>
      <c r="C365" s="211" t="s">
        <v>1292</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2">
        <f t="shared" si="199"/>
        <v>0</v>
      </c>
      <c r="G365" s="212"/>
      <c r="H365" s="212">
        <f t="shared" si="200"/>
        <v>0</v>
      </c>
      <c r="I365" s="212"/>
      <c r="J365" s="212">
        <f t="shared" si="201"/>
        <v>0</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202"/>
        <v>0</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20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20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205"/>
        <v>0</v>
      </c>
      <c r="AL365" s="212">
        <f t="shared" si="206"/>
        <v>0</v>
      </c>
    </row>
    <row r="366" spans="2:38" x14ac:dyDescent="0.25">
      <c r="B366" s="210" t="s">
        <v>1293</v>
      </c>
      <c r="C366" s="211" t="s">
        <v>1294</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2">
        <f t="shared" si="199"/>
        <v>0</v>
      </c>
      <c r="G366" s="212"/>
      <c r="H366" s="212">
        <f t="shared" si="200"/>
        <v>0</v>
      </c>
      <c r="I366" s="212"/>
      <c r="J366" s="212">
        <f t="shared" si="201"/>
        <v>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202"/>
        <v>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20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20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205"/>
        <v>0</v>
      </c>
      <c r="AL366" s="212">
        <f t="shared" si="206"/>
        <v>0</v>
      </c>
    </row>
    <row r="367" spans="2:38" x14ac:dyDescent="0.25">
      <c r="B367" s="210" t="s">
        <v>1295</v>
      </c>
      <c r="C367" s="211" t="s">
        <v>1296</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199"/>
        <v>0</v>
      </c>
      <c r="G367" s="212"/>
      <c r="H367" s="212">
        <f t="shared" si="200"/>
        <v>0</v>
      </c>
      <c r="I367" s="212"/>
      <c r="J367" s="212">
        <f t="shared" si="20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20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20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20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205"/>
        <v>0</v>
      </c>
      <c r="AL367" s="212">
        <f t="shared" si="206"/>
        <v>0</v>
      </c>
    </row>
    <row r="368" spans="2:38" x14ac:dyDescent="0.25">
      <c r="B368" s="210" t="s">
        <v>1297</v>
      </c>
      <c r="C368" s="211" t="s">
        <v>1298</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199"/>
        <v>0</v>
      </c>
      <c r="G368" s="212"/>
      <c r="H368" s="212">
        <f t="shared" si="200"/>
        <v>0</v>
      </c>
      <c r="I368" s="212"/>
      <c r="J368" s="212">
        <f t="shared" si="20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20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20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20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205"/>
        <v>0</v>
      </c>
      <c r="AL368" s="212">
        <f t="shared" si="206"/>
        <v>0</v>
      </c>
    </row>
    <row r="369" spans="1:38" x14ac:dyDescent="0.25">
      <c r="B369" s="210" t="s">
        <v>1299</v>
      </c>
      <c r="C369" s="211" t="s">
        <v>1300</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199"/>
        <v>0</v>
      </c>
      <c r="G369" s="212"/>
      <c r="H369" s="212">
        <f t="shared" si="200"/>
        <v>0</v>
      </c>
      <c r="I369" s="212"/>
      <c r="J369" s="212">
        <f t="shared" si="20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20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20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20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205"/>
        <v>0</v>
      </c>
      <c r="AL369" s="212">
        <f t="shared" si="206"/>
        <v>0</v>
      </c>
    </row>
    <row r="370" spans="1:38" x14ac:dyDescent="0.25">
      <c r="B370" s="210" t="s">
        <v>1301</v>
      </c>
      <c r="C370" s="211" t="s">
        <v>1302</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199"/>
        <v>0</v>
      </c>
      <c r="G370" s="212"/>
      <c r="H370" s="212">
        <f t="shared" si="200"/>
        <v>0</v>
      </c>
      <c r="I370" s="212"/>
      <c r="J370" s="212">
        <f t="shared" si="20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20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20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20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205"/>
        <v>0</v>
      </c>
      <c r="AL370" s="212">
        <f t="shared" si="206"/>
        <v>0</v>
      </c>
    </row>
    <row r="371" spans="1:38" x14ac:dyDescent="0.25">
      <c r="B371" s="210" t="s">
        <v>1303</v>
      </c>
      <c r="C371" s="211" t="s">
        <v>1304</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2">
        <f t="shared" si="199"/>
        <v>0</v>
      </c>
      <c r="G371" s="212"/>
      <c r="H371" s="212">
        <f t="shared" si="200"/>
        <v>0</v>
      </c>
      <c r="I371" s="212"/>
      <c r="J371" s="212">
        <f t="shared" si="201"/>
        <v>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202"/>
        <v>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20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20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205"/>
        <v>0</v>
      </c>
      <c r="AL371" s="212">
        <f t="shared" si="206"/>
        <v>0</v>
      </c>
    </row>
    <row r="372" spans="1:38" x14ac:dyDescent="0.25">
      <c r="B372" s="210" t="s">
        <v>1305</v>
      </c>
      <c r="C372" s="211" t="s">
        <v>1306</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199"/>
        <v>0</v>
      </c>
      <c r="G372" s="212"/>
      <c r="H372" s="212">
        <f t="shared" si="200"/>
        <v>0</v>
      </c>
      <c r="I372" s="212"/>
      <c r="J372" s="212">
        <f t="shared" si="20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20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20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20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205"/>
        <v>0</v>
      </c>
      <c r="AL372" s="212">
        <f t="shared" si="206"/>
        <v>0</v>
      </c>
    </row>
    <row r="373" spans="1:38" x14ac:dyDescent="0.25">
      <c r="B373" s="210" t="s">
        <v>1307</v>
      </c>
      <c r="C373" s="211" t="s">
        <v>1308</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199"/>
        <v>0</v>
      </c>
      <c r="G373" s="212"/>
      <c r="H373" s="212">
        <f t="shared" si="200"/>
        <v>0</v>
      </c>
      <c r="I373" s="212"/>
      <c r="J373" s="212">
        <f t="shared" si="20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20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20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20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205"/>
        <v>0</v>
      </c>
      <c r="AL373" s="212">
        <f t="shared" si="206"/>
        <v>0</v>
      </c>
    </row>
    <row r="374" spans="1:38" x14ac:dyDescent="0.25">
      <c r="B374" s="210" t="s">
        <v>1309</v>
      </c>
      <c r="C374" s="211" t="s">
        <v>1310</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D374+E374</f>
        <v>0</v>
      </c>
      <c r="G374" s="212"/>
      <c r="H374" s="212">
        <f t="shared" ref="H374:H405" si="207">F374-G374</f>
        <v>0</v>
      </c>
      <c r="I374" s="212"/>
      <c r="J374" s="212">
        <f t="shared" ref="J374:J405" si="208">F374-I374</f>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ref="Y374:Y405" si="209">V374+W374+X374</f>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ref="AC374:AC405" si="210">Z374+AA374+AB374</f>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ref="AG374:AG405" si="211">AD374+AE374+AF374</f>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ref="AK374:AK405" si="212">AH374+AI374+AJ374</f>
        <v>0</v>
      </c>
      <c r="AL374" s="212">
        <f t="shared" ref="AL374:AL405" si="213">Y374+AC374+AG374+AK374</f>
        <v>0</v>
      </c>
    </row>
    <row r="375" spans="1:38" x14ac:dyDescent="0.25">
      <c r="B375" s="210" t="s">
        <v>1311</v>
      </c>
      <c r="C375" s="211" t="s">
        <v>1312</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D375+E375</f>
        <v>0</v>
      </c>
      <c r="G375" s="212"/>
      <c r="H375" s="212">
        <f t="shared" si="207"/>
        <v>0</v>
      </c>
      <c r="I375" s="212"/>
      <c r="J375" s="212">
        <f t="shared" si="208"/>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209"/>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210"/>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211"/>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212"/>
        <v>0</v>
      </c>
      <c r="AL375" s="212">
        <f t="shared" si="213"/>
        <v>0</v>
      </c>
    </row>
    <row r="376" spans="1:38" x14ac:dyDescent="0.25">
      <c r="B376" s="210" t="s">
        <v>1313</v>
      </c>
      <c r="C376" s="211" t="s">
        <v>1312</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D376+E376</f>
        <v>0</v>
      </c>
      <c r="G376" s="212"/>
      <c r="H376" s="212">
        <f t="shared" si="207"/>
        <v>0</v>
      </c>
      <c r="I376" s="212"/>
      <c r="J376" s="212">
        <f t="shared" si="208"/>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209"/>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210"/>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211"/>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212"/>
        <v>0</v>
      </c>
      <c r="AL376" s="212">
        <f t="shared" si="213"/>
        <v>0</v>
      </c>
    </row>
    <row r="377" spans="1:38" x14ac:dyDescent="0.25">
      <c r="B377" s="210" t="s">
        <v>1314</v>
      </c>
      <c r="C377" s="211" t="s">
        <v>1315</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D377+E377</f>
        <v>0</v>
      </c>
      <c r="G377" s="212"/>
      <c r="H377" s="212">
        <f t="shared" si="207"/>
        <v>0</v>
      </c>
      <c r="I377" s="212"/>
      <c r="J377" s="212">
        <f t="shared" si="208"/>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209"/>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210"/>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211"/>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212"/>
        <v>0</v>
      </c>
      <c r="AL377" s="212">
        <f t="shared" si="213"/>
        <v>0</v>
      </c>
    </row>
    <row r="378" spans="1:38" x14ac:dyDescent="0.25">
      <c r="B378" s="219" t="s">
        <v>427</v>
      </c>
      <c r="C378" s="220" t="s">
        <v>294</v>
      </c>
      <c r="D378" s="221">
        <f>SUM(D379:D383)</f>
        <v>0</v>
      </c>
      <c r="E378" s="221">
        <f>SUM(E379:E383)</f>
        <v>0</v>
      </c>
      <c r="F378" s="221">
        <f t="shared" ref="F378:F448" si="214">D378+E378</f>
        <v>0</v>
      </c>
      <c r="G378" s="221">
        <f>SUM(G379:G383)</f>
        <v>0</v>
      </c>
      <c r="H378" s="221">
        <f t="shared" si="207"/>
        <v>0</v>
      </c>
      <c r="I378" s="221">
        <f>SUM(I379:I383)</f>
        <v>0</v>
      </c>
      <c r="J378" s="221">
        <f t="shared" si="208"/>
        <v>0</v>
      </c>
      <c r="K378" s="221">
        <f t="shared" ref="K378:X378" si="215">SUM(K379:K383)</f>
        <v>0</v>
      </c>
      <c r="L378" s="221">
        <f t="shared" si="215"/>
        <v>0</v>
      </c>
      <c r="M378" s="221">
        <f t="shared" si="215"/>
        <v>0</v>
      </c>
      <c r="N378" s="221">
        <f t="shared" si="215"/>
        <v>0</v>
      </c>
      <c r="O378" s="221">
        <f t="shared" si="215"/>
        <v>0</v>
      </c>
      <c r="P378" s="221">
        <f t="shared" si="215"/>
        <v>0</v>
      </c>
      <c r="Q378" s="221">
        <f t="shared" si="215"/>
        <v>0</v>
      </c>
      <c r="R378" s="221">
        <f t="shared" si="215"/>
        <v>0</v>
      </c>
      <c r="S378" s="221">
        <f t="shared" si="215"/>
        <v>0</v>
      </c>
      <c r="T378" s="221">
        <f t="shared" si="215"/>
        <v>0</v>
      </c>
      <c r="U378" s="221">
        <f t="shared" si="215"/>
        <v>0</v>
      </c>
      <c r="V378" s="221">
        <f t="shared" si="215"/>
        <v>0</v>
      </c>
      <c r="W378" s="221">
        <f t="shared" si="215"/>
        <v>0</v>
      </c>
      <c r="X378" s="221">
        <f t="shared" si="215"/>
        <v>0</v>
      </c>
      <c r="Y378" s="221">
        <f t="shared" si="209"/>
        <v>0</v>
      </c>
      <c r="Z378" s="221">
        <f>SUM(Z379:Z383)</f>
        <v>0</v>
      </c>
      <c r="AA378" s="221">
        <f>SUM(AA379:AA383)</f>
        <v>0</v>
      </c>
      <c r="AB378" s="221">
        <f>SUM(AB379:AB383)</f>
        <v>0</v>
      </c>
      <c r="AC378" s="221">
        <f t="shared" si="210"/>
        <v>0</v>
      </c>
      <c r="AD378" s="221">
        <f>SUM(AD379:AD383)</f>
        <v>0</v>
      </c>
      <c r="AE378" s="221">
        <f>SUM(AE379:AE383)</f>
        <v>0</v>
      </c>
      <c r="AF378" s="221">
        <f>SUM(AF379:AF383)</f>
        <v>0</v>
      </c>
      <c r="AG378" s="221">
        <f t="shared" si="211"/>
        <v>0</v>
      </c>
      <c r="AH378" s="221">
        <f>SUM(AH379:AH383)</f>
        <v>0</v>
      </c>
      <c r="AI378" s="221">
        <f>SUM(AI379:AI383)</f>
        <v>0</v>
      </c>
      <c r="AJ378" s="221">
        <f>SUM(AJ379:AJ383)</f>
        <v>0</v>
      </c>
      <c r="AK378" s="221">
        <f t="shared" si="212"/>
        <v>0</v>
      </c>
      <c r="AL378" s="221">
        <f t="shared" si="213"/>
        <v>0</v>
      </c>
    </row>
    <row r="379" spans="1:38" x14ac:dyDescent="0.25">
      <c r="B379" s="210" t="s">
        <v>428</v>
      </c>
      <c r="C379" s="211" t="s">
        <v>295</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2">
        <f t="shared" si="214"/>
        <v>0</v>
      </c>
      <c r="G379" s="212"/>
      <c r="H379" s="212">
        <f t="shared" si="207"/>
        <v>0</v>
      </c>
      <c r="I379" s="212"/>
      <c r="J379" s="212">
        <f t="shared" si="208"/>
        <v>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209"/>
        <v>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210"/>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211"/>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212"/>
        <v>0</v>
      </c>
      <c r="AL379" s="212">
        <f t="shared" si="213"/>
        <v>0</v>
      </c>
    </row>
    <row r="380" spans="1:38" x14ac:dyDescent="0.25">
      <c r="B380" s="210" t="s">
        <v>1316</v>
      </c>
      <c r="C380" s="211" t="s">
        <v>1317</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214"/>
        <v>0</v>
      </c>
      <c r="G380" s="212"/>
      <c r="H380" s="212">
        <f t="shared" si="207"/>
        <v>0</v>
      </c>
      <c r="I380" s="212"/>
      <c r="J380" s="212">
        <f t="shared" si="208"/>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209"/>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210"/>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211"/>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212"/>
        <v>0</v>
      </c>
      <c r="AL380" s="212">
        <f t="shared" si="213"/>
        <v>0</v>
      </c>
    </row>
    <row r="381" spans="1:38" x14ac:dyDescent="0.25">
      <c r="B381" s="210" t="s">
        <v>1318</v>
      </c>
      <c r="C381" s="211" t="s">
        <v>1319</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D381+E381</f>
        <v>0</v>
      </c>
      <c r="G381" s="212"/>
      <c r="H381" s="212">
        <f t="shared" si="207"/>
        <v>0</v>
      </c>
      <c r="I381" s="212"/>
      <c r="J381" s="212">
        <f t="shared" si="208"/>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si="209"/>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si="210"/>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si="211"/>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si="212"/>
        <v>0</v>
      </c>
      <c r="AL381" s="212">
        <f t="shared" si="213"/>
        <v>0</v>
      </c>
    </row>
    <row r="382" spans="1:38" x14ac:dyDescent="0.25">
      <c r="A382" s="469"/>
      <c r="B382" s="210" t="s">
        <v>1320</v>
      </c>
      <c r="C382" s="211" t="s">
        <v>1321</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D382+E382</f>
        <v>0</v>
      </c>
      <c r="G382" s="212"/>
      <c r="H382" s="212">
        <f t="shared" si="207"/>
        <v>0</v>
      </c>
      <c r="I382" s="212"/>
      <c r="J382" s="212">
        <f t="shared" si="208"/>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si="209"/>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si="210"/>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si="211"/>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si="212"/>
        <v>0</v>
      </c>
      <c r="AL382" s="212">
        <f t="shared" si="213"/>
        <v>0</v>
      </c>
    </row>
    <row r="383" spans="1:38" x14ac:dyDescent="0.25">
      <c r="A383" s="469"/>
      <c r="B383" s="210" t="s">
        <v>1322</v>
      </c>
      <c r="C383" s="211" t="s">
        <v>1321</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214"/>
        <v>0</v>
      </c>
      <c r="G383" s="212"/>
      <c r="H383" s="212">
        <f t="shared" si="207"/>
        <v>0</v>
      </c>
      <c r="I383" s="212"/>
      <c r="J383" s="212">
        <f t="shared" si="208"/>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209"/>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210"/>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211"/>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212"/>
        <v>0</v>
      </c>
      <c r="AL383" s="212">
        <f t="shared" si="213"/>
        <v>0</v>
      </c>
    </row>
    <row r="384" spans="1:38" x14ac:dyDescent="0.25">
      <c r="B384" s="219" t="s">
        <v>429</v>
      </c>
      <c r="C384" s="220" t="s">
        <v>296</v>
      </c>
      <c r="D384" s="221">
        <f>SUM(D385:D392)</f>
        <v>0</v>
      </c>
      <c r="E384" s="221">
        <f>SUM(E385:E392)</f>
        <v>0</v>
      </c>
      <c r="F384" s="221">
        <f t="shared" si="214"/>
        <v>0</v>
      </c>
      <c r="G384" s="221">
        <f>SUM(G385:G392)</f>
        <v>0</v>
      </c>
      <c r="H384" s="221">
        <f t="shared" si="207"/>
        <v>0</v>
      </c>
      <c r="I384" s="221">
        <f>SUM(I385:I392)</f>
        <v>0</v>
      </c>
      <c r="J384" s="221">
        <f t="shared" si="208"/>
        <v>0</v>
      </c>
      <c r="K384" s="221">
        <f t="shared" ref="K384:AJ384" si="216">SUM(K385:K392)</f>
        <v>0</v>
      </c>
      <c r="L384" s="221">
        <f t="shared" si="216"/>
        <v>0</v>
      </c>
      <c r="M384" s="221">
        <f t="shared" si="216"/>
        <v>0</v>
      </c>
      <c r="N384" s="221">
        <f t="shared" si="216"/>
        <v>0</v>
      </c>
      <c r="O384" s="221">
        <f t="shared" si="216"/>
        <v>0</v>
      </c>
      <c r="P384" s="221">
        <f t="shared" si="216"/>
        <v>0</v>
      </c>
      <c r="Q384" s="221">
        <f t="shared" si="216"/>
        <v>0</v>
      </c>
      <c r="R384" s="221">
        <f t="shared" si="216"/>
        <v>0</v>
      </c>
      <c r="S384" s="221">
        <f t="shared" si="216"/>
        <v>0</v>
      </c>
      <c r="T384" s="221">
        <f t="shared" si="216"/>
        <v>0</v>
      </c>
      <c r="U384" s="221">
        <f t="shared" si="216"/>
        <v>0</v>
      </c>
      <c r="V384" s="221">
        <f t="shared" si="216"/>
        <v>0</v>
      </c>
      <c r="W384" s="221">
        <f t="shared" si="216"/>
        <v>0</v>
      </c>
      <c r="X384" s="221">
        <f t="shared" si="216"/>
        <v>0</v>
      </c>
      <c r="Y384" s="221">
        <f t="shared" si="209"/>
        <v>0</v>
      </c>
      <c r="Z384" s="221">
        <f t="shared" si="216"/>
        <v>0</v>
      </c>
      <c r="AA384" s="221">
        <f t="shared" si="216"/>
        <v>0</v>
      </c>
      <c r="AB384" s="221">
        <f t="shared" si="216"/>
        <v>0</v>
      </c>
      <c r="AC384" s="221">
        <f t="shared" si="210"/>
        <v>0</v>
      </c>
      <c r="AD384" s="221">
        <f t="shared" si="216"/>
        <v>0</v>
      </c>
      <c r="AE384" s="221">
        <f t="shared" si="216"/>
        <v>0</v>
      </c>
      <c r="AF384" s="221">
        <f t="shared" si="216"/>
        <v>0</v>
      </c>
      <c r="AG384" s="221">
        <f t="shared" si="211"/>
        <v>0</v>
      </c>
      <c r="AH384" s="221">
        <f t="shared" si="216"/>
        <v>0</v>
      </c>
      <c r="AI384" s="221">
        <f t="shared" si="216"/>
        <v>0</v>
      </c>
      <c r="AJ384" s="221">
        <f t="shared" si="216"/>
        <v>0</v>
      </c>
      <c r="AK384" s="221">
        <f t="shared" si="212"/>
        <v>0</v>
      </c>
      <c r="AL384" s="221">
        <f t="shared" si="213"/>
        <v>0</v>
      </c>
    </row>
    <row r="385" spans="2:38" x14ac:dyDescent="0.25">
      <c r="B385" s="210" t="s">
        <v>430</v>
      </c>
      <c r="C385" s="211" t="s">
        <v>297</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214"/>
        <v>0</v>
      </c>
      <c r="G385" s="212"/>
      <c r="H385" s="212">
        <f t="shared" si="207"/>
        <v>0</v>
      </c>
      <c r="I385" s="212"/>
      <c r="J385" s="212">
        <f t="shared" si="208"/>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209"/>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210"/>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211"/>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212"/>
        <v>0</v>
      </c>
      <c r="AL385" s="212">
        <f t="shared" si="213"/>
        <v>0</v>
      </c>
    </row>
    <row r="386" spans="2:38" x14ac:dyDescent="0.25">
      <c r="B386" s="210" t="s">
        <v>1323</v>
      </c>
      <c r="C386" s="211" t="s">
        <v>1324</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D386+E386</f>
        <v>0</v>
      </c>
      <c r="G386" s="212"/>
      <c r="H386" s="212">
        <f t="shared" si="207"/>
        <v>0</v>
      </c>
      <c r="I386" s="212"/>
      <c r="J386" s="212">
        <f t="shared" si="208"/>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si="209"/>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si="210"/>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si="211"/>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si="212"/>
        <v>0</v>
      </c>
      <c r="AL386" s="212">
        <f t="shared" si="213"/>
        <v>0</v>
      </c>
    </row>
    <row r="387" spans="2:38" x14ac:dyDescent="0.25">
      <c r="B387" s="210" t="s">
        <v>431</v>
      </c>
      <c r="C387" s="211" t="s">
        <v>298</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D387+E387</f>
        <v>0</v>
      </c>
      <c r="G387" s="212"/>
      <c r="H387" s="212">
        <f t="shared" si="207"/>
        <v>0</v>
      </c>
      <c r="I387" s="212"/>
      <c r="J387" s="212">
        <f t="shared" si="208"/>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209"/>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210"/>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211"/>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212"/>
        <v>0</v>
      </c>
      <c r="AL387" s="212">
        <f t="shared" si="213"/>
        <v>0</v>
      </c>
    </row>
    <row r="388" spans="2:38" x14ac:dyDescent="0.25">
      <c r="B388" s="210" t="s">
        <v>1325</v>
      </c>
      <c r="C388" s="211" t="s">
        <v>1326</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D388+E388</f>
        <v>0</v>
      </c>
      <c r="G388" s="212"/>
      <c r="H388" s="212">
        <f t="shared" si="207"/>
        <v>0</v>
      </c>
      <c r="I388" s="212"/>
      <c r="J388" s="212">
        <f t="shared" si="208"/>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209"/>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210"/>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211"/>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212"/>
        <v>0</v>
      </c>
      <c r="AL388" s="212">
        <f t="shared" si="213"/>
        <v>0</v>
      </c>
    </row>
    <row r="389" spans="2:38" x14ac:dyDescent="0.25">
      <c r="B389" s="210" t="s">
        <v>1327</v>
      </c>
      <c r="C389" s="211" t="s">
        <v>1328</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D389+E389</f>
        <v>0</v>
      </c>
      <c r="G389" s="212"/>
      <c r="H389" s="212">
        <f t="shared" si="207"/>
        <v>0</v>
      </c>
      <c r="I389" s="212"/>
      <c r="J389" s="212">
        <f t="shared" si="208"/>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209"/>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210"/>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211"/>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212"/>
        <v>0</v>
      </c>
      <c r="AL389" s="212">
        <f t="shared" si="213"/>
        <v>0</v>
      </c>
    </row>
    <row r="390" spans="2:38" x14ac:dyDescent="0.25">
      <c r="B390" s="210" t="s">
        <v>432</v>
      </c>
      <c r="C390" s="211" t="s">
        <v>299</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214"/>
        <v>0</v>
      </c>
      <c r="G390" s="212"/>
      <c r="H390" s="212">
        <f t="shared" si="207"/>
        <v>0</v>
      </c>
      <c r="I390" s="212"/>
      <c r="J390" s="212">
        <f t="shared" si="208"/>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209"/>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210"/>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211"/>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212"/>
        <v>0</v>
      </c>
      <c r="AL390" s="212">
        <f t="shared" si="213"/>
        <v>0</v>
      </c>
    </row>
    <row r="391" spans="2:38" x14ac:dyDescent="0.25">
      <c r="B391" s="210" t="s">
        <v>1329</v>
      </c>
      <c r="C391" s="211" t="s">
        <v>1330</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D391+E391</f>
        <v>0</v>
      </c>
      <c r="G391" s="212"/>
      <c r="H391" s="212">
        <f t="shared" si="207"/>
        <v>0</v>
      </c>
      <c r="I391" s="212"/>
      <c r="J391" s="212">
        <f t="shared" si="208"/>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si="209"/>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si="210"/>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si="211"/>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si="212"/>
        <v>0</v>
      </c>
      <c r="AL391" s="212">
        <f t="shared" si="213"/>
        <v>0</v>
      </c>
    </row>
    <row r="392" spans="2:38" x14ac:dyDescent="0.25">
      <c r="B392" s="210" t="s">
        <v>1331</v>
      </c>
      <c r="C392" s="211" t="s">
        <v>1332</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214"/>
        <v>0</v>
      </c>
      <c r="G392" s="212"/>
      <c r="H392" s="212">
        <f t="shared" si="207"/>
        <v>0</v>
      </c>
      <c r="I392" s="212"/>
      <c r="J392" s="212">
        <f t="shared" si="208"/>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209"/>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210"/>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211"/>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212"/>
        <v>0</v>
      </c>
      <c r="AL392" s="212">
        <f t="shared" si="213"/>
        <v>0</v>
      </c>
    </row>
    <row r="393" spans="2:38" x14ac:dyDescent="0.25">
      <c r="B393" s="207" t="s">
        <v>418</v>
      </c>
      <c r="C393" s="208" t="s">
        <v>289</v>
      </c>
      <c r="D393" s="209">
        <f>D394+D404</f>
        <v>0</v>
      </c>
      <c r="E393" s="209">
        <f>E394+E404</f>
        <v>0</v>
      </c>
      <c r="F393" s="209">
        <f t="shared" si="214"/>
        <v>0</v>
      </c>
      <c r="G393" s="209">
        <f>G394+G404</f>
        <v>0</v>
      </c>
      <c r="H393" s="209">
        <f t="shared" si="207"/>
        <v>0</v>
      </c>
      <c r="I393" s="209">
        <f>I394+I404</f>
        <v>0</v>
      </c>
      <c r="J393" s="209">
        <f t="shared" si="208"/>
        <v>0</v>
      </c>
      <c r="K393" s="209">
        <f t="shared" ref="K393:AJ393" si="217">K394+K404</f>
        <v>0</v>
      </c>
      <c r="L393" s="209">
        <f t="shared" si="217"/>
        <v>0</v>
      </c>
      <c r="M393" s="209">
        <f t="shared" si="217"/>
        <v>0</v>
      </c>
      <c r="N393" s="209">
        <f t="shared" si="217"/>
        <v>0</v>
      </c>
      <c r="O393" s="209">
        <f t="shared" si="217"/>
        <v>0</v>
      </c>
      <c r="P393" s="209">
        <f t="shared" si="217"/>
        <v>0</v>
      </c>
      <c r="Q393" s="209">
        <f t="shared" si="217"/>
        <v>0</v>
      </c>
      <c r="R393" s="209">
        <f t="shared" si="217"/>
        <v>0</v>
      </c>
      <c r="S393" s="209">
        <f t="shared" si="217"/>
        <v>0</v>
      </c>
      <c r="T393" s="209">
        <f t="shared" si="217"/>
        <v>0</v>
      </c>
      <c r="U393" s="209">
        <f t="shared" si="217"/>
        <v>0</v>
      </c>
      <c r="V393" s="209">
        <f t="shared" si="217"/>
        <v>0</v>
      </c>
      <c r="W393" s="209">
        <f t="shared" si="217"/>
        <v>0</v>
      </c>
      <c r="X393" s="209">
        <f t="shared" si="217"/>
        <v>0</v>
      </c>
      <c r="Y393" s="209">
        <f t="shared" si="209"/>
        <v>0</v>
      </c>
      <c r="Z393" s="209">
        <f t="shared" si="217"/>
        <v>0</v>
      </c>
      <c r="AA393" s="209">
        <f t="shared" si="217"/>
        <v>0</v>
      </c>
      <c r="AB393" s="209">
        <f t="shared" si="217"/>
        <v>0</v>
      </c>
      <c r="AC393" s="209">
        <f t="shared" si="210"/>
        <v>0</v>
      </c>
      <c r="AD393" s="209">
        <f t="shared" si="217"/>
        <v>0</v>
      </c>
      <c r="AE393" s="209">
        <f t="shared" si="217"/>
        <v>0</v>
      </c>
      <c r="AF393" s="209">
        <f t="shared" si="217"/>
        <v>0</v>
      </c>
      <c r="AG393" s="209">
        <f t="shared" si="211"/>
        <v>0</v>
      </c>
      <c r="AH393" s="209">
        <f t="shared" si="217"/>
        <v>0</v>
      </c>
      <c r="AI393" s="209">
        <f t="shared" si="217"/>
        <v>0</v>
      </c>
      <c r="AJ393" s="209">
        <f t="shared" si="217"/>
        <v>0</v>
      </c>
      <c r="AK393" s="209">
        <f t="shared" si="212"/>
        <v>0</v>
      </c>
      <c r="AL393" s="209">
        <f t="shared" si="213"/>
        <v>0</v>
      </c>
    </row>
    <row r="394" spans="2:38" x14ac:dyDescent="0.25">
      <c r="B394" s="219" t="s">
        <v>419</v>
      </c>
      <c r="C394" s="220" t="s">
        <v>290</v>
      </c>
      <c r="D394" s="221">
        <f>SUM(D395:D403)</f>
        <v>0</v>
      </c>
      <c r="E394" s="221">
        <f>SUM(E395:E403)</f>
        <v>0</v>
      </c>
      <c r="F394" s="221">
        <f t="shared" si="214"/>
        <v>0</v>
      </c>
      <c r="G394" s="221">
        <f>SUM(G395:G403)</f>
        <v>0</v>
      </c>
      <c r="H394" s="221">
        <f t="shared" si="207"/>
        <v>0</v>
      </c>
      <c r="I394" s="221">
        <f>SUM(I395:I403)</f>
        <v>0</v>
      </c>
      <c r="J394" s="221">
        <f t="shared" si="208"/>
        <v>0</v>
      </c>
      <c r="K394" s="221">
        <f t="shared" ref="K394:AJ394" si="218">SUM(K395:K403)</f>
        <v>0</v>
      </c>
      <c r="L394" s="221">
        <f t="shared" si="218"/>
        <v>0</v>
      </c>
      <c r="M394" s="221">
        <f t="shared" si="218"/>
        <v>0</v>
      </c>
      <c r="N394" s="221">
        <f t="shared" si="218"/>
        <v>0</v>
      </c>
      <c r="O394" s="221">
        <f t="shared" si="218"/>
        <v>0</v>
      </c>
      <c r="P394" s="221">
        <f t="shared" si="218"/>
        <v>0</v>
      </c>
      <c r="Q394" s="221">
        <f t="shared" si="218"/>
        <v>0</v>
      </c>
      <c r="R394" s="221">
        <f t="shared" si="218"/>
        <v>0</v>
      </c>
      <c r="S394" s="221">
        <f t="shared" si="218"/>
        <v>0</v>
      </c>
      <c r="T394" s="221">
        <f t="shared" si="218"/>
        <v>0</v>
      </c>
      <c r="U394" s="221">
        <f t="shared" si="218"/>
        <v>0</v>
      </c>
      <c r="V394" s="221">
        <f t="shared" si="218"/>
        <v>0</v>
      </c>
      <c r="W394" s="221">
        <f t="shared" si="218"/>
        <v>0</v>
      </c>
      <c r="X394" s="221">
        <f t="shared" si="218"/>
        <v>0</v>
      </c>
      <c r="Y394" s="221">
        <f t="shared" si="209"/>
        <v>0</v>
      </c>
      <c r="Z394" s="221">
        <f t="shared" si="218"/>
        <v>0</v>
      </c>
      <c r="AA394" s="221">
        <f t="shared" si="218"/>
        <v>0</v>
      </c>
      <c r="AB394" s="221">
        <f t="shared" si="218"/>
        <v>0</v>
      </c>
      <c r="AC394" s="221">
        <f t="shared" si="210"/>
        <v>0</v>
      </c>
      <c r="AD394" s="221">
        <f t="shared" si="218"/>
        <v>0</v>
      </c>
      <c r="AE394" s="221">
        <f t="shared" si="218"/>
        <v>0</v>
      </c>
      <c r="AF394" s="221">
        <f t="shared" si="218"/>
        <v>0</v>
      </c>
      <c r="AG394" s="221">
        <f t="shared" si="211"/>
        <v>0</v>
      </c>
      <c r="AH394" s="221">
        <f t="shared" si="218"/>
        <v>0</v>
      </c>
      <c r="AI394" s="221">
        <f t="shared" si="218"/>
        <v>0</v>
      </c>
      <c r="AJ394" s="221">
        <f t="shared" si="218"/>
        <v>0</v>
      </c>
      <c r="AK394" s="221">
        <f t="shared" si="212"/>
        <v>0</v>
      </c>
      <c r="AL394" s="221">
        <f t="shared" si="213"/>
        <v>0</v>
      </c>
    </row>
    <row r="395" spans="2:38" x14ac:dyDescent="0.25">
      <c r="B395" s="210" t="s">
        <v>433</v>
      </c>
      <c r="C395" s="211" t="s">
        <v>300</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214"/>
        <v>0</v>
      </c>
      <c r="G395" s="212"/>
      <c r="H395" s="212">
        <f t="shared" si="207"/>
        <v>0</v>
      </c>
      <c r="I395" s="212"/>
      <c r="J395" s="212">
        <f t="shared" si="208"/>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209"/>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210"/>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211"/>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212"/>
        <v>0</v>
      </c>
      <c r="AL395" s="212">
        <f t="shared" si="213"/>
        <v>0</v>
      </c>
    </row>
    <row r="396" spans="2:38" x14ac:dyDescent="0.25">
      <c r="B396" s="210" t="s">
        <v>1235</v>
      </c>
      <c r="C396" s="211" t="s">
        <v>1236</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214"/>
        <v>0</v>
      </c>
      <c r="G396" s="212"/>
      <c r="H396" s="212">
        <f t="shared" si="207"/>
        <v>0</v>
      </c>
      <c r="I396" s="212"/>
      <c r="J396" s="212">
        <f t="shared" si="208"/>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209"/>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210"/>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211"/>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212"/>
        <v>0</v>
      </c>
      <c r="AL396" s="212">
        <f t="shared" si="213"/>
        <v>0</v>
      </c>
    </row>
    <row r="397" spans="2:38" x14ac:dyDescent="0.25">
      <c r="B397" s="210" t="s">
        <v>1237</v>
      </c>
      <c r="C397" s="211" t="s">
        <v>1238</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D397+E397</f>
        <v>0</v>
      </c>
      <c r="G397" s="212"/>
      <c r="H397" s="212">
        <f t="shared" si="207"/>
        <v>0</v>
      </c>
      <c r="I397" s="212"/>
      <c r="J397" s="212">
        <f t="shared" si="208"/>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si="209"/>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si="210"/>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si="211"/>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si="212"/>
        <v>0</v>
      </c>
      <c r="AL397" s="212">
        <f t="shared" si="213"/>
        <v>0</v>
      </c>
    </row>
    <row r="398" spans="2:38" x14ac:dyDescent="0.25">
      <c r="B398" s="210" t="s">
        <v>1239</v>
      </c>
      <c r="C398" s="211" t="s">
        <v>1240</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D398+E398</f>
        <v>0</v>
      </c>
      <c r="G398" s="212"/>
      <c r="H398" s="212">
        <f t="shared" si="207"/>
        <v>0</v>
      </c>
      <c r="I398" s="212"/>
      <c r="J398" s="212">
        <f t="shared" si="208"/>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209"/>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210"/>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211"/>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212"/>
        <v>0</v>
      </c>
      <c r="AL398" s="212">
        <f t="shared" si="213"/>
        <v>0</v>
      </c>
    </row>
    <row r="399" spans="2:38" x14ac:dyDescent="0.25">
      <c r="B399" s="210" t="s">
        <v>1241</v>
      </c>
      <c r="C399" s="211" t="s">
        <v>1242</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D399+E399</f>
        <v>0</v>
      </c>
      <c r="G399" s="212"/>
      <c r="H399" s="212">
        <f t="shared" si="207"/>
        <v>0</v>
      </c>
      <c r="I399" s="212"/>
      <c r="J399" s="212">
        <f t="shared" si="208"/>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209"/>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210"/>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211"/>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212"/>
        <v>0</v>
      </c>
      <c r="AL399" s="212">
        <f t="shared" si="213"/>
        <v>0</v>
      </c>
    </row>
    <row r="400" spans="2:38" x14ac:dyDescent="0.25">
      <c r="B400" s="210" t="s">
        <v>434</v>
      </c>
      <c r="C400" s="211" t="s">
        <v>301</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214"/>
        <v>0</v>
      </c>
      <c r="G400" s="212"/>
      <c r="H400" s="212">
        <f t="shared" si="207"/>
        <v>0</v>
      </c>
      <c r="I400" s="212"/>
      <c r="J400" s="212">
        <f t="shared" si="208"/>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209"/>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210"/>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211"/>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212"/>
        <v>0</v>
      </c>
      <c r="AL400" s="212">
        <f t="shared" si="213"/>
        <v>0</v>
      </c>
    </row>
    <row r="401" spans="2:38" x14ac:dyDescent="0.25">
      <c r="B401" s="210" t="s">
        <v>1243</v>
      </c>
      <c r="C401" s="211" t="s">
        <v>1244</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D401+E401</f>
        <v>0</v>
      </c>
      <c r="G401" s="212"/>
      <c r="H401" s="212">
        <f t="shared" si="207"/>
        <v>0</v>
      </c>
      <c r="I401" s="212"/>
      <c r="J401" s="212">
        <f t="shared" si="208"/>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si="209"/>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si="210"/>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si="211"/>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si="212"/>
        <v>0</v>
      </c>
      <c r="AL401" s="212">
        <f t="shared" si="213"/>
        <v>0</v>
      </c>
    </row>
    <row r="402" spans="2:38" x14ac:dyDescent="0.25">
      <c r="B402" s="210" t="s">
        <v>435</v>
      </c>
      <c r="C402" s="211" t="s">
        <v>302</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D402+E402</f>
        <v>0</v>
      </c>
      <c r="G402" s="212"/>
      <c r="H402" s="212">
        <f t="shared" si="207"/>
        <v>0</v>
      </c>
      <c r="I402" s="212"/>
      <c r="J402" s="212">
        <f t="shared" si="208"/>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209"/>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210"/>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211"/>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212"/>
        <v>0</v>
      </c>
      <c r="AL402" s="212">
        <f t="shared" si="213"/>
        <v>0</v>
      </c>
    </row>
    <row r="403" spans="2:38" x14ac:dyDescent="0.25">
      <c r="B403" s="210" t="s">
        <v>1245</v>
      </c>
      <c r="C403" s="211" t="s">
        <v>1246</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214"/>
        <v>0</v>
      </c>
      <c r="G403" s="212"/>
      <c r="H403" s="212">
        <f t="shared" si="207"/>
        <v>0</v>
      </c>
      <c r="I403" s="212"/>
      <c r="J403" s="212">
        <f t="shared" si="208"/>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209"/>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210"/>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211"/>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212"/>
        <v>0</v>
      </c>
      <c r="AL403" s="212">
        <f t="shared" si="213"/>
        <v>0</v>
      </c>
    </row>
    <row r="404" spans="2:38" x14ac:dyDescent="0.25">
      <c r="B404" s="219" t="s">
        <v>420</v>
      </c>
      <c r="C404" s="220" t="s">
        <v>291</v>
      </c>
      <c r="D404" s="221">
        <f>SUM(D405:D406)</f>
        <v>0</v>
      </c>
      <c r="E404" s="221">
        <f>SUM(E405:E406)</f>
        <v>0</v>
      </c>
      <c r="F404" s="221">
        <f t="shared" si="214"/>
        <v>0</v>
      </c>
      <c r="G404" s="221">
        <f>SUM(G405:G406)</f>
        <v>0</v>
      </c>
      <c r="H404" s="221">
        <f t="shared" si="207"/>
        <v>0</v>
      </c>
      <c r="I404" s="221">
        <f>SUM(I405:I406)</f>
        <v>0</v>
      </c>
      <c r="J404" s="221">
        <f t="shared" si="208"/>
        <v>0</v>
      </c>
      <c r="K404" s="221">
        <f t="shared" ref="K404:X404" si="219">SUM(K405:K406)</f>
        <v>0</v>
      </c>
      <c r="L404" s="221">
        <f t="shared" si="219"/>
        <v>0</v>
      </c>
      <c r="M404" s="221">
        <f t="shared" si="219"/>
        <v>0</v>
      </c>
      <c r="N404" s="221">
        <f t="shared" si="219"/>
        <v>0</v>
      </c>
      <c r="O404" s="221">
        <f t="shared" si="219"/>
        <v>0</v>
      </c>
      <c r="P404" s="221">
        <f t="shared" si="219"/>
        <v>0</v>
      </c>
      <c r="Q404" s="221">
        <f t="shared" si="219"/>
        <v>0</v>
      </c>
      <c r="R404" s="221">
        <f t="shared" si="219"/>
        <v>0</v>
      </c>
      <c r="S404" s="221">
        <f t="shared" si="219"/>
        <v>0</v>
      </c>
      <c r="T404" s="221">
        <f t="shared" si="219"/>
        <v>0</v>
      </c>
      <c r="U404" s="221">
        <f t="shared" si="219"/>
        <v>0</v>
      </c>
      <c r="V404" s="221">
        <f t="shared" si="219"/>
        <v>0</v>
      </c>
      <c r="W404" s="221">
        <f t="shared" si="219"/>
        <v>0</v>
      </c>
      <c r="X404" s="221">
        <f t="shared" si="219"/>
        <v>0</v>
      </c>
      <c r="Y404" s="221">
        <f t="shared" si="209"/>
        <v>0</v>
      </c>
      <c r="Z404" s="221">
        <f>SUM(Z405:Z406)</f>
        <v>0</v>
      </c>
      <c r="AA404" s="221">
        <f>SUM(AA405:AA406)</f>
        <v>0</v>
      </c>
      <c r="AB404" s="221">
        <f>SUM(AB405:AB406)</f>
        <v>0</v>
      </c>
      <c r="AC404" s="221">
        <f t="shared" si="210"/>
        <v>0</v>
      </c>
      <c r="AD404" s="221">
        <f>SUM(AD405:AD406)</f>
        <v>0</v>
      </c>
      <c r="AE404" s="221">
        <f>SUM(AE405:AE406)</f>
        <v>0</v>
      </c>
      <c r="AF404" s="221">
        <f>SUM(AF405:AF406)</f>
        <v>0</v>
      </c>
      <c r="AG404" s="221">
        <f t="shared" si="211"/>
        <v>0</v>
      </c>
      <c r="AH404" s="221">
        <f>SUM(AH405:AH406)</f>
        <v>0</v>
      </c>
      <c r="AI404" s="221">
        <f>SUM(AI405:AI406)</f>
        <v>0</v>
      </c>
      <c r="AJ404" s="221">
        <f>SUM(AJ405:AJ406)</f>
        <v>0</v>
      </c>
      <c r="AK404" s="221">
        <f t="shared" si="212"/>
        <v>0</v>
      </c>
      <c r="AL404" s="221">
        <f t="shared" si="213"/>
        <v>0</v>
      </c>
    </row>
    <row r="405" spans="2:38" x14ac:dyDescent="0.25">
      <c r="B405" s="210" t="s">
        <v>1247</v>
      </c>
      <c r="C405" s="211" t="s">
        <v>1248</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D405+E405</f>
        <v>0</v>
      </c>
      <c r="G405" s="212"/>
      <c r="H405" s="212">
        <f t="shared" si="207"/>
        <v>0</v>
      </c>
      <c r="I405" s="212"/>
      <c r="J405" s="212">
        <f t="shared" si="208"/>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si="209"/>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si="210"/>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si="211"/>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si="212"/>
        <v>0</v>
      </c>
      <c r="AL405" s="212">
        <f t="shared" si="213"/>
        <v>0</v>
      </c>
    </row>
    <row r="406" spans="2:38" x14ac:dyDescent="0.25">
      <c r="B406" s="210" t="s">
        <v>436</v>
      </c>
      <c r="C406" s="211" t="s">
        <v>303</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214"/>
        <v>0</v>
      </c>
      <c r="G406" s="212"/>
      <c r="H406" s="212">
        <f t="shared" ref="H406:H437" si="220">F406-G406</f>
        <v>0</v>
      </c>
      <c r="I406" s="212"/>
      <c r="J406" s="212">
        <f t="shared" ref="J406:J437" si="221">F406-I406</f>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ref="Y406:Y437" si="222">V406+W406+X406</f>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ref="AC406:AC437" si="223">Z406+AA406+AB406</f>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ref="AG406:AG437" si="224">AD406+AE406+AF406</f>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ref="AK406:AK437" si="225">AH406+AI406+AJ406</f>
        <v>0</v>
      </c>
      <c r="AL406" s="212">
        <f t="shared" ref="AL406:AL437" si="226">Y406+AC406+AG406+AK406</f>
        <v>0</v>
      </c>
    </row>
    <row r="407" spans="2:38" x14ac:dyDescent="0.25">
      <c r="B407" s="207" t="s">
        <v>420</v>
      </c>
      <c r="C407" s="208" t="s">
        <v>291</v>
      </c>
      <c r="D407" s="209">
        <f>D408</f>
        <v>0</v>
      </c>
      <c r="E407" s="209">
        <f>E408</f>
        <v>0</v>
      </c>
      <c r="F407" s="209">
        <f t="shared" si="214"/>
        <v>0</v>
      </c>
      <c r="G407" s="209">
        <f>G408</f>
        <v>0</v>
      </c>
      <c r="H407" s="209">
        <f t="shared" si="220"/>
        <v>0</v>
      </c>
      <c r="I407" s="209">
        <f>I408</f>
        <v>0</v>
      </c>
      <c r="J407" s="209">
        <f t="shared" si="221"/>
        <v>0</v>
      </c>
      <c r="K407" s="209">
        <f t="shared" ref="K407:AJ407" si="227">K408</f>
        <v>0</v>
      </c>
      <c r="L407" s="209">
        <f t="shared" si="227"/>
        <v>0</v>
      </c>
      <c r="M407" s="209">
        <f t="shared" si="227"/>
        <v>0</v>
      </c>
      <c r="N407" s="209">
        <f t="shared" si="227"/>
        <v>0</v>
      </c>
      <c r="O407" s="209">
        <f t="shared" si="227"/>
        <v>0</v>
      </c>
      <c r="P407" s="209">
        <f t="shared" si="227"/>
        <v>0</v>
      </c>
      <c r="Q407" s="209">
        <f t="shared" si="227"/>
        <v>0</v>
      </c>
      <c r="R407" s="209">
        <f t="shared" si="227"/>
        <v>0</v>
      </c>
      <c r="S407" s="209">
        <f t="shared" si="227"/>
        <v>0</v>
      </c>
      <c r="T407" s="209">
        <f t="shared" si="227"/>
        <v>0</v>
      </c>
      <c r="U407" s="209">
        <f t="shared" si="227"/>
        <v>0</v>
      </c>
      <c r="V407" s="209">
        <f t="shared" si="227"/>
        <v>0</v>
      </c>
      <c r="W407" s="209">
        <f t="shared" si="227"/>
        <v>0</v>
      </c>
      <c r="X407" s="209">
        <f t="shared" si="227"/>
        <v>0</v>
      </c>
      <c r="Y407" s="209">
        <f t="shared" si="222"/>
        <v>0</v>
      </c>
      <c r="Z407" s="209">
        <f t="shared" si="227"/>
        <v>0</v>
      </c>
      <c r="AA407" s="209">
        <f t="shared" si="227"/>
        <v>0</v>
      </c>
      <c r="AB407" s="209">
        <f t="shared" si="227"/>
        <v>0</v>
      </c>
      <c r="AC407" s="209">
        <f t="shared" si="223"/>
        <v>0</v>
      </c>
      <c r="AD407" s="209">
        <f t="shared" si="227"/>
        <v>0</v>
      </c>
      <c r="AE407" s="209">
        <f t="shared" si="227"/>
        <v>0</v>
      </c>
      <c r="AF407" s="209">
        <f t="shared" si="227"/>
        <v>0</v>
      </c>
      <c r="AG407" s="209">
        <f t="shared" si="224"/>
        <v>0</v>
      </c>
      <c r="AH407" s="209">
        <f t="shared" si="227"/>
        <v>0</v>
      </c>
      <c r="AI407" s="209">
        <f t="shared" si="227"/>
        <v>0</v>
      </c>
      <c r="AJ407" s="209">
        <f t="shared" si="227"/>
        <v>0</v>
      </c>
      <c r="AK407" s="209">
        <f t="shared" si="225"/>
        <v>0</v>
      </c>
      <c r="AL407" s="209">
        <f t="shared" si="226"/>
        <v>0</v>
      </c>
    </row>
    <row r="408" spans="2:38" x14ac:dyDescent="0.25">
      <c r="B408" s="219" t="s">
        <v>436</v>
      </c>
      <c r="C408" s="220" t="s">
        <v>303</v>
      </c>
      <c r="D408" s="221">
        <f>SUM(D409:D411)</f>
        <v>0</v>
      </c>
      <c r="E408" s="221">
        <f>SUM(E409:E411)</f>
        <v>0</v>
      </c>
      <c r="F408" s="221">
        <f t="shared" si="214"/>
        <v>0</v>
      </c>
      <c r="G408" s="221">
        <f>SUM(G409:G411)</f>
        <v>0</v>
      </c>
      <c r="H408" s="221">
        <f t="shared" si="220"/>
        <v>0</v>
      </c>
      <c r="I408" s="221">
        <f>SUM(I409:I411)</f>
        <v>0</v>
      </c>
      <c r="J408" s="221">
        <f t="shared" si="221"/>
        <v>0</v>
      </c>
      <c r="K408" s="221">
        <f t="shared" ref="K408:X408" si="228">SUM(K409:K411)</f>
        <v>0</v>
      </c>
      <c r="L408" s="221">
        <f t="shared" si="228"/>
        <v>0</v>
      </c>
      <c r="M408" s="221">
        <f t="shared" si="228"/>
        <v>0</v>
      </c>
      <c r="N408" s="221">
        <f t="shared" si="228"/>
        <v>0</v>
      </c>
      <c r="O408" s="221">
        <f t="shared" si="228"/>
        <v>0</v>
      </c>
      <c r="P408" s="221">
        <f t="shared" si="228"/>
        <v>0</v>
      </c>
      <c r="Q408" s="221">
        <f t="shared" si="228"/>
        <v>0</v>
      </c>
      <c r="R408" s="221">
        <f t="shared" si="228"/>
        <v>0</v>
      </c>
      <c r="S408" s="221">
        <f t="shared" si="228"/>
        <v>0</v>
      </c>
      <c r="T408" s="221">
        <f t="shared" si="228"/>
        <v>0</v>
      </c>
      <c r="U408" s="221">
        <f t="shared" si="228"/>
        <v>0</v>
      </c>
      <c r="V408" s="221">
        <f t="shared" si="228"/>
        <v>0</v>
      </c>
      <c r="W408" s="221">
        <f t="shared" si="228"/>
        <v>0</v>
      </c>
      <c r="X408" s="221">
        <f t="shared" si="228"/>
        <v>0</v>
      </c>
      <c r="Y408" s="221">
        <f t="shared" si="222"/>
        <v>0</v>
      </c>
      <c r="Z408" s="221">
        <f>SUM(Z409:Z411)</f>
        <v>0</v>
      </c>
      <c r="AA408" s="221">
        <f>SUM(AA409:AA411)</f>
        <v>0</v>
      </c>
      <c r="AB408" s="221">
        <f>SUM(AB409:AB411)</f>
        <v>0</v>
      </c>
      <c r="AC408" s="221">
        <f t="shared" si="223"/>
        <v>0</v>
      </c>
      <c r="AD408" s="221">
        <f>SUM(AD409:AD411)</f>
        <v>0</v>
      </c>
      <c r="AE408" s="221">
        <f>SUM(AE409:AE411)</f>
        <v>0</v>
      </c>
      <c r="AF408" s="221">
        <f>SUM(AF409:AF411)</f>
        <v>0</v>
      </c>
      <c r="AG408" s="221">
        <f t="shared" si="224"/>
        <v>0</v>
      </c>
      <c r="AH408" s="221">
        <f>SUM(AH409:AH411)</f>
        <v>0</v>
      </c>
      <c r="AI408" s="221">
        <f>SUM(AI409:AI411)</f>
        <v>0</v>
      </c>
      <c r="AJ408" s="221">
        <f>SUM(AJ409:AJ411)</f>
        <v>0</v>
      </c>
      <c r="AK408" s="221">
        <f t="shared" si="225"/>
        <v>0</v>
      </c>
      <c r="AL408" s="221">
        <f t="shared" si="226"/>
        <v>0</v>
      </c>
    </row>
    <row r="409" spans="2:38" x14ac:dyDescent="0.25">
      <c r="B409" s="210" t="s">
        <v>1249</v>
      </c>
      <c r="C409" s="211" t="s">
        <v>1250</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214"/>
        <v>0</v>
      </c>
      <c r="G409" s="212"/>
      <c r="H409" s="212">
        <f t="shared" si="220"/>
        <v>0</v>
      </c>
      <c r="I409" s="212"/>
      <c r="J409" s="212">
        <f t="shared" si="221"/>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222"/>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223"/>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224"/>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225"/>
        <v>0</v>
      </c>
      <c r="AL409" s="212">
        <f t="shared" si="226"/>
        <v>0</v>
      </c>
    </row>
    <row r="410" spans="2:38" x14ac:dyDescent="0.25">
      <c r="B410" s="210" t="s">
        <v>1251</v>
      </c>
      <c r="C410" s="211" t="s">
        <v>1252</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D410+E410</f>
        <v>0</v>
      </c>
      <c r="G410" s="212"/>
      <c r="H410" s="212">
        <f t="shared" si="220"/>
        <v>0</v>
      </c>
      <c r="I410" s="212"/>
      <c r="J410" s="212">
        <f t="shared" si="221"/>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si="222"/>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si="223"/>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si="224"/>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si="225"/>
        <v>0</v>
      </c>
      <c r="AL410" s="212">
        <f t="shared" si="226"/>
        <v>0</v>
      </c>
    </row>
    <row r="411" spans="2:38" x14ac:dyDescent="0.25">
      <c r="B411" s="210" t="s">
        <v>437</v>
      </c>
      <c r="C411" s="211" t="s">
        <v>304</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214"/>
        <v>0</v>
      </c>
      <c r="G411" s="212"/>
      <c r="H411" s="212">
        <f t="shared" si="220"/>
        <v>0</v>
      </c>
      <c r="I411" s="212"/>
      <c r="J411" s="212">
        <f t="shared" si="221"/>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222"/>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223"/>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224"/>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225"/>
        <v>0</v>
      </c>
      <c r="AL411" s="212">
        <f t="shared" si="226"/>
        <v>0</v>
      </c>
    </row>
    <row r="412" spans="2:38" x14ac:dyDescent="0.25">
      <c r="B412" s="207" t="s">
        <v>438</v>
      </c>
      <c r="C412" s="208" t="s">
        <v>305</v>
      </c>
      <c r="D412" s="209">
        <f>D413+D424+D432+D435+D439</f>
        <v>0</v>
      </c>
      <c r="E412" s="209">
        <f>E413+E424+E432+E435+E439</f>
        <v>14120</v>
      </c>
      <c r="F412" s="209">
        <f t="shared" si="214"/>
        <v>14120</v>
      </c>
      <c r="G412" s="209">
        <f>G413+G424+G432+G435+G439</f>
        <v>0</v>
      </c>
      <c r="H412" s="209">
        <f t="shared" si="220"/>
        <v>14120</v>
      </c>
      <c r="I412" s="209">
        <f>I413+I424+I432+I435+I439</f>
        <v>0</v>
      </c>
      <c r="J412" s="209">
        <f t="shared" si="221"/>
        <v>14120</v>
      </c>
      <c r="K412" s="209">
        <f t="shared" ref="K412:AJ412" si="229">K413+K424+K432+K435+K439</f>
        <v>0</v>
      </c>
      <c r="L412" s="209">
        <f t="shared" si="229"/>
        <v>0</v>
      </c>
      <c r="M412" s="209">
        <f t="shared" si="229"/>
        <v>0</v>
      </c>
      <c r="N412" s="209">
        <f t="shared" si="229"/>
        <v>0</v>
      </c>
      <c r="O412" s="209">
        <f t="shared" si="229"/>
        <v>0</v>
      </c>
      <c r="P412" s="209">
        <f t="shared" si="229"/>
        <v>0</v>
      </c>
      <c r="Q412" s="209">
        <f t="shared" si="229"/>
        <v>0</v>
      </c>
      <c r="R412" s="209">
        <f t="shared" si="229"/>
        <v>0</v>
      </c>
      <c r="S412" s="209">
        <f t="shared" si="229"/>
        <v>0</v>
      </c>
      <c r="T412" s="209">
        <f t="shared" si="229"/>
        <v>0</v>
      </c>
      <c r="U412" s="209">
        <f t="shared" si="229"/>
        <v>0</v>
      </c>
      <c r="V412" s="209">
        <f t="shared" si="229"/>
        <v>0</v>
      </c>
      <c r="W412" s="209">
        <f t="shared" si="229"/>
        <v>0</v>
      </c>
      <c r="X412" s="209">
        <f t="shared" si="229"/>
        <v>0</v>
      </c>
      <c r="Y412" s="209">
        <f t="shared" si="222"/>
        <v>0</v>
      </c>
      <c r="Z412" s="209">
        <f t="shared" si="229"/>
        <v>0</v>
      </c>
      <c r="AA412" s="209">
        <f t="shared" si="229"/>
        <v>0</v>
      </c>
      <c r="AB412" s="209">
        <f t="shared" si="229"/>
        <v>0</v>
      </c>
      <c r="AC412" s="209">
        <f t="shared" si="223"/>
        <v>0</v>
      </c>
      <c r="AD412" s="209">
        <f t="shared" si="229"/>
        <v>0</v>
      </c>
      <c r="AE412" s="209">
        <f t="shared" si="229"/>
        <v>0</v>
      </c>
      <c r="AF412" s="209">
        <f t="shared" si="229"/>
        <v>0</v>
      </c>
      <c r="AG412" s="209">
        <f t="shared" si="224"/>
        <v>0</v>
      </c>
      <c r="AH412" s="209">
        <f t="shared" si="229"/>
        <v>0</v>
      </c>
      <c r="AI412" s="209">
        <f t="shared" si="229"/>
        <v>0</v>
      </c>
      <c r="AJ412" s="209">
        <f t="shared" si="229"/>
        <v>0</v>
      </c>
      <c r="AK412" s="209">
        <f t="shared" si="225"/>
        <v>0</v>
      </c>
      <c r="AL412" s="209">
        <f t="shared" si="226"/>
        <v>0</v>
      </c>
    </row>
    <row r="413" spans="2:38" x14ac:dyDescent="0.25">
      <c r="B413" s="219" t="s">
        <v>439</v>
      </c>
      <c r="C413" s="220" t="s">
        <v>306</v>
      </c>
      <c r="D413" s="221">
        <f>SUM(D414:D423)</f>
        <v>0</v>
      </c>
      <c r="E413" s="221">
        <f>SUM(E414:E423)</f>
        <v>0</v>
      </c>
      <c r="F413" s="221">
        <f t="shared" si="214"/>
        <v>0</v>
      </c>
      <c r="G413" s="221">
        <f>SUM(G414:G423)</f>
        <v>0</v>
      </c>
      <c r="H413" s="221">
        <f t="shared" si="220"/>
        <v>0</v>
      </c>
      <c r="I413" s="221">
        <f>SUM(I414:I423)</f>
        <v>0</v>
      </c>
      <c r="J413" s="221">
        <f t="shared" si="221"/>
        <v>0</v>
      </c>
      <c r="K413" s="221">
        <f t="shared" ref="K413:AJ413" si="230">SUM(K414:K423)</f>
        <v>0</v>
      </c>
      <c r="L413" s="221">
        <f t="shared" si="230"/>
        <v>0</v>
      </c>
      <c r="M413" s="221">
        <f t="shared" si="230"/>
        <v>0</v>
      </c>
      <c r="N413" s="221">
        <f t="shared" si="230"/>
        <v>0</v>
      </c>
      <c r="O413" s="221">
        <f t="shared" si="230"/>
        <v>0</v>
      </c>
      <c r="P413" s="221">
        <f t="shared" si="230"/>
        <v>0</v>
      </c>
      <c r="Q413" s="221">
        <f t="shared" si="230"/>
        <v>0</v>
      </c>
      <c r="R413" s="221">
        <f t="shared" si="230"/>
        <v>0</v>
      </c>
      <c r="S413" s="221">
        <f t="shared" si="230"/>
        <v>0</v>
      </c>
      <c r="T413" s="221">
        <f t="shared" si="230"/>
        <v>0</v>
      </c>
      <c r="U413" s="221">
        <f t="shared" si="230"/>
        <v>0</v>
      </c>
      <c r="V413" s="221">
        <f t="shared" si="230"/>
        <v>0</v>
      </c>
      <c r="W413" s="221">
        <f t="shared" si="230"/>
        <v>0</v>
      </c>
      <c r="X413" s="221">
        <f t="shared" si="230"/>
        <v>0</v>
      </c>
      <c r="Y413" s="221">
        <f t="shared" si="222"/>
        <v>0</v>
      </c>
      <c r="Z413" s="221">
        <f t="shared" si="230"/>
        <v>0</v>
      </c>
      <c r="AA413" s="221">
        <f t="shared" si="230"/>
        <v>0</v>
      </c>
      <c r="AB413" s="221">
        <f t="shared" si="230"/>
        <v>0</v>
      </c>
      <c r="AC413" s="221">
        <f t="shared" si="223"/>
        <v>0</v>
      </c>
      <c r="AD413" s="221">
        <f t="shared" si="230"/>
        <v>0</v>
      </c>
      <c r="AE413" s="221">
        <f t="shared" si="230"/>
        <v>0</v>
      </c>
      <c r="AF413" s="221">
        <f t="shared" si="230"/>
        <v>0</v>
      </c>
      <c r="AG413" s="221">
        <f t="shared" si="224"/>
        <v>0</v>
      </c>
      <c r="AH413" s="221">
        <f t="shared" si="230"/>
        <v>0</v>
      </c>
      <c r="AI413" s="221">
        <f t="shared" si="230"/>
        <v>0</v>
      </c>
      <c r="AJ413" s="221">
        <f t="shared" si="230"/>
        <v>0</v>
      </c>
      <c r="AK413" s="221">
        <f t="shared" si="225"/>
        <v>0</v>
      </c>
      <c r="AL413" s="221">
        <f t="shared" si="226"/>
        <v>0</v>
      </c>
    </row>
    <row r="414" spans="2:38" x14ac:dyDescent="0.25">
      <c r="B414" s="210" t="s">
        <v>440</v>
      </c>
      <c r="C414" s="211" t="s">
        <v>307</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214"/>
        <v>0</v>
      </c>
      <c r="G414" s="212"/>
      <c r="H414" s="212">
        <f t="shared" si="220"/>
        <v>0</v>
      </c>
      <c r="I414" s="212"/>
      <c r="J414" s="212">
        <f t="shared" si="221"/>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222"/>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223"/>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224"/>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225"/>
        <v>0</v>
      </c>
      <c r="AL414" s="212">
        <f t="shared" si="226"/>
        <v>0</v>
      </c>
    </row>
    <row r="415" spans="2:38" x14ac:dyDescent="0.25">
      <c r="B415" s="210" t="s">
        <v>1333</v>
      </c>
      <c r="C415" s="211" t="s">
        <v>1334</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214"/>
        <v>0</v>
      </c>
      <c r="G415" s="212"/>
      <c r="H415" s="212">
        <f t="shared" si="220"/>
        <v>0</v>
      </c>
      <c r="I415" s="212"/>
      <c r="J415" s="212">
        <f t="shared" si="221"/>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222"/>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223"/>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224"/>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225"/>
        <v>0</v>
      </c>
      <c r="AL415" s="212">
        <f t="shared" si="226"/>
        <v>0</v>
      </c>
    </row>
    <row r="416" spans="2:38" x14ac:dyDescent="0.25">
      <c r="B416" s="210" t="s">
        <v>1335</v>
      </c>
      <c r="C416" s="211" t="s">
        <v>1336</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214"/>
        <v>0</v>
      </c>
      <c r="G416" s="212"/>
      <c r="H416" s="212">
        <f t="shared" si="220"/>
        <v>0</v>
      </c>
      <c r="I416" s="212"/>
      <c r="J416" s="212">
        <f t="shared" si="221"/>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222"/>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223"/>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224"/>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225"/>
        <v>0</v>
      </c>
      <c r="AL416" s="212">
        <f t="shared" si="226"/>
        <v>0</v>
      </c>
    </row>
    <row r="417" spans="2:38" x14ac:dyDescent="0.25">
      <c r="B417" s="210" t="s">
        <v>441</v>
      </c>
      <c r="C417" s="211" t="s">
        <v>308</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D417+E417</f>
        <v>0</v>
      </c>
      <c r="G417" s="212"/>
      <c r="H417" s="212">
        <f t="shared" si="220"/>
        <v>0</v>
      </c>
      <c r="I417" s="212"/>
      <c r="J417" s="212">
        <f t="shared" si="221"/>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si="222"/>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si="223"/>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si="224"/>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si="225"/>
        <v>0</v>
      </c>
      <c r="AL417" s="212">
        <f t="shared" si="226"/>
        <v>0</v>
      </c>
    </row>
    <row r="418" spans="2:38" x14ac:dyDescent="0.25">
      <c r="B418" s="210" t="s">
        <v>442</v>
      </c>
      <c r="C418" s="211" t="s">
        <v>309</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D418+E418</f>
        <v>0</v>
      </c>
      <c r="G418" s="212"/>
      <c r="H418" s="212">
        <f t="shared" si="220"/>
        <v>0</v>
      </c>
      <c r="I418" s="212"/>
      <c r="J418" s="212">
        <f t="shared" si="221"/>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222"/>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223"/>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224"/>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225"/>
        <v>0</v>
      </c>
      <c r="AL418" s="212">
        <f t="shared" si="226"/>
        <v>0</v>
      </c>
    </row>
    <row r="419" spans="2:38" x14ac:dyDescent="0.25">
      <c r="B419" s="210" t="s">
        <v>1433</v>
      </c>
      <c r="C419" s="211" t="s">
        <v>1434</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D419+E419</f>
        <v>0</v>
      </c>
      <c r="G419" s="212"/>
      <c r="H419" s="212">
        <f t="shared" si="220"/>
        <v>0</v>
      </c>
      <c r="I419" s="212"/>
      <c r="J419" s="212">
        <f t="shared" si="221"/>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si="222"/>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si="223"/>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si="224"/>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si="225"/>
        <v>0</v>
      </c>
      <c r="AL419" s="212">
        <f t="shared" si="226"/>
        <v>0</v>
      </c>
    </row>
    <row r="420" spans="2:38" x14ac:dyDescent="0.25">
      <c r="B420" s="210" t="s">
        <v>1435</v>
      </c>
      <c r="C420" s="211" t="s">
        <v>1436</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D420+E420</f>
        <v>0</v>
      </c>
      <c r="G420" s="212"/>
      <c r="H420" s="212">
        <f t="shared" si="220"/>
        <v>0</v>
      </c>
      <c r="I420" s="212"/>
      <c r="J420" s="212">
        <f t="shared" si="221"/>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222"/>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223"/>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224"/>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225"/>
        <v>0</v>
      </c>
      <c r="AL420" s="212">
        <f t="shared" si="226"/>
        <v>0</v>
      </c>
    </row>
    <row r="421" spans="2:38" x14ac:dyDescent="0.25">
      <c r="B421" s="210" t="s">
        <v>1437</v>
      </c>
      <c r="C421" s="211" t="s">
        <v>1438</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D421+E421</f>
        <v>0</v>
      </c>
      <c r="G421" s="212"/>
      <c r="H421" s="212">
        <f t="shared" si="220"/>
        <v>0</v>
      </c>
      <c r="I421" s="212"/>
      <c r="J421" s="212">
        <f t="shared" si="221"/>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222"/>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223"/>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224"/>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225"/>
        <v>0</v>
      </c>
      <c r="AL421" s="212">
        <f t="shared" si="226"/>
        <v>0</v>
      </c>
    </row>
    <row r="422" spans="2:38" x14ac:dyDescent="0.25">
      <c r="B422" s="210" t="s">
        <v>1439</v>
      </c>
      <c r="C422" s="211" t="s">
        <v>1440</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214"/>
        <v>0</v>
      </c>
      <c r="G422" s="212"/>
      <c r="H422" s="212">
        <f t="shared" si="220"/>
        <v>0</v>
      </c>
      <c r="I422" s="212"/>
      <c r="J422" s="212">
        <f t="shared" si="221"/>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222"/>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223"/>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224"/>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225"/>
        <v>0</v>
      </c>
      <c r="AL422" s="212">
        <f t="shared" si="226"/>
        <v>0</v>
      </c>
    </row>
    <row r="423" spans="2:38" x14ac:dyDescent="0.25">
      <c r="B423" s="210" t="s">
        <v>1441</v>
      </c>
      <c r="C423" s="211" t="s">
        <v>1442</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214"/>
        <v>0</v>
      </c>
      <c r="G423" s="212"/>
      <c r="H423" s="212">
        <f t="shared" si="220"/>
        <v>0</v>
      </c>
      <c r="I423" s="212"/>
      <c r="J423" s="212">
        <f t="shared" si="221"/>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222"/>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223"/>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224"/>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225"/>
        <v>0</v>
      </c>
      <c r="AL423" s="212">
        <f t="shared" si="226"/>
        <v>0</v>
      </c>
    </row>
    <row r="424" spans="2:38" x14ac:dyDescent="0.25">
      <c r="B424" s="219" t="s">
        <v>443</v>
      </c>
      <c r="C424" s="220" t="s">
        <v>310</v>
      </c>
      <c r="D424" s="221">
        <f>SUM(D425:D431)</f>
        <v>0</v>
      </c>
      <c r="E424" s="221">
        <f>SUM(E425:E431)</f>
        <v>0</v>
      </c>
      <c r="F424" s="221">
        <f t="shared" si="214"/>
        <v>0</v>
      </c>
      <c r="G424" s="221">
        <f>SUM(G425:G431)</f>
        <v>0</v>
      </c>
      <c r="H424" s="221">
        <f t="shared" si="220"/>
        <v>0</v>
      </c>
      <c r="I424" s="221">
        <f>SUM(I425:I431)</f>
        <v>0</v>
      </c>
      <c r="J424" s="221">
        <f t="shared" si="221"/>
        <v>0</v>
      </c>
      <c r="K424" s="221">
        <f t="shared" ref="K424:X424" si="231">SUM(K425:K431)</f>
        <v>0</v>
      </c>
      <c r="L424" s="221">
        <f t="shared" si="231"/>
        <v>0</v>
      </c>
      <c r="M424" s="221">
        <f t="shared" si="231"/>
        <v>0</v>
      </c>
      <c r="N424" s="221">
        <f t="shared" si="231"/>
        <v>0</v>
      </c>
      <c r="O424" s="221">
        <f t="shared" si="231"/>
        <v>0</v>
      </c>
      <c r="P424" s="221">
        <f t="shared" si="231"/>
        <v>0</v>
      </c>
      <c r="Q424" s="221">
        <f t="shared" si="231"/>
        <v>0</v>
      </c>
      <c r="R424" s="221">
        <f t="shared" si="231"/>
        <v>0</v>
      </c>
      <c r="S424" s="221">
        <f t="shared" si="231"/>
        <v>0</v>
      </c>
      <c r="T424" s="221">
        <f t="shared" si="231"/>
        <v>0</v>
      </c>
      <c r="U424" s="221">
        <f t="shared" si="231"/>
        <v>0</v>
      </c>
      <c r="V424" s="221">
        <f t="shared" si="231"/>
        <v>0</v>
      </c>
      <c r="W424" s="221">
        <f t="shared" si="231"/>
        <v>0</v>
      </c>
      <c r="X424" s="221">
        <f t="shared" si="231"/>
        <v>0</v>
      </c>
      <c r="Y424" s="221">
        <f t="shared" si="222"/>
        <v>0</v>
      </c>
      <c r="Z424" s="221">
        <f>SUM(Z425:Z431)</f>
        <v>0</v>
      </c>
      <c r="AA424" s="221">
        <f>SUM(AA425:AA431)</f>
        <v>0</v>
      </c>
      <c r="AB424" s="221">
        <f>SUM(AB425:AB431)</f>
        <v>0</v>
      </c>
      <c r="AC424" s="221">
        <f t="shared" si="223"/>
        <v>0</v>
      </c>
      <c r="AD424" s="221">
        <f>SUM(AD425:AD431)</f>
        <v>0</v>
      </c>
      <c r="AE424" s="221">
        <f>SUM(AE425:AE431)</f>
        <v>0</v>
      </c>
      <c r="AF424" s="221">
        <f>SUM(AF425:AF431)</f>
        <v>0</v>
      </c>
      <c r="AG424" s="221">
        <f t="shared" si="224"/>
        <v>0</v>
      </c>
      <c r="AH424" s="221">
        <f>SUM(AH425:AH431)</f>
        <v>0</v>
      </c>
      <c r="AI424" s="221">
        <f>SUM(AI425:AI431)</f>
        <v>0</v>
      </c>
      <c r="AJ424" s="221">
        <f>SUM(AJ425:AJ431)</f>
        <v>0</v>
      </c>
      <c r="AK424" s="221">
        <f t="shared" si="225"/>
        <v>0</v>
      </c>
      <c r="AL424" s="221">
        <f t="shared" si="226"/>
        <v>0</v>
      </c>
    </row>
    <row r="425" spans="2:38" x14ac:dyDescent="0.25">
      <c r="B425" s="210" t="s">
        <v>444</v>
      </c>
      <c r="C425" s="211" t="s">
        <v>311</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D425+E425</f>
        <v>0</v>
      </c>
      <c r="G425" s="212"/>
      <c r="H425" s="212">
        <f t="shared" si="220"/>
        <v>0</v>
      </c>
      <c r="I425" s="212"/>
      <c r="J425" s="212">
        <f t="shared" si="221"/>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si="222"/>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si="223"/>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si="224"/>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si="225"/>
        <v>0</v>
      </c>
      <c r="AL425" s="212">
        <f t="shared" si="226"/>
        <v>0</v>
      </c>
    </row>
    <row r="426" spans="2:38" x14ac:dyDescent="0.25">
      <c r="B426" s="210" t="s">
        <v>1443</v>
      </c>
      <c r="C426" s="211" t="s">
        <v>1444</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D426+E426</f>
        <v>0</v>
      </c>
      <c r="G426" s="212"/>
      <c r="H426" s="212">
        <f t="shared" si="220"/>
        <v>0</v>
      </c>
      <c r="I426" s="212"/>
      <c r="J426" s="212">
        <f t="shared" si="221"/>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222"/>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223"/>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224"/>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225"/>
        <v>0</v>
      </c>
      <c r="AL426" s="212">
        <f t="shared" si="226"/>
        <v>0</v>
      </c>
    </row>
    <row r="427" spans="2:38" x14ac:dyDescent="0.25">
      <c r="B427" s="210" t="s">
        <v>1445</v>
      </c>
      <c r="C427" s="211" t="s">
        <v>1446</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D427+E427</f>
        <v>0</v>
      </c>
      <c r="G427" s="212"/>
      <c r="H427" s="212">
        <f t="shared" si="220"/>
        <v>0</v>
      </c>
      <c r="I427" s="212"/>
      <c r="J427" s="212">
        <f t="shared" si="221"/>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222"/>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223"/>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224"/>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225"/>
        <v>0</v>
      </c>
      <c r="AL427" s="212">
        <f t="shared" si="226"/>
        <v>0</v>
      </c>
    </row>
    <row r="428" spans="2:38" x14ac:dyDescent="0.25">
      <c r="B428" s="210" t="s">
        <v>1447</v>
      </c>
      <c r="C428" s="211" t="s">
        <v>1448</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214"/>
        <v>0</v>
      </c>
      <c r="G428" s="212"/>
      <c r="H428" s="212">
        <f t="shared" si="220"/>
        <v>0</v>
      </c>
      <c r="I428" s="212"/>
      <c r="J428" s="212">
        <f t="shared" si="221"/>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222"/>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223"/>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224"/>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225"/>
        <v>0</v>
      </c>
      <c r="AL428" s="212">
        <f t="shared" si="226"/>
        <v>0</v>
      </c>
    </row>
    <row r="429" spans="2:38" x14ac:dyDescent="0.25">
      <c r="B429" s="210" t="s">
        <v>1449</v>
      </c>
      <c r="C429" s="211" t="s">
        <v>1450</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D429+E429</f>
        <v>0</v>
      </c>
      <c r="G429" s="212"/>
      <c r="H429" s="212">
        <f t="shared" si="220"/>
        <v>0</v>
      </c>
      <c r="I429" s="212"/>
      <c r="J429" s="212">
        <f t="shared" si="221"/>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si="222"/>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si="223"/>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si="224"/>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si="225"/>
        <v>0</v>
      </c>
      <c r="AL429" s="212">
        <f t="shared" si="226"/>
        <v>0</v>
      </c>
    </row>
    <row r="430" spans="2:38" x14ac:dyDescent="0.25">
      <c r="B430" s="210" t="s">
        <v>1451</v>
      </c>
      <c r="C430" s="211" t="s">
        <v>1452</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D430+E430</f>
        <v>0</v>
      </c>
      <c r="G430" s="212"/>
      <c r="H430" s="212">
        <f t="shared" si="220"/>
        <v>0</v>
      </c>
      <c r="I430" s="212"/>
      <c r="J430" s="212">
        <f t="shared" si="221"/>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si="222"/>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si="223"/>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si="224"/>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si="225"/>
        <v>0</v>
      </c>
      <c r="AL430" s="212">
        <f t="shared" si="226"/>
        <v>0</v>
      </c>
    </row>
    <row r="431" spans="2:38" x14ac:dyDescent="0.25">
      <c r="B431" s="210" t="s">
        <v>1453</v>
      </c>
      <c r="C431" s="211" t="s">
        <v>1454</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214"/>
        <v>0</v>
      </c>
      <c r="G431" s="212"/>
      <c r="H431" s="212">
        <f t="shared" si="220"/>
        <v>0</v>
      </c>
      <c r="I431" s="212"/>
      <c r="J431" s="212">
        <f t="shared" si="221"/>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222"/>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223"/>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224"/>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225"/>
        <v>0</v>
      </c>
      <c r="AL431" s="212">
        <f t="shared" si="226"/>
        <v>0</v>
      </c>
    </row>
    <row r="432" spans="2:38" x14ac:dyDescent="0.25">
      <c r="B432" s="219" t="s">
        <v>445</v>
      </c>
      <c r="C432" s="220" t="s">
        <v>312</v>
      </c>
      <c r="D432" s="221">
        <f>SUM(D433:D434)</f>
        <v>0</v>
      </c>
      <c r="E432" s="221">
        <f>SUM(E433:E434)</f>
        <v>0</v>
      </c>
      <c r="F432" s="221">
        <f t="shared" si="214"/>
        <v>0</v>
      </c>
      <c r="G432" s="221">
        <f>SUM(G433:G434)</f>
        <v>0</v>
      </c>
      <c r="H432" s="221">
        <f t="shared" si="220"/>
        <v>0</v>
      </c>
      <c r="I432" s="221">
        <f>SUM(I433:I434)</f>
        <v>0</v>
      </c>
      <c r="J432" s="221">
        <f t="shared" si="221"/>
        <v>0</v>
      </c>
      <c r="K432" s="221">
        <f t="shared" ref="K432:X432" si="232">SUM(K433:K434)</f>
        <v>0</v>
      </c>
      <c r="L432" s="221">
        <f t="shared" si="232"/>
        <v>0</v>
      </c>
      <c r="M432" s="221">
        <f t="shared" si="232"/>
        <v>0</v>
      </c>
      <c r="N432" s="221">
        <f t="shared" si="232"/>
        <v>0</v>
      </c>
      <c r="O432" s="221">
        <f t="shared" si="232"/>
        <v>0</v>
      </c>
      <c r="P432" s="221">
        <f t="shared" si="232"/>
        <v>0</v>
      </c>
      <c r="Q432" s="221">
        <f t="shared" si="232"/>
        <v>0</v>
      </c>
      <c r="R432" s="221">
        <f t="shared" si="232"/>
        <v>0</v>
      </c>
      <c r="S432" s="221">
        <f t="shared" si="232"/>
        <v>0</v>
      </c>
      <c r="T432" s="221">
        <f t="shared" si="232"/>
        <v>0</v>
      </c>
      <c r="U432" s="221">
        <f t="shared" si="232"/>
        <v>0</v>
      </c>
      <c r="V432" s="221">
        <f t="shared" si="232"/>
        <v>0</v>
      </c>
      <c r="W432" s="221">
        <f t="shared" si="232"/>
        <v>0</v>
      </c>
      <c r="X432" s="221">
        <f t="shared" si="232"/>
        <v>0</v>
      </c>
      <c r="Y432" s="221">
        <f t="shared" si="222"/>
        <v>0</v>
      </c>
      <c r="Z432" s="221">
        <f>SUM(Z433:Z434)</f>
        <v>0</v>
      </c>
      <c r="AA432" s="221">
        <f>SUM(AA433:AA434)</f>
        <v>0</v>
      </c>
      <c r="AB432" s="221">
        <f>SUM(AB433:AB434)</f>
        <v>0</v>
      </c>
      <c r="AC432" s="221">
        <f t="shared" si="223"/>
        <v>0</v>
      </c>
      <c r="AD432" s="221">
        <f>SUM(AD433:AD434)</f>
        <v>0</v>
      </c>
      <c r="AE432" s="221">
        <f>SUM(AE433:AE434)</f>
        <v>0</v>
      </c>
      <c r="AF432" s="221">
        <f>SUM(AF433:AF434)</f>
        <v>0</v>
      </c>
      <c r="AG432" s="221">
        <f t="shared" si="224"/>
        <v>0</v>
      </c>
      <c r="AH432" s="221">
        <f>SUM(AH433:AH434)</f>
        <v>0</v>
      </c>
      <c r="AI432" s="221">
        <f>SUM(AI433:AI434)</f>
        <v>0</v>
      </c>
      <c r="AJ432" s="221">
        <f>SUM(AJ433:AJ434)</f>
        <v>0</v>
      </c>
      <c r="AK432" s="221">
        <f t="shared" si="225"/>
        <v>0</v>
      </c>
      <c r="AL432" s="221">
        <f t="shared" si="226"/>
        <v>0</v>
      </c>
    </row>
    <row r="433" spans="2:38" x14ac:dyDescent="0.25">
      <c r="B433" s="210" t="s">
        <v>1455</v>
      </c>
      <c r="C433" s="211" t="s">
        <v>1456</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D433+E433</f>
        <v>0</v>
      </c>
      <c r="G433" s="212"/>
      <c r="H433" s="212">
        <f t="shared" si="220"/>
        <v>0</v>
      </c>
      <c r="I433" s="212"/>
      <c r="J433" s="212">
        <f t="shared" si="221"/>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si="222"/>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si="223"/>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si="224"/>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si="225"/>
        <v>0</v>
      </c>
      <c r="AL433" s="212">
        <f t="shared" si="226"/>
        <v>0</v>
      </c>
    </row>
    <row r="434" spans="2:38" x14ac:dyDescent="0.25">
      <c r="B434" s="210" t="s">
        <v>446</v>
      </c>
      <c r="C434" s="211" t="s">
        <v>313</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214"/>
        <v>0</v>
      </c>
      <c r="G434" s="212"/>
      <c r="H434" s="212">
        <f t="shared" si="220"/>
        <v>0</v>
      </c>
      <c r="I434" s="212"/>
      <c r="J434" s="212">
        <f t="shared" si="221"/>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222"/>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223"/>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224"/>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225"/>
        <v>0</v>
      </c>
      <c r="AL434" s="212">
        <f t="shared" si="226"/>
        <v>0</v>
      </c>
    </row>
    <row r="435" spans="2:38" x14ac:dyDescent="0.25">
      <c r="B435" s="219" t="s">
        <v>447</v>
      </c>
      <c r="C435" s="220" t="s">
        <v>314</v>
      </c>
      <c r="D435" s="221">
        <f>SUM(D436:D438)</f>
        <v>0</v>
      </c>
      <c r="E435" s="221">
        <f>SUM(E436:E438)</f>
        <v>14120</v>
      </c>
      <c r="F435" s="221">
        <f t="shared" si="214"/>
        <v>14120</v>
      </c>
      <c r="G435" s="221">
        <f>SUM(G436:G438)</f>
        <v>0</v>
      </c>
      <c r="H435" s="221">
        <f t="shared" si="220"/>
        <v>14120</v>
      </c>
      <c r="I435" s="221">
        <f>SUM(I436:I438)</f>
        <v>0</v>
      </c>
      <c r="J435" s="221">
        <f t="shared" si="221"/>
        <v>14120</v>
      </c>
      <c r="K435" s="221">
        <f t="shared" ref="K435:X435" si="233">SUM(K436:K438)</f>
        <v>0</v>
      </c>
      <c r="L435" s="221">
        <f t="shared" si="233"/>
        <v>0</v>
      </c>
      <c r="M435" s="221">
        <f t="shared" si="233"/>
        <v>0</v>
      </c>
      <c r="N435" s="221">
        <f t="shared" si="233"/>
        <v>0</v>
      </c>
      <c r="O435" s="221">
        <f t="shared" si="233"/>
        <v>0</v>
      </c>
      <c r="P435" s="221">
        <f t="shared" si="233"/>
        <v>0</v>
      </c>
      <c r="Q435" s="221">
        <f t="shared" si="233"/>
        <v>0</v>
      </c>
      <c r="R435" s="221">
        <f t="shared" si="233"/>
        <v>0</v>
      </c>
      <c r="S435" s="221">
        <f t="shared" si="233"/>
        <v>0</v>
      </c>
      <c r="T435" s="221">
        <f t="shared" si="233"/>
        <v>0</v>
      </c>
      <c r="U435" s="221">
        <f t="shared" si="233"/>
        <v>0</v>
      </c>
      <c r="V435" s="221">
        <f t="shared" si="233"/>
        <v>0</v>
      </c>
      <c r="W435" s="221">
        <f t="shared" si="233"/>
        <v>0</v>
      </c>
      <c r="X435" s="221">
        <f t="shared" si="233"/>
        <v>0</v>
      </c>
      <c r="Y435" s="221">
        <f t="shared" si="222"/>
        <v>0</v>
      </c>
      <c r="Z435" s="221">
        <f>SUM(Z436:Z438)</f>
        <v>0</v>
      </c>
      <c r="AA435" s="221">
        <f>SUM(AA436:AA438)</f>
        <v>0</v>
      </c>
      <c r="AB435" s="221">
        <f>SUM(AB436:AB438)</f>
        <v>0</v>
      </c>
      <c r="AC435" s="221">
        <f t="shared" si="223"/>
        <v>0</v>
      </c>
      <c r="AD435" s="221">
        <f>SUM(AD436:AD438)</f>
        <v>0</v>
      </c>
      <c r="AE435" s="221">
        <f>SUM(AE436:AE438)</f>
        <v>0</v>
      </c>
      <c r="AF435" s="221">
        <f>SUM(AF436:AF438)</f>
        <v>0</v>
      </c>
      <c r="AG435" s="221">
        <f t="shared" si="224"/>
        <v>0</v>
      </c>
      <c r="AH435" s="221">
        <f>SUM(AH436:AH438)</f>
        <v>0</v>
      </c>
      <c r="AI435" s="221">
        <f>SUM(AI436:AI438)</f>
        <v>0</v>
      </c>
      <c r="AJ435" s="221">
        <f>SUM(AJ436:AJ438)</f>
        <v>0</v>
      </c>
      <c r="AK435" s="221">
        <f t="shared" si="225"/>
        <v>0</v>
      </c>
      <c r="AL435" s="221">
        <f t="shared" si="226"/>
        <v>0</v>
      </c>
    </row>
    <row r="436" spans="2:38" x14ac:dyDescent="0.25">
      <c r="B436" s="210" t="s">
        <v>448</v>
      </c>
      <c r="C436" s="211" t="s">
        <v>315</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214"/>
        <v>0</v>
      </c>
      <c r="G436" s="212"/>
      <c r="H436" s="212">
        <f t="shared" si="220"/>
        <v>0</v>
      </c>
      <c r="I436" s="212"/>
      <c r="J436" s="212">
        <f t="shared" si="221"/>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222"/>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223"/>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224"/>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225"/>
        <v>0</v>
      </c>
      <c r="AL436" s="212">
        <f t="shared" si="226"/>
        <v>0</v>
      </c>
    </row>
    <row r="437" spans="2:38" x14ac:dyDescent="0.25">
      <c r="B437" s="210" t="s">
        <v>1485</v>
      </c>
      <c r="C437" s="211" t="s">
        <v>1486</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'5. ACTIVIDADES ESPECIALES'!F46</f>
        <v>14120</v>
      </c>
      <c r="F437" s="212">
        <f>D437+E437</f>
        <v>14120</v>
      </c>
      <c r="G437" s="212"/>
      <c r="H437" s="212">
        <f t="shared" si="220"/>
        <v>14120</v>
      </c>
      <c r="I437" s="212"/>
      <c r="J437" s="212">
        <f t="shared" si="221"/>
        <v>14120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si="222"/>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si="223"/>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si="224"/>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si="225"/>
        <v>0</v>
      </c>
      <c r="AL437" s="212">
        <f t="shared" si="226"/>
        <v>0</v>
      </c>
    </row>
    <row r="438" spans="2:38" x14ac:dyDescent="0.25">
      <c r="B438" s="210" t="s">
        <v>1487</v>
      </c>
      <c r="C438" s="211" t="s">
        <v>1488</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214"/>
        <v>0</v>
      </c>
      <c r="G438" s="212"/>
      <c r="H438" s="212">
        <f t="shared" ref="H438:H467" si="234">F438-G438</f>
        <v>0</v>
      </c>
      <c r="I438" s="212"/>
      <c r="J438" s="212">
        <f t="shared" ref="J438:J467" si="235">F438-I438</f>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ref="Y438:Y467" si="236">V438+W438+X438</f>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ref="AC438:AC467" si="237">Z438+AA438+AB438</f>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ref="AG438:AG467" si="238">AD438+AE438+AF438</f>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ref="AK438:AK467" si="239">AH438+AI438+AJ438</f>
        <v>0</v>
      </c>
      <c r="AL438" s="212">
        <f t="shared" ref="AL438:AL467" si="240">Y438+AC438+AG438+AK438</f>
        <v>0</v>
      </c>
    </row>
    <row r="439" spans="2:38" x14ac:dyDescent="0.25">
      <c r="B439" s="219" t="s">
        <v>449</v>
      </c>
      <c r="C439" s="220" t="s">
        <v>316</v>
      </c>
      <c r="D439" s="221">
        <f>SUM(D440:D448)</f>
        <v>0</v>
      </c>
      <c r="E439" s="221">
        <f>SUM(E440:E448)</f>
        <v>0</v>
      </c>
      <c r="F439" s="221">
        <f t="shared" si="214"/>
        <v>0</v>
      </c>
      <c r="G439" s="221">
        <f>SUM(G440:G448)</f>
        <v>0</v>
      </c>
      <c r="H439" s="221">
        <f t="shared" si="234"/>
        <v>0</v>
      </c>
      <c r="I439" s="221">
        <f>SUM(I440:I448)</f>
        <v>0</v>
      </c>
      <c r="J439" s="221">
        <f t="shared" si="235"/>
        <v>0</v>
      </c>
      <c r="K439" s="221">
        <f t="shared" ref="K439:X439" si="241">SUM(K440:K448)</f>
        <v>0</v>
      </c>
      <c r="L439" s="221">
        <f t="shared" si="241"/>
        <v>0</v>
      </c>
      <c r="M439" s="221">
        <f t="shared" si="241"/>
        <v>0</v>
      </c>
      <c r="N439" s="221">
        <f t="shared" si="241"/>
        <v>0</v>
      </c>
      <c r="O439" s="221">
        <f t="shared" si="241"/>
        <v>0</v>
      </c>
      <c r="P439" s="221">
        <f t="shared" si="241"/>
        <v>0</v>
      </c>
      <c r="Q439" s="221">
        <f t="shared" si="241"/>
        <v>0</v>
      </c>
      <c r="R439" s="221">
        <f t="shared" si="241"/>
        <v>0</v>
      </c>
      <c r="S439" s="221">
        <f t="shared" si="241"/>
        <v>0</v>
      </c>
      <c r="T439" s="221">
        <f t="shared" si="241"/>
        <v>0</v>
      </c>
      <c r="U439" s="221">
        <f t="shared" si="241"/>
        <v>0</v>
      </c>
      <c r="V439" s="221">
        <f t="shared" si="241"/>
        <v>0</v>
      </c>
      <c r="W439" s="221">
        <f t="shared" si="241"/>
        <v>0</v>
      </c>
      <c r="X439" s="221">
        <f t="shared" si="241"/>
        <v>0</v>
      </c>
      <c r="Y439" s="221">
        <f t="shared" si="236"/>
        <v>0</v>
      </c>
      <c r="Z439" s="221">
        <f>SUM(Z440:Z448)</f>
        <v>0</v>
      </c>
      <c r="AA439" s="221">
        <f>SUM(AA440:AA448)</f>
        <v>0</v>
      </c>
      <c r="AB439" s="221">
        <f>SUM(AB440:AB448)</f>
        <v>0</v>
      </c>
      <c r="AC439" s="221">
        <f t="shared" si="237"/>
        <v>0</v>
      </c>
      <c r="AD439" s="221">
        <f>SUM(AD440:AD448)</f>
        <v>0</v>
      </c>
      <c r="AE439" s="221">
        <f>SUM(AE440:AE448)</f>
        <v>0</v>
      </c>
      <c r="AF439" s="221">
        <f>SUM(AF440:AF448)</f>
        <v>0</v>
      </c>
      <c r="AG439" s="221">
        <f t="shared" si="238"/>
        <v>0</v>
      </c>
      <c r="AH439" s="221">
        <f>SUM(AH440:AH448)</f>
        <v>0</v>
      </c>
      <c r="AI439" s="221">
        <f>SUM(AI440:AI448)</f>
        <v>0</v>
      </c>
      <c r="AJ439" s="221">
        <f>SUM(AJ440:AJ448)</f>
        <v>0</v>
      </c>
      <c r="AK439" s="221">
        <f t="shared" si="239"/>
        <v>0</v>
      </c>
      <c r="AL439" s="221">
        <f t="shared" si="240"/>
        <v>0</v>
      </c>
    </row>
    <row r="440" spans="2:38" x14ac:dyDescent="0.25">
      <c r="B440" s="210" t="s">
        <v>450</v>
      </c>
      <c r="C440" s="211" t="s">
        <v>311</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D440+E440</f>
        <v>0</v>
      </c>
      <c r="G440" s="212"/>
      <c r="H440" s="212">
        <f t="shared" si="234"/>
        <v>0</v>
      </c>
      <c r="I440" s="212"/>
      <c r="J440" s="212">
        <f t="shared" si="235"/>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si="236"/>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si="237"/>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si="238"/>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si="239"/>
        <v>0</v>
      </c>
      <c r="AL440" s="212">
        <f t="shared" si="240"/>
        <v>0</v>
      </c>
    </row>
    <row r="441" spans="2:38" x14ac:dyDescent="0.25">
      <c r="B441" s="210" t="s">
        <v>1489</v>
      </c>
      <c r="C441" s="211" t="s">
        <v>1444</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D441+E441</f>
        <v>0</v>
      </c>
      <c r="G441" s="212"/>
      <c r="H441" s="212">
        <f t="shared" si="234"/>
        <v>0</v>
      </c>
      <c r="I441" s="212"/>
      <c r="J441" s="212">
        <f t="shared" si="235"/>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si="236"/>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si="237"/>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si="238"/>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si="239"/>
        <v>0</v>
      </c>
      <c r="AL441" s="212">
        <f t="shared" si="240"/>
        <v>0</v>
      </c>
    </row>
    <row r="442" spans="2:38" x14ac:dyDescent="0.25">
      <c r="B442" s="210" t="s">
        <v>1490</v>
      </c>
      <c r="C442" s="211" t="s">
        <v>1446</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D442+E442</f>
        <v>0</v>
      </c>
      <c r="G442" s="212"/>
      <c r="H442" s="212">
        <f t="shared" si="234"/>
        <v>0</v>
      </c>
      <c r="I442" s="212"/>
      <c r="J442" s="212">
        <f t="shared" si="235"/>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236"/>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237"/>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238"/>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239"/>
        <v>0</v>
      </c>
      <c r="AL442" s="212">
        <f t="shared" si="240"/>
        <v>0</v>
      </c>
    </row>
    <row r="443" spans="2:38" x14ac:dyDescent="0.25">
      <c r="B443" s="210" t="s">
        <v>1491</v>
      </c>
      <c r="C443" s="211" t="s">
        <v>1450</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D443+E443</f>
        <v>0</v>
      </c>
      <c r="G443" s="212"/>
      <c r="H443" s="212">
        <f t="shared" si="234"/>
        <v>0</v>
      </c>
      <c r="I443" s="212"/>
      <c r="J443" s="212">
        <f t="shared" si="235"/>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236"/>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237"/>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238"/>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239"/>
        <v>0</v>
      </c>
      <c r="AL443" s="212">
        <f t="shared" si="240"/>
        <v>0</v>
      </c>
    </row>
    <row r="444" spans="2:38" x14ac:dyDescent="0.25">
      <c r="B444" s="210" t="s">
        <v>1492</v>
      </c>
      <c r="C444" s="211" t="s">
        <v>1493</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D444+E444</f>
        <v>0</v>
      </c>
      <c r="G444" s="212"/>
      <c r="H444" s="212">
        <f t="shared" si="234"/>
        <v>0</v>
      </c>
      <c r="I444" s="212"/>
      <c r="J444" s="212">
        <f t="shared" si="235"/>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236"/>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237"/>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238"/>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239"/>
        <v>0</v>
      </c>
      <c r="AL444" s="212">
        <f t="shared" si="240"/>
        <v>0</v>
      </c>
    </row>
    <row r="445" spans="2:38" x14ac:dyDescent="0.25">
      <c r="B445" s="210" t="s">
        <v>1494</v>
      </c>
      <c r="C445" s="211" t="s">
        <v>1454</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214"/>
        <v>0</v>
      </c>
      <c r="G445" s="212"/>
      <c r="H445" s="212">
        <f t="shared" si="234"/>
        <v>0</v>
      </c>
      <c r="I445" s="212"/>
      <c r="J445" s="212">
        <f t="shared" si="235"/>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236"/>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237"/>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238"/>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239"/>
        <v>0</v>
      </c>
      <c r="AL445" s="212">
        <f t="shared" si="240"/>
        <v>0</v>
      </c>
    </row>
    <row r="446" spans="2:38" x14ac:dyDescent="0.25">
      <c r="B446" s="210" t="s">
        <v>1495</v>
      </c>
      <c r="C446" s="211" t="s">
        <v>1496</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D446+E446</f>
        <v>0</v>
      </c>
      <c r="G446" s="212"/>
      <c r="H446" s="212">
        <f t="shared" si="234"/>
        <v>0</v>
      </c>
      <c r="I446" s="212"/>
      <c r="J446" s="212">
        <f t="shared" si="235"/>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si="236"/>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si="237"/>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si="238"/>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si="239"/>
        <v>0</v>
      </c>
      <c r="AL446" s="212">
        <f t="shared" si="240"/>
        <v>0</v>
      </c>
    </row>
    <row r="447" spans="2:38" x14ac:dyDescent="0.25">
      <c r="B447" s="210" t="s">
        <v>1497</v>
      </c>
      <c r="C447" s="211" t="s">
        <v>1456</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D447+E447</f>
        <v>0</v>
      </c>
      <c r="G447" s="212"/>
      <c r="H447" s="212">
        <f t="shared" si="234"/>
        <v>0</v>
      </c>
      <c r="I447" s="212"/>
      <c r="J447" s="212">
        <f t="shared" si="235"/>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si="236"/>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si="237"/>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si="238"/>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si="239"/>
        <v>0</v>
      </c>
      <c r="AL447" s="212">
        <f t="shared" si="240"/>
        <v>0</v>
      </c>
    </row>
    <row r="448" spans="2:38" x14ac:dyDescent="0.25">
      <c r="B448" s="210" t="s">
        <v>1498</v>
      </c>
      <c r="C448" s="211" t="s">
        <v>1499</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214"/>
        <v>0</v>
      </c>
      <c r="G448" s="212"/>
      <c r="H448" s="212">
        <f t="shared" si="234"/>
        <v>0</v>
      </c>
      <c r="I448" s="212"/>
      <c r="J448" s="212">
        <f t="shared" si="235"/>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236"/>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237"/>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238"/>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239"/>
        <v>0</v>
      </c>
      <c r="AL448" s="212">
        <f t="shared" si="240"/>
        <v>0</v>
      </c>
    </row>
    <row r="449" spans="2:38" x14ac:dyDescent="0.25">
      <c r="B449" s="207" t="s">
        <v>439</v>
      </c>
      <c r="C449" s="208" t="s">
        <v>306</v>
      </c>
      <c r="D449" s="209">
        <f>D450</f>
        <v>0</v>
      </c>
      <c r="E449" s="209">
        <f>E450</f>
        <v>0</v>
      </c>
      <c r="F449" s="209">
        <f t="shared" ref="F449:F467" si="242">D449+E449</f>
        <v>0</v>
      </c>
      <c r="G449" s="209">
        <f>G450</f>
        <v>0</v>
      </c>
      <c r="H449" s="209">
        <f t="shared" si="234"/>
        <v>0</v>
      </c>
      <c r="I449" s="209">
        <f>I450</f>
        <v>0</v>
      </c>
      <c r="J449" s="209">
        <f t="shared" si="235"/>
        <v>0</v>
      </c>
      <c r="K449" s="209">
        <f t="shared" ref="K449:AJ449" si="243">K450</f>
        <v>0</v>
      </c>
      <c r="L449" s="209">
        <f t="shared" si="243"/>
        <v>0</v>
      </c>
      <c r="M449" s="209">
        <f t="shared" si="243"/>
        <v>14120</v>
      </c>
      <c r="N449" s="209">
        <f t="shared" si="243"/>
        <v>0</v>
      </c>
      <c r="O449" s="209">
        <f t="shared" si="243"/>
        <v>0</v>
      </c>
      <c r="P449" s="209">
        <f t="shared" si="243"/>
        <v>0</v>
      </c>
      <c r="Q449" s="209">
        <f t="shared" si="243"/>
        <v>0</v>
      </c>
      <c r="R449" s="209">
        <f t="shared" si="243"/>
        <v>0</v>
      </c>
      <c r="S449" s="209">
        <f t="shared" si="243"/>
        <v>0</v>
      </c>
      <c r="T449" s="209">
        <f t="shared" si="243"/>
        <v>0</v>
      </c>
      <c r="U449" s="209">
        <f t="shared" si="243"/>
        <v>0</v>
      </c>
      <c r="V449" s="209">
        <f t="shared" si="243"/>
        <v>0</v>
      </c>
      <c r="W449" s="209">
        <f t="shared" si="243"/>
        <v>14120</v>
      </c>
      <c r="X449" s="209">
        <f t="shared" si="243"/>
        <v>0</v>
      </c>
      <c r="Y449" s="209">
        <f t="shared" si="236"/>
        <v>14120</v>
      </c>
      <c r="Z449" s="209">
        <f t="shared" si="243"/>
        <v>0</v>
      </c>
      <c r="AA449" s="209">
        <f t="shared" si="243"/>
        <v>0</v>
      </c>
      <c r="AB449" s="209">
        <f t="shared" si="243"/>
        <v>0</v>
      </c>
      <c r="AC449" s="209">
        <f t="shared" si="237"/>
        <v>0</v>
      </c>
      <c r="AD449" s="209">
        <f t="shared" si="243"/>
        <v>0</v>
      </c>
      <c r="AE449" s="209">
        <f t="shared" si="243"/>
        <v>0</v>
      </c>
      <c r="AF449" s="209">
        <f t="shared" si="243"/>
        <v>0</v>
      </c>
      <c r="AG449" s="209">
        <f t="shared" si="238"/>
        <v>0</v>
      </c>
      <c r="AH449" s="209">
        <f t="shared" si="243"/>
        <v>0</v>
      </c>
      <c r="AI449" s="209">
        <f t="shared" si="243"/>
        <v>0</v>
      </c>
      <c r="AJ449" s="209">
        <f t="shared" si="243"/>
        <v>0</v>
      </c>
      <c r="AK449" s="209">
        <f t="shared" si="239"/>
        <v>0</v>
      </c>
      <c r="AL449" s="209">
        <f t="shared" si="240"/>
        <v>14120</v>
      </c>
    </row>
    <row r="450" spans="2:38" x14ac:dyDescent="0.25">
      <c r="B450" s="219" t="s">
        <v>441</v>
      </c>
      <c r="C450" s="220" t="s">
        <v>308</v>
      </c>
      <c r="D450" s="221">
        <f>SUM(D451:D500)</f>
        <v>0</v>
      </c>
      <c r="E450" s="221">
        <f>SUM(E451:E500)</f>
        <v>0</v>
      </c>
      <c r="F450" s="221">
        <f t="shared" si="242"/>
        <v>0</v>
      </c>
      <c r="G450" s="221">
        <f>SUM(G451:G500)</f>
        <v>0</v>
      </c>
      <c r="H450" s="221">
        <f t="shared" si="234"/>
        <v>0</v>
      </c>
      <c r="I450" s="221">
        <f>SUM(I451:I500)</f>
        <v>0</v>
      </c>
      <c r="J450" s="221">
        <f t="shared" si="235"/>
        <v>0</v>
      </c>
      <c r="K450" s="221">
        <f t="shared" ref="K450:X450" si="244">SUM(K451:K500)</f>
        <v>0</v>
      </c>
      <c r="L450" s="221">
        <f t="shared" si="244"/>
        <v>0</v>
      </c>
      <c r="M450" s="221">
        <f t="shared" si="244"/>
        <v>14120</v>
      </c>
      <c r="N450" s="221">
        <f t="shared" si="244"/>
        <v>0</v>
      </c>
      <c r="O450" s="221">
        <f t="shared" si="244"/>
        <v>0</v>
      </c>
      <c r="P450" s="221">
        <f t="shared" si="244"/>
        <v>0</v>
      </c>
      <c r="Q450" s="221">
        <f t="shared" si="244"/>
        <v>0</v>
      </c>
      <c r="R450" s="221">
        <f t="shared" si="244"/>
        <v>0</v>
      </c>
      <c r="S450" s="221">
        <f t="shared" si="244"/>
        <v>0</v>
      </c>
      <c r="T450" s="221">
        <f t="shared" si="244"/>
        <v>0</v>
      </c>
      <c r="U450" s="221">
        <f t="shared" si="244"/>
        <v>0</v>
      </c>
      <c r="V450" s="221">
        <f t="shared" si="244"/>
        <v>0</v>
      </c>
      <c r="W450" s="221">
        <f t="shared" si="244"/>
        <v>14120</v>
      </c>
      <c r="X450" s="221">
        <f t="shared" si="244"/>
        <v>0</v>
      </c>
      <c r="Y450" s="221">
        <f t="shared" si="236"/>
        <v>14120</v>
      </c>
      <c r="Z450" s="221">
        <f>SUM(Z451:Z500)</f>
        <v>0</v>
      </c>
      <c r="AA450" s="221">
        <f>SUM(AA451:AA500)</f>
        <v>0</v>
      </c>
      <c r="AB450" s="221">
        <f>SUM(AB451:AB500)</f>
        <v>0</v>
      </c>
      <c r="AC450" s="221">
        <f t="shared" si="237"/>
        <v>0</v>
      </c>
      <c r="AD450" s="221">
        <f>SUM(AD451:AD500)</f>
        <v>0</v>
      </c>
      <c r="AE450" s="221">
        <f>SUM(AE451:AE500)</f>
        <v>0</v>
      </c>
      <c r="AF450" s="221">
        <f>SUM(AF451:AF500)</f>
        <v>0</v>
      </c>
      <c r="AG450" s="221">
        <f t="shared" si="238"/>
        <v>0</v>
      </c>
      <c r="AH450" s="221">
        <f>SUM(AH451:AH500)</f>
        <v>0</v>
      </c>
      <c r="AI450" s="221">
        <f>SUM(AI451:AI500)</f>
        <v>0</v>
      </c>
      <c r="AJ450" s="221">
        <f>SUM(AJ451:AJ500)</f>
        <v>0</v>
      </c>
      <c r="AK450" s="221">
        <f t="shared" si="239"/>
        <v>0</v>
      </c>
      <c r="AL450" s="221">
        <f t="shared" si="240"/>
        <v>14120</v>
      </c>
    </row>
    <row r="451" spans="2:38" x14ac:dyDescent="0.25">
      <c r="B451" s="210" t="s">
        <v>451</v>
      </c>
      <c r="C451" s="211" t="s">
        <v>317</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2">
        <f t="shared" si="242"/>
        <v>0</v>
      </c>
      <c r="G451" s="212"/>
      <c r="H451" s="212">
        <f t="shared" si="234"/>
        <v>0</v>
      </c>
      <c r="I451" s="212"/>
      <c r="J451" s="212">
        <f t="shared" si="235"/>
        <v>0</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236"/>
        <v>0</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237"/>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2">
        <f t="shared" si="238"/>
        <v>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239"/>
        <v>0</v>
      </c>
      <c r="AL451" s="212">
        <f t="shared" si="240"/>
        <v>0</v>
      </c>
    </row>
    <row r="452" spans="2:38" x14ac:dyDescent="0.25">
      <c r="B452" s="210" t="s">
        <v>1337</v>
      </c>
      <c r="C452" s="211" t="s">
        <v>1338</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242"/>
        <v>0</v>
      </c>
      <c r="G452" s="212"/>
      <c r="H452" s="212">
        <f t="shared" si="234"/>
        <v>0</v>
      </c>
      <c r="I452" s="212"/>
      <c r="J452" s="212">
        <f t="shared" si="235"/>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236"/>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237"/>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238"/>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239"/>
        <v>0</v>
      </c>
      <c r="AL452" s="212">
        <f t="shared" si="240"/>
        <v>0</v>
      </c>
    </row>
    <row r="453" spans="2:38" x14ac:dyDescent="0.25">
      <c r="B453" s="210" t="s">
        <v>1339</v>
      </c>
      <c r="C453" s="211" t="s">
        <v>1340</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242"/>
        <v>0</v>
      </c>
      <c r="G453" s="212"/>
      <c r="H453" s="212">
        <f t="shared" si="234"/>
        <v>0</v>
      </c>
      <c r="I453" s="212"/>
      <c r="J453" s="212">
        <f t="shared" si="235"/>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236"/>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237"/>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238"/>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239"/>
        <v>0</v>
      </c>
      <c r="AL453" s="212">
        <f t="shared" si="240"/>
        <v>0</v>
      </c>
    </row>
    <row r="454" spans="2:38" x14ac:dyDescent="0.25">
      <c r="B454" s="210" t="s">
        <v>1341</v>
      </c>
      <c r="C454" s="211" t="s">
        <v>1342</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242"/>
        <v>0</v>
      </c>
      <c r="G454" s="212"/>
      <c r="H454" s="212">
        <f t="shared" si="234"/>
        <v>0</v>
      </c>
      <c r="I454" s="212"/>
      <c r="J454" s="212">
        <f t="shared" si="235"/>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236"/>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237"/>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238"/>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239"/>
        <v>0</v>
      </c>
      <c r="AL454" s="212">
        <f t="shared" si="240"/>
        <v>0</v>
      </c>
    </row>
    <row r="455" spans="2:38" x14ac:dyDescent="0.25">
      <c r="B455" s="210" t="s">
        <v>1343</v>
      </c>
      <c r="C455" s="211" t="s">
        <v>1344</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242"/>
        <v>0</v>
      </c>
      <c r="G455" s="212"/>
      <c r="H455" s="212">
        <f t="shared" si="234"/>
        <v>0</v>
      </c>
      <c r="I455" s="212"/>
      <c r="J455" s="212">
        <f t="shared" si="235"/>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236"/>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237"/>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238"/>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239"/>
        <v>0</v>
      </c>
      <c r="AL455" s="212">
        <f t="shared" si="240"/>
        <v>0</v>
      </c>
    </row>
    <row r="456" spans="2:38" x14ac:dyDescent="0.25">
      <c r="B456" s="210" t="s">
        <v>1345</v>
      </c>
      <c r="C456" s="211" t="s">
        <v>1346</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242"/>
        <v>0</v>
      </c>
      <c r="G456" s="212"/>
      <c r="H456" s="212">
        <f t="shared" si="234"/>
        <v>0</v>
      </c>
      <c r="I456" s="212"/>
      <c r="J456" s="212">
        <f t="shared" si="235"/>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236"/>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237"/>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238"/>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239"/>
        <v>0</v>
      </c>
      <c r="AL456" s="212">
        <f t="shared" si="240"/>
        <v>0</v>
      </c>
    </row>
    <row r="457" spans="2:38" x14ac:dyDescent="0.25">
      <c r="B457" s="210" t="s">
        <v>1347</v>
      </c>
      <c r="C457" s="211" t="s">
        <v>1348</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242"/>
        <v>0</v>
      </c>
      <c r="G457" s="212"/>
      <c r="H457" s="212">
        <f t="shared" si="234"/>
        <v>0</v>
      </c>
      <c r="I457" s="212"/>
      <c r="J457" s="212">
        <f t="shared" si="235"/>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236"/>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237"/>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238"/>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239"/>
        <v>0</v>
      </c>
      <c r="AL457" s="212">
        <f t="shared" si="240"/>
        <v>0</v>
      </c>
    </row>
    <row r="458" spans="2:38" x14ac:dyDescent="0.25">
      <c r="B458" s="210" t="s">
        <v>1349</v>
      </c>
      <c r="C458" s="211" t="s">
        <v>1350</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242"/>
        <v>0</v>
      </c>
      <c r="G458" s="212"/>
      <c r="H458" s="212">
        <f t="shared" si="234"/>
        <v>0</v>
      </c>
      <c r="I458" s="212"/>
      <c r="J458" s="212">
        <f t="shared" si="235"/>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236"/>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237"/>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238"/>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239"/>
        <v>0</v>
      </c>
      <c r="AL458" s="212">
        <f t="shared" si="240"/>
        <v>0</v>
      </c>
    </row>
    <row r="459" spans="2:38" x14ac:dyDescent="0.25">
      <c r="B459" s="210" t="s">
        <v>1351</v>
      </c>
      <c r="C459" s="211" t="s">
        <v>1352</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242"/>
        <v>0</v>
      </c>
      <c r="G459" s="212"/>
      <c r="H459" s="212">
        <f t="shared" si="234"/>
        <v>0</v>
      </c>
      <c r="I459" s="212"/>
      <c r="J459" s="212">
        <f t="shared" si="235"/>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236"/>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237"/>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238"/>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239"/>
        <v>0</v>
      </c>
      <c r="AL459" s="212">
        <f t="shared" si="240"/>
        <v>0</v>
      </c>
    </row>
    <row r="460" spans="2:38" x14ac:dyDescent="0.25">
      <c r="B460" s="210" t="s">
        <v>1353</v>
      </c>
      <c r="C460" s="211" t="s">
        <v>1354</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242"/>
        <v>0</v>
      </c>
      <c r="G460" s="212"/>
      <c r="H460" s="212">
        <f t="shared" si="234"/>
        <v>0</v>
      </c>
      <c r="I460" s="212"/>
      <c r="J460" s="212">
        <f t="shared" si="235"/>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236"/>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237"/>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238"/>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239"/>
        <v>0</v>
      </c>
      <c r="AL460" s="212">
        <f t="shared" si="240"/>
        <v>0</v>
      </c>
    </row>
    <row r="461" spans="2:38" x14ac:dyDescent="0.25">
      <c r="B461" s="210" t="s">
        <v>1355</v>
      </c>
      <c r="C461" s="211" t="s">
        <v>1356</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242"/>
        <v>0</v>
      </c>
      <c r="G461" s="212"/>
      <c r="H461" s="212">
        <f t="shared" si="234"/>
        <v>0</v>
      </c>
      <c r="I461" s="212"/>
      <c r="J461" s="212">
        <f t="shared" si="235"/>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236"/>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237"/>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238"/>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239"/>
        <v>0</v>
      </c>
      <c r="AL461" s="212">
        <f t="shared" si="240"/>
        <v>0</v>
      </c>
    </row>
    <row r="462" spans="2:38" x14ac:dyDescent="0.25">
      <c r="B462" s="210" t="s">
        <v>1357</v>
      </c>
      <c r="C462" s="211" t="s">
        <v>1358</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242"/>
        <v>0</v>
      </c>
      <c r="G462" s="212"/>
      <c r="H462" s="212">
        <f t="shared" si="234"/>
        <v>0</v>
      </c>
      <c r="I462" s="212"/>
      <c r="J462" s="212">
        <f t="shared" si="235"/>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236"/>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237"/>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238"/>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239"/>
        <v>0</v>
      </c>
      <c r="AL462" s="212">
        <f t="shared" si="240"/>
        <v>0</v>
      </c>
    </row>
    <row r="463" spans="2:38" x14ac:dyDescent="0.25">
      <c r="B463" s="210" t="s">
        <v>1359</v>
      </c>
      <c r="C463" s="211" t="s">
        <v>1360</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242"/>
        <v>0</v>
      </c>
      <c r="G463" s="212"/>
      <c r="H463" s="212">
        <f t="shared" si="234"/>
        <v>0</v>
      </c>
      <c r="I463" s="212"/>
      <c r="J463" s="212">
        <f t="shared" si="235"/>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236"/>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237"/>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238"/>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239"/>
        <v>0</v>
      </c>
      <c r="AL463" s="212">
        <f t="shared" si="240"/>
        <v>0</v>
      </c>
    </row>
    <row r="464" spans="2:38" x14ac:dyDescent="0.25">
      <c r="B464" s="210" t="s">
        <v>1361</v>
      </c>
      <c r="C464" s="211" t="s">
        <v>1362</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242"/>
        <v>0</v>
      </c>
      <c r="G464" s="212"/>
      <c r="H464" s="212">
        <f t="shared" si="234"/>
        <v>0</v>
      </c>
      <c r="I464" s="212"/>
      <c r="J464" s="212">
        <f t="shared" si="235"/>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236"/>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237"/>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238"/>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239"/>
        <v>0</v>
      </c>
      <c r="AL464" s="212">
        <f t="shared" si="240"/>
        <v>0</v>
      </c>
    </row>
    <row r="465" spans="2:38" x14ac:dyDescent="0.25">
      <c r="B465" s="210" t="s">
        <v>1363</v>
      </c>
      <c r="C465" s="211" t="s">
        <v>1364</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242"/>
        <v>0</v>
      </c>
      <c r="G465" s="212"/>
      <c r="H465" s="212">
        <f t="shared" si="234"/>
        <v>0</v>
      </c>
      <c r="I465" s="212"/>
      <c r="J465" s="212">
        <f t="shared" si="235"/>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236"/>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237"/>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238"/>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239"/>
        <v>0</v>
      </c>
      <c r="AL465" s="212">
        <f t="shared" si="240"/>
        <v>0</v>
      </c>
    </row>
    <row r="466" spans="2:38" x14ac:dyDescent="0.25">
      <c r="B466" s="210" t="s">
        <v>1365</v>
      </c>
      <c r="C466" s="211" t="s">
        <v>1366</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242"/>
        <v>0</v>
      </c>
      <c r="G466" s="212"/>
      <c r="H466" s="212">
        <f t="shared" si="234"/>
        <v>0</v>
      </c>
      <c r="I466" s="212"/>
      <c r="J466" s="212">
        <f t="shared" si="235"/>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236"/>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237"/>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238"/>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239"/>
        <v>0</v>
      </c>
      <c r="AL466" s="212">
        <f t="shared" si="240"/>
        <v>0</v>
      </c>
    </row>
    <row r="467" spans="2:38" x14ac:dyDescent="0.25">
      <c r="B467" s="210" t="s">
        <v>1367</v>
      </c>
      <c r="C467" s="211" t="s">
        <v>1368</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242"/>
        <v>0</v>
      </c>
      <c r="G467" s="212"/>
      <c r="H467" s="212">
        <f t="shared" si="234"/>
        <v>0</v>
      </c>
      <c r="I467" s="212"/>
      <c r="J467" s="212">
        <f t="shared" si="235"/>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236"/>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237"/>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238"/>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239"/>
        <v>0</v>
      </c>
      <c r="AL467" s="212">
        <f t="shared" si="240"/>
        <v>0</v>
      </c>
    </row>
    <row r="468" spans="2:38" x14ac:dyDescent="0.25">
      <c r="B468" s="210" t="s">
        <v>1369</v>
      </c>
      <c r="C468" s="211" t="s">
        <v>1370</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245">D468+E468</f>
        <v>0</v>
      </c>
      <c r="G468" s="212"/>
      <c r="H468" s="212">
        <f t="shared" ref="H468:H476" si="246">F468-G468</f>
        <v>0</v>
      </c>
      <c r="I468" s="212"/>
      <c r="J468" s="212">
        <f t="shared" ref="J468:J476" si="247">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248">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249">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250">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251">AH468+AI468+AJ468</f>
        <v>0</v>
      </c>
      <c r="AL468" s="212">
        <f t="shared" ref="AL468:AL476" si="252">Y468+AC468+AG468+AK468</f>
        <v>0</v>
      </c>
    </row>
    <row r="469" spans="2:38" x14ac:dyDescent="0.25">
      <c r="B469" s="210" t="s">
        <v>1371</v>
      </c>
      <c r="C469" s="211" t="s">
        <v>1372</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245"/>
        <v>0</v>
      </c>
      <c r="G469" s="212"/>
      <c r="H469" s="212">
        <f t="shared" si="246"/>
        <v>0</v>
      </c>
      <c r="I469" s="212"/>
      <c r="J469" s="212">
        <f t="shared" si="247"/>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248"/>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249"/>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250"/>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251"/>
        <v>0</v>
      </c>
      <c r="AL469" s="212">
        <f t="shared" si="252"/>
        <v>0</v>
      </c>
    </row>
    <row r="470" spans="2:38" x14ac:dyDescent="0.25">
      <c r="B470" s="210" t="s">
        <v>1373</v>
      </c>
      <c r="C470" s="211" t="s">
        <v>1374</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245"/>
        <v>0</v>
      </c>
      <c r="G470" s="212"/>
      <c r="H470" s="212">
        <f t="shared" si="246"/>
        <v>0</v>
      </c>
      <c r="I470" s="212"/>
      <c r="J470" s="212">
        <f t="shared" si="247"/>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248"/>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249"/>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250"/>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251"/>
        <v>0</v>
      </c>
      <c r="AL470" s="212">
        <f t="shared" si="252"/>
        <v>0</v>
      </c>
    </row>
    <row r="471" spans="2:38" x14ac:dyDescent="0.25">
      <c r="B471" s="210" t="s">
        <v>1375</v>
      </c>
      <c r="C471" s="211" t="s">
        <v>1376</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245"/>
        <v>0</v>
      </c>
      <c r="G471" s="212"/>
      <c r="H471" s="212">
        <f t="shared" si="246"/>
        <v>0</v>
      </c>
      <c r="I471" s="212"/>
      <c r="J471" s="212">
        <f t="shared" si="247"/>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248"/>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249"/>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250"/>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251"/>
        <v>0</v>
      </c>
      <c r="AL471" s="212">
        <f t="shared" si="252"/>
        <v>0</v>
      </c>
    </row>
    <row r="472" spans="2:38" x14ac:dyDescent="0.25">
      <c r="B472" s="210" t="s">
        <v>1377</v>
      </c>
      <c r="C472" s="211" t="s">
        <v>1378</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245"/>
        <v>0</v>
      </c>
      <c r="G472" s="212"/>
      <c r="H472" s="212">
        <f t="shared" si="246"/>
        <v>0</v>
      </c>
      <c r="I472" s="212"/>
      <c r="J472" s="212">
        <f t="shared" si="247"/>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248"/>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249"/>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250"/>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251"/>
        <v>0</v>
      </c>
      <c r="AL472" s="212">
        <f t="shared" si="252"/>
        <v>0</v>
      </c>
    </row>
    <row r="473" spans="2:38" x14ac:dyDescent="0.25">
      <c r="B473" s="210" t="s">
        <v>1379</v>
      </c>
      <c r="C473" s="211" t="s">
        <v>1380</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245"/>
        <v>0</v>
      </c>
      <c r="G473" s="212"/>
      <c r="H473" s="212">
        <f t="shared" si="246"/>
        <v>0</v>
      </c>
      <c r="I473" s="212"/>
      <c r="J473" s="212">
        <f t="shared" si="247"/>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248"/>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249"/>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250"/>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251"/>
        <v>0</v>
      </c>
      <c r="AL473" s="212">
        <f t="shared" si="252"/>
        <v>0</v>
      </c>
    </row>
    <row r="474" spans="2:38" x14ac:dyDescent="0.25">
      <c r="B474" s="210" t="s">
        <v>452</v>
      </c>
      <c r="C474" s="211" t="s">
        <v>1381</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245"/>
        <v>0</v>
      </c>
      <c r="G474" s="212"/>
      <c r="H474" s="212">
        <f t="shared" si="246"/>
        <v>0</v>
      </c>
      <c r="I474" s="212"/>
      <c r="J474" s="212">
        <f t="shared" si="247"/>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14120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14120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248"/>
        <v>14120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249"/>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250"/>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251"/>
        <v>0</v>
      </c>
      <c r="AL474" s="212">
        <f t="shared" si="252"/>
        <v>14120</v>
      </c>
    </row>
    <row r="475" spans="2:38" x14ac:dyDescent="0.25">
      <c r="B475" s="210" t="s">
        <v>1382</v>
      </c>
      <c r="C475" s="211" t="s">
        <v>1383</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245"/>
        <v>0</v>
      </c>
      <c r="G475" s="212"/>
      <c r="H475" s="212">
        <f t="shared" si="246"/>
        <v>0</v>
      </c>
      <c r="I475" s="212"/>
      <c r="J475" s="212">
        <f t="shared" si="247"/>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248"/>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249"/>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250"/>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251"/>
        <v>0</v>
      </c>
      <c r="AL475" s="212">
        <f t="shared" si="252"/>
        <v>0</v>
      </c>
    </row>
    <row r="476" spans="2:38" x14ac:dyDescent="0.25">
      <c r="B476" s="210" t="s">
        <v>1384</v>
      </c>
      <c r="C476" s="211" t="s">
        <v>1374</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245"/>
        <v>0</v>
      </c>
      <c r="G476" s="212"/>
      <c r="H476" s="212">
        <f t="shared" si="246"/>
        <v>0</v>
      </c>
      <c r="I476" s="212"/>
      <c r="J476" s="212">
        <f t="shared" si="247"/>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248"/>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249"/>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250"/>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251"/>
        <v>0</v>
      </c>
      <c r="AL476" s="212">
        <f t="shared" si="252"/>
        <v>0</v>
      </c>
    </row>
    <row r="477" spans="2:38" x14ac:dyDescent="0.25">
      <c r="B477" s="210" t="s">
        <v>1385</v>
      </c>
      <c r="C477" s="211" t="s">
        <v>1386</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253">D477+E477</f>
        <v>0</v>
      </c>
      <c r="G477" s="212"/>
      <c r="H477" s="212">
        <f t="shared" ref="H477:H492" si="254">F477-G477</f>
        <v>0</v>
      </c>
      <c r="I477" s="212"/>
      <c r="J477" s="212">
        <f t="shared" ref="J477:J492" si="255">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256">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257">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258">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259">AH477+AI477+AJ477</f>
        <v>0</v>
      </c>
      <c r="AL477" s="212">
        <f t="shared" ref="AL477:AL492" si="260">Y477+AC477+AG477+AK477</f>
        <v>0</v>
      </c>
    </row>
    <row r="478" spans="2:38" x14ac:dyDescent="0.25">
      <c r="B478" s="210" t="s">
        <v>1387</v>
      </c>
      <c r="C478" s="211" t="s">
        <v>1388</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253"/>
        <v>0</v>
      </c>
      <c r="G478" s="212"/>
      <c r="H478" s="212">
        <f t="shared" si="254"/>
        <v>0</v>
      </c>
      <c r="I478" s="212"/>
      <c r="J478" s="212">
        <f t="shared" si="255"/>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256"/>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257"/>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258"/>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259"/>
        <v>0</v>
      </c>
      <c r="AL478" s="212">
        <f t="shared" si="260"/>
        <v>0</v>
      </c>
    </row>
    <row r="479" spans="2:38" x14ac:dyDescent="0.25">
      <c r="B479" s="210" t="s">
        <v>1389</v>
      </c>
      <c r="C479" s="211" t="s">
        <v>1390</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253"/>
        <v>0</v>
      </c>
      <c r="G479" s="212"/>
      <c r="H479" s="212">
        <f t="shared" si="254"/>
        <v>0</v>
      </c>
      <c r="I479" s="212"/>
      <c r="J479" s="212">
        <f t="shared" si="255"/>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256"/>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257"/>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258"/>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259"/>
        <v>0</v>
      </c>
      <c r="AL479" s="212">
        <f t="shared" si="260"/>
        <v>0</v>
      </c>
    </row>
    <row r="480" spans="2:38" x14ac:dyDescent="0.25">
      <c r="B480" s="210" t="s">
        <v>1391</v>
      </c>
      <c r="C480" s="211" t="s">
        <v>1392</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253"/>
        <v>0</v>
      </c>
      <c r="G480" s="212"/>
      <c r="H480" s="212">
        <f t="shared" si="254"/>
        <v>0</v>
      </c>
      <c r="I480" s="212"/>
      <c r="J480" s="212">
        <f t="shared" si="255"/>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256"/>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257"/>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258"/>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259"/>
        <v>0</v>
      </c>
      <c r="AL480" s="212">
        <f t="shared" si="260"/>
        <v>0</v>
      </c>
    </row>
    <row r="481" spans="2:38" x14ac:dyDescent="0.25">
      <c r="B481" s="210" t="s">
        <v>1393</v>
      </c>
      <c r="C481" s="211" t="s">
        <v>1394</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253"/>
        <v>0</v>
      </c>
      <c r="G481" s="212"/>
      <c r="H481" s="212">
        <f t="shared" si="254"/>
        <v>0</v>
      </c>
      <c r="I481" s="212"/>
      <c r="J481" s="212">
        <f t="shared" si="255"/>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256"/>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257"/>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258"/>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259"/>
        <v>0</v>
      </c>
      <c r="AL481" s="212">
        <f t="shared" si="260"/>
        <v>0</v>
      </c>
    </row>
    <row r="482" spans="2:38" x14ac:dyDescent="0.25">
      <c r="B482" s="210" t="s">
        <v>1395</v>
      </c>
      <c r="C482" s="211" t="s">
        <v>1396</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253"/>
        <v>0</v>
      </c>
      <c r="G482" s="212"/>
      <c r="H482" s="212">
        <f t="shared" si="254"/>
        <v>0</v>
      </c>
      <c r="I482" s="212"/>
      <c r="J482" s="212">
        <f t="shared" si="255"/>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256"/>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257"/>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258"/>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259"/>
        <v>0</v>
      </c>
      <c r="AL482" s="212">
        <f t="shared" si="260"/>
        <v>0</v>
      </c>
    </row>
    <row r="483" spans="2:38" x14ac:dyDescent="0.25">
      <c r="B483" s="210" t="s">
        <v>1397</v>
      </c>
      <c r="C483" s="211" t="s">
        <v>1398</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253"/>
        <v>0</v>
      </c>
      <c r="G483" s="212"/>
      <c r="H483" s="212">
        <f t="shared" si="254"/>
        <v>0</v>
      </c>
      <c r="I483" s="212"/>
      <c r="J483" s="212">
        <f t="shared" si="255"/>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256"/>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257"/>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258"/>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259"/>
        <v>0</v>
      </c>
      <c r="AL483" s="212">
        <f t="shared" si="260"/>
        <v>0</v>
      </c>
    </row>
    <row r="484" spans="2:38" x14ac:dyDescent="0.25">
      <c r="B484" s="210" t="s">
        <v>1399</v>
      </c>
      <c r="C484" s="211" t="s">
        <v>1400</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253"/>
        <v>0</v>
      </c>
      <c r="G484" s="212"/>
      <c r="H484" s="212">
        <f t="shared" si="254"/>
        <v>0</v>
      </c>
      <c r="I484" s="212"/>
      <c r="J484" s="212">
        <f t="shared" si="255"/>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256"/>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257"/>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258"/>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259"/>
        <v>0</v>
      </c>
      <c r="AL484" s="212">
        <f t="shared" si="260"/>
        <v>0</v>
      </c>
    </row>
    <row r="485" spans="2:38" x14ac:dyDescent="0.25">
      <c r="B485" s="210" t="s">
        <v>1401</v>
      </c>
      <c r="C485" s="211" t="s">
        <v>1402</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253"/>
        <v>0</v>
      </c>
      <c r="G485" s="212"/>
      <c r="H485" s="212">
        <f t="shared" si="254"/>
        <v>0</v>
      </c>
      <c r="I485" s="212"/>
      <c r="J485" s="212">
        <f t="shared" si="255"/>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256"/>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257"/>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258"/>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259"/>
        <v>0</v>
      </c>
      <c r="AL485" s="212">
        <f t="shared" si="260"/>
        <v>0</v>
      </c>
    </row>
    <row r="486" spans="2:38" x14ac:dyDescent="0.25">
      <c r="B486" s="210" t="s">
        <v>1403</v>
      </c>
      <c r="C486" s="211" t="s">
        <v>1404</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253"/>
        <v>0</v>
      </c>
      <c r="G486" s="212"/>
      <c r="H486" s="212">
        <f t="shared" si="254"/>
        <v>0</v>
      </c>
      <c r="I486" s="212"/>
      <c r="J486" s="212">
        <f t="shared" si="255"/>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256"/>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257"/>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258"/>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259"/>
        <v>0</v>
      </c>
      <c r="AL486" s="212">
        <f t="shared" si="260"/>
        <v>0</v>
      </c>
    </row>
    <row r="487" spans="2:38" x14ac:dyDescent="0.25">
      <c r="B487" s="210" t="s">
        <v>1405</v>
      </c>
      <c r="C487" s="211" t="s">
        <v>1406</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253"/>
        <v>0</v>
      </c>
      <c r="G487" s="212"/>
      <c r="H487" s="212">
        <f t="shared" si="254"/>
        <v>0</v>
      </c>
      <c r="I487" s="212"/>
      <c r="J487" s="212">
        <f t="shared" si="255"/>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256"/>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257"/>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258"/>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259"/>
        <v>0</v>
      </c>
      <c r="AL487" s="212">
        <f t="shared" si="260"/>
        <v>0</v>
      </c>
    </row>
    <row r="488" spans="2:38" x14ac:dyDescent="0.25">
      <c r="B488" s="210" t="s">
        <v>1407</v>
      </c>
      <c r="C488" s="211" t="s">
        <v>1408</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253"/>
        <v>0</v>
      </c>
      <c r="G488" s="212"/>
      <c r="H488" s="212">
        <f t="shared" si="254"/>
        <v>0</v>
      </c>
      <c r="I488" s="212"/>
      <c r="J488" s="212">
        <f t="shared" si="255"/>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256"/>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257"/>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258"/>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259"/>
        <v>0</v>
      </c>
      <c r="AL488" s="212">
        <f t="shared" si="260"/>
        <v>0</v>
      </c>
    </row>
    <row r="489" spans="2:38" x14ac:dyDescent="0.25">
      <c r="B489" s="210" t="s">
        <v>1409</v>
      </c>
      <c r="C489" s="211" t="s">
        <v>1410</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253"/>
        <v>0</v>
      </c>
      <c r="G489" s="212"/>
      <c r="H489" s="212">
        <f t="shared" si="254"/>
        <v>0</v>
      </c>
      <c r="I489" s="212"/>
      <c r="J489" s="212">
        <f t="shared" si="255"/>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256"/>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257"/>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258"/>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259"/>
        <v>0</v>
      </c>
      <c r="AL489" s="212">
        <f t="shared" si="260"/>
        <v>0</v>
      </c>
    </row>
    <row r="490" spans="2:38" x14ac:dyDescent="0.25">
      <c r="B490" s="210" t="s">
        <v>1411</v>
      </c>
      <c r="C490" s="211" t="s">
        <v>1412</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253"/>
        <v>0</v>
      </c>
      <c r="G490" s="212"/>
      <c r="H490" s="212">
        <f t="shared" si="254"/>
        <v>0</v>
      </c>
      <c r="I490" s="212"/>
      <c r="J490" s="212">
        <f t="shared" si="255"/>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256"/>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257"/>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258"/>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259"/>
        <v>0</v>
      </c>
      <c r="AL490" s="212">
        <f t="shared" si="260"/>
        <v>0</v>
      </c>
    </row>
    <row r="491" spans="2:38" x14ac:dyDescent="0.25">
      <c r="B491" s="210" t="s">
        <v>1413</v>
      </c>
      <c r="C491" s="211" t="s">
        <v>1414</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253"/>
        <v>0</v>
      </c>
      <c r="G491" s="212"/>
      <c r="H491" s="212">
        <f t="shared" si="254"/>
        <v>0</v>
      </c>
      <c r="I491" s="212"/>
      <c r="J491" s="212">
        <f t="shared" si="255"/>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256"/>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257"/>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258"/>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259"/>
        <v>0</v>
      </c>
      <c r="AL491" s="212">
        <f t="shared" si="260"/>
        <v>0</v>
      </c>
    </row>
    <row r="492" spans="2:38" x14ac:dyDescent="0.25">
      <c r="B492" s="210" t="s">
        <v>1415</v>
      </c>
      <c r="C492" s="211" t="s">
        <v>1416</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253"/>
        <v>0</v>
      </c>
      <c r="G492" s="212"/>
      <c r="H492" s="212">
        <f t="shared" si="254"/>
        <v>0</v>
      </c>
      <c r="I492" s="212"/>
      <c r="J492" s="212">
        <f t="shared" si="255"/>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256"/>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257"/>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258"/>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259"/>
        <v>0</v>
      </c>
      <c r="AL492" s="212">
        <f t="shared" si="260"/>
        <v>0</v>
      </c>
    </row>
    <row r="493" spans="2:38" x14ac:dyDescent="0.25">
      <c r="B493" s="210" t="s">
        <v>1417</v>
      </c>
      <c r="C493" s="211" t="s">
        <v>1418</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ref="F493:F529" si="261">D493+E493</f>
        <v>0</v>
      </c>
      <c r="G493" s="212"/>
      <c r="H493" s="212">
        <f t="shared" ref="H493:H529" si="262">F493-G493</f>
        <v>0</v>
      </c>
      <c r="I493" s="212"/>
      <c r="J493" s="212">
        <f t="shared" ref="J493:J529" si="263">F493-I493</f>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ref="Y493:Y529" si="264">V493+W493+X493</f>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ref="AC493:AC529" si="265">Z493+AA493+AB493</f>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ref="AG493:AG529" si="266">AD493+AE493+AF493</f>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ref="AK493:AK529" si="267">AH493+AI493+AJ493</f>
        <v>0</v>
      </c>
      <c r="AL493" s="212">
        <f t="shared" ref="AL493:AL529" si="268">Y493+AC493+AG493+AK493</f>
        <v>0</v>
      </c>
    </row>
    <row r="494" spans="2:38" x14ac:dyDescent="0.25">
      <c r="B494" s="210" t="s">
        <v>1419</v>
      </c>
      <c r="C494" s="211" t="s">
        <v>1420</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261"/>
        <v>0</v>
      </c>
      <c r="G494" s="212"/>
      <c r="H494" s="212">
        <f t="shared" si="262"/>
        <v>0</v>
      </c>
      <c r="I494" s="212"/>
      <c r="J494" s="212">
        <f t="shared" si="26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264"/>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265"/>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266"/>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267"/>
        <v>0</v>
      </c>
      <c r="AL494" s="212">
        <f t="shared" si="268"/>
        <v>0</v>
      </c>
    </row>
    <row r="495" spans="2:38" x14ac:dyDescent="0.25">
      <c r="B495" s="210" t="s">
        <v>1421</v>
      </c>
      <c r="C495" s="211" t="s">
        <v>1422</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261"/>
        <v>0</v>
      </c>
      <c r="G495" s="212"/>
      <c r="H495" s="212">
        <f t="shared" si="262"/>
        <v>0</v>
      </c>
      <c r="I495" s="212"/>
      <c r="J495" s="212">
        <f t="shared" si="26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264"/>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265"/>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266"/>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267"/>
        <v>0</v>
      </c>
      <c r="AL495" s="212">
        <f t="shared" si="268"/>
        <v>0</v>
      </c>
    </row>
    <row r="496" spans="2:38" x14ac:dyDescent="0.25">
      <c r="B496" s="210" t="s">
        <v>1423</v>
      </c>
      <c r="C496" s="211" t="s">
        <v>1424</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261"/>
        <v>0</v>
      </c>
      <c r="G496" s="212"/>
      <c r="H496" s="212">
        <f t="shared" si="262"/>
        <v>0</v>
      </c>
      <c r="I496" s="212"/>
      <c r="J496" s="212">
        <f t="shared" si="26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264"/>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265"/>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266"/>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267"/>
        <v>0</v>
      </c>
      <c r="AL496" s="212">
        <f t="shared" si="268"/>
        <v>0</v>
      </c>
    </row>
    <row r="497" spans="2:38" x14ac:dyDescent="0.25">
      <c r="B497" s="210" t="s">
        <v>1425</v>
      </c>
      <c r="C497" s="211" t="s">
        <v>1426</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si="261"/>
        <v>0</v>
      </c>
      <c r="G497" s="212"/>
      <c r="H497" s="212">
        <f t="shared" si="262"/>
        <v>0</v>
      </c>
      <c r="I497" s="212"/>
      <c r="J497" s="212">
        <f t="shared" si="263"/>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si="264"/>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si="265"/>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si="266"/>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si="267"/>
        <v>0</v>
      </c>
      <c r="AL497" s="212">
        <f t="shared" si="268"/>
        <v>0</v>
      </c>
    </row>
    <row r="498" spans="2:38" x14ac:dyDescent="0.25">
      <c r="B498" s="210" t="s">
        <v>1427</v>
      </c>
      <c r="C498" s="211" t="s">
        <v>1428</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261"/>
        <v>0</v>
      </c>
      <c r="G498" s="212"/>
      <c r="H498" s="212">
        <f t="shared" si="262"/>
        <v>0</v>
      </c>
      <c r="I498" s="212"/>
      <c r="J498" s="212">
        <f t="shared" si="263"/>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264"/>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265"/>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266"/>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267"/>
        <v>0</v>
      </c>
      <c r="AL498" s="212">
        <f t="shared" si="268"/>
        <v>0</v>
      </c>
    </row>
    <row r="499" spans="2:38" x14ac:dyDescent="0.25">
      <c r="B499" s="210" t="s">
        <v>1429</v>
      </c>
      <c r="C499" s="211" t="s">
        <v>1430</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261"/>
        <v>0</v>
      </c>
      <c r="G499" s="212"/>
      <c r="H499" s="212">
        <f t="shared" si="262"/>
        <v>0</v>
      </c>
      <c r="I499" s="212"/>
      <c r="J499" s="212">
        <f t="shared" si="263"/>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264"/>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265"/>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266"/>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267"/>
        <v>0</v>
      </c>
      <c r="AL499" s="212">
        <f t="shared" si="268"/>
        <v>0</v>
      </c>
    </row>
    <row r="500" spans="2:38" x14ac:dyDescent="0.25">
      <c r="B500" s="210" t="s">
        <v>1431</v>
      </c>
      <c r="C500" s="211" t="s">
        <v>1432</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261"/>
        <v>0</v>
      </c>
      <c r="G500" s="212"/>
      <c r="H500" s="212">
        <f t="shared" si="262"/>
        <v>0</v>
      </c>
      <c r="I500" s="212"/>
      <c r="J500" s="212">
        <f t="shared" si="263"/>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264"/>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265"/>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266"/>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267"/>
        <v>0</v>
      </c>
      <c r="AL500" s="212">
        <f t="shared" si="268"/>
        <v>0</v>
      </c>
    </row>
    <row r="501" spans="2:38" x14ac:dyDescent="0.25">
      <c r="B501" s="207" t="s">
        <v>445</v>
      </c>
      <c r="C501" s="208" t="s">
        <v>312</v>
      </c>
      <c r="D501" s="209">
        <f>D502</f>
        <v>0</v>
      </c>
      <c r="E501" s="209">
        <f>E502</f>
        <v>10500</v>
      </c>
      <c r="F501" s="209">
        <f t="shared" si="261"/>
        <v>10500</v>
      </c>
      <c r="G501" s="209">
        <f>G502</f>
        <v>0</v>
      </c>
      <c r="H501" s="209">
        <f t="shared" si="262"/>
        <v>10500</v>
      </c>
      <c r="I501" s="209">
        <f>I502</f>
        <v>0</v>
      </c>
      <c r="J501" s="209">
        <f t="shared" si="263"/>
        <v>10500</v>
      </c>
      <c r="K501" s="209">
        <f t="shared" ref="K501:AJ501" si="269">K502</f>
        <v>0</v>
      </c>
      <c r="L501" s="209">
        <f t="shared" si="269"/>
        <v>0</v>
      </c>
      <c r="M501" s="209">
        <f t="shared" si="269"/>
        <v>10500</v>
      </c>
      <c r="N501" s="209">
        <f t="shared" si="269"/>
        <v>0</v>
      </c>
      <c r="O501" s="209">
        <f t="shared" si="269"/>
        <v>0</v>
      </c>
      <c r="P501" s="209">
        <f t="shared" si="269"/>
        <v>0</v>
      </c>
      <c r="Q501" s="209">
        <f t="shared" si="269"/>
        <v>0</v>
      </c>
      <c r="R501" s="209">
        <f t="shared" si="269"/>
        <v>0</v>
      </c>
      <c r="S501" s="209">
        <f t="shared" si="269"/>
        <v>0</v>
      </c>
      <c r="T501" s="209">
        <f t="shared" si="269"/>
        <v>0</v>
      </c>
      <c r="U501" s="209">
        <f t="shared" si="269"/>
        <v>0</v>
      </c>
      <c r="V501" s="209">
        <f t="shared" si="269"/>
        <v>0</v>
      </c>
      <c r="W501" s="209">
        <f t="shared" si="269"/>
        <v>10500</v>
      </c>
      <c r="X501" s="209">
        <f t="shared" si="269"/>
        <v>0</v>
      </c>
      <c r="Y501" s="209">
        <f t="shared" si="264"/>
        <v>10500</v>
      </c>
      <c r="Z501" s="209">
        <f t="shared" si="269"/>
        <v>0</v>
      </c>
      <c r="AA501" s="209">
        <f t="shared" si="269"/>
        <v>0</v>
      </c>
      <c r="AB501" s="209">
        <f t="shared" si="269"/>
        <v>0</v>
      </c>
      <c r="AC501" s="209">
        <f t="shared" si="265"/>
        <v>0</v>
      </c>
      <c r="AD501" s="209">
        <f t="shared" si="269"/>
        <v>0</v>
      </c>
      <c r="AE501" s="209">
        <f t="shared" si="269"/>
        <v>0</v>
      </c>
      <c r="AF501" s="209">
        <f t="shared" si="269"/>
        <v>0</v>
      </c>
      <c r="AG501" s="209">
        <f t="shared" si="266"/>
        <v>0</v>
      </c>
      <c r="AH501" s="209">
        <f t="shared" si="269"/>
        <v>0</v>
      </c>
      <c r="AI501" s="209">
        <f t="shared" si="269"/>
        <v>0</v>
      </c>
      <c r="AJ501" s="209">
        <f t="shared" si="269"/>
        <v>0</v>
      </c>
      <c r="AK501" s="209">
        <f t="shared" si="267"/>
        <v>0</v>
      </c>
      <c r="AL501" s="209">
        <f t="shared" si="268"/>
        <v>10500</v>
      </c>
    </row>
    <row r="502" spans="2:38" x14ac:dyDescent="0.25">
      <c r="B502" s="219" t="s">
        <v>446</v>
      </c>
      <c r="C502" s="220" t="s">
        <v>313</v>
      </c>
      <c r="D502" s="221">
        <f>SUM(D503:D517)</f>
        <v>0</v>
      </c>
      <c r="E502" s="221">
        <f>SUM(E503:E517)</f>
        <v>10500</v>
      </c>
      <c r="F502" s="221">
        <f t="shared" si="261"/>
        <v>10500</v>
      </c>
      <c r="G502" s="221">
        <f>SUM(G503:G517)</f>
        <v>0</v>
      </c>
      <c r="H502" s="221">
        <f t="shared" si="262"/>
        <v>10500</v>
      </c>
      <c r="I502" s="221">
        <f>SUM(I503:I517)</f>
        <v>0</v>
      </c>
      <c r="J502" s="221">
        <f t="shared" si="263"/>
        <v>10500</v>
      </c>
      <c r="K502" s="221">
        <f t="shared" ref="K502:X502" si="270">SUM(K503:K517)</f>
        <v>0</v>
      </c>
      <c r="L502" s="221">
        <f t="shared" si="270"/>
        <v>0</v>
      </c>
      <c r="M502" s="221">
        <f t="shared" si="270"/>
        <v>10500</v>
      </c>
      <c r="N502" s="221">
        <f t="shared" si="270"/>
        <v>0</v>
      </c>
      <c r="O502" s="221">
        <f t="shared" si="270"/>
        <v>0</v>
      </c>
      <c r="P502" s="221">
        <f t="shared" si="270"/>
        <v>0</v>
      </c>
      <c r="Q502" s="221">
        <f t="shared" si="270"/>
        <v>0</v>
      </c>
      <c r="R502" s="221">
        <f t="shared" si="270"/>
        <v>0</v>
      </c>
      <c r="S502" s="221">
        <f t="shared" si="270"/>
        <v>0</v>
      </c>
      <c r="T502" s="221">
        <f t="shared" si="270"/>
        <v>0</v>
      </c>
      <c r="U502" s="221">
        <f t="shared" si="270"/>
        <v>0</v>
      </c>
      <c r="V502" s="221">
        <f t="shared" si="270"/>
        <v>0</v>
      </c>
      <c r="W502" s="221">
        <f t="shared" si="270"/>
        <v>10500</v>
      </c>
      <c r="X502" s="221">
        <f t="shared" si="270"/>
        <v>0</v>
      </c>
      <c r="Y502" s="221">
        <f t="shared" si="264"/>
        <v>10500</v>
      </c>
      <c r="Z502" s="221">
        <f>SUM(Z503:Z517)</f>
        <v>0</v>
      </c>
      <c r="AA502" s="221">
        <f>SUM(AA503:AA517)</f>
        <v>0</v>
      </c>
      <c r="AB502" s="221">
        <f>SUM(AB503:AB517)</f>
        <v>0</v>
      </c>
      <c r="AC502" s="221">
        <f t="shared" si="265"/>
        <v>0</v>
      </c>
      <c r="AD502" s="221">
        <f>SUM(AD503:AD517)</f>
        <v>0</v>
      </c>
      <c r="AE502" s="221">
        <f>SUM(AE503:AE517)</f>
        <v>0</v>
      </c>
      <c r="AF502" s="221">
        <f>SUM(AF503:AF517)</f>
        <v>0</v>
      </c>
      <c r="AG502" s="221">
        <f t="shared" si="266"/>
        <v>0</v>
      </c>
      <c r="AH502" s="221">
        <f>SUM(AH503:AH517)</f>
        <v>0</v>
      </c>
      <c r="AI502" s="221">
        <f>SUM(AI503:AI517)</f>
        <v>0</v>
      </c>
      <c r="AJ502" s="221">
        <f>SUM(AJ503:AJ517)</f>
        <v>0</v>
      </c>
      <c r="AK502" s="221">
        <f t="shared" si="267"/>
        <v>0</v>
      </c>
      <c r="AL502" s="221">
        <f t="shared" si="268"/>
        <v>10500</v>
      </c>
    </row>
    <row r="503" spans="2:38" x14ac:dyDescent="0.25">
      <c r="B503" s="210" t="s">
        <v>453</v>
      </c>
      <c r="C503" s="211" t="s">
        <v>318</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261"/>
        <v>0</v>
      </c>
      <c r="G503" s="212"/>
      <c r="H503" s="212">
        <f t="shared" si="262"/>
        <v>0</v>
      </c>
      <c r="I503" s="212"/>
      <c r="J503" s="212">
        <f t="shared" si="26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264"/>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265"/>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266"/>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267"/>
        <v>0</v>
      </c>
      <c r="AL503" s="212">
        <f t="shared" si="268"/>
        <v>0</v>
      </c>
    </row>
    <row r="504" spans="2:38" x14ac:dyDescent="0.25">
      <c r="B504" s="210" t="s">
        <v>1457</v>
      </c>
      <c r="C504" s="211" t="s">
        <v>1458</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261"/>
        <v>0</v>
      </c>
      <c r="G504" s="212"/>
      <c r="H504" s="212">
        <f t="shared" si="262"/>
        <v>0</v>
      </c>
      <c r="I504" s="212"/>
      <c r="J504" s="212">
        <f t="shared" si="26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264"/>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265"/>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266"/>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267"/>
        <v>0</v>
      </c>
      <c r="AL504" s="212">
        <f t="shared" si="268"/>
        <v>0</v>
      </c>
    </row>
    <row r="505" spans="2:38" x14ac:dyDescent="0.25">
      <c r="B505" s="210" t="s">
        <v>1459</v>
      </c>
      <c r="C505" s="211" t="s">
        <v>1460</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261"/>
        <v>0</v>
      </c>
      <c r="G505" s="212"/>
      <c r="H505" s="212">
        <f t="shared" si="262"/>
        <v>0</v>
      </c>
      <c r="I505" s="212"/>
      <c r="J505" s="212">
        <f t="shared" si="26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264"/>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265"/>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266"/>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267"/>
        <v>0</v>
      </c>
      <c r="AL505" s="212">
        <f t="shared" si="268"/>
        <v>0</v>
      </c>
    </row>
    <row r="506" spans="2:38" x14ac:dyDescent="0.25">
      <c r="B506" s="210" t="s">
        <v>1461</v>
      </c>
      <c r="C506" s="211" t="s">
        <v>1462</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261"/>
        <v>0</v>
      </c>
      <c r="G506" s="212"/>
      <c r="H506" s="212">
        <f t="shared" si="262"/>
        <v>0</v>
      </c>
      <c r="I506" s="212"/>
      <c r="J506" s="212">
        <f t="shared" si="26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264"/>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265"/>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266"/>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267"/>
        <v>0</v>
      </c>
      <c r="AL506" s="212">
        <f t="shared" si="268"/>
        <v>0</v>
      </c>
    </row>
    <row r="507" spans="2:38" x14ac:dyDescent="0.25">
      <c r="B507" s="210" t="s">
        <v>1463</v>
      </c>
      <c r="C507" s="211" t="s">
        <v>1464</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si="261"/>
        <v>0</v>
      </c>
      <c r="G507" s="212"/>
      <c r="H507" s="212">
        <f t="shared" si="262"/>
        <v>0</v>
      </c>
      <c r="I507" s="212"/>
      <c r="J507" s="212">
        <f t="shared" si="263"/>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si="264"/>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si="265"/>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si="266"/>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si="267"/>
        <v>0</v>
      </c>
      <c r="AL507" s="212">
        <f t="shared" si="268"/>
        <v>0</v>
      </c>
    </row>
    <row r="508" spans="2:38" x14ac:dyDescent="0.25">
      <c r="B508" s="210" t="s">
        <v>1465</v>
      </c>
      <c r="C508" s="211" t="s">
        <v>1466</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261"/>
        <v>0</v>
      </c>
      <c r="G508" s="212"/>
      <c r="H508" s="212">
        <f t="shared" si="262"/>
        <v>0</v>
      </c>
      <c r="I508" s="212"/>
      <c r="J508" s="212">
        <f t="shared" si="263"/>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264"/>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265"/>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266"/>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267"/>
        <v>0</v>
      </c>
      <c r="AL508" s="212">
        <f t="shared" si="268"/>
        <v>0</v>
      </c>
    </row>
    <row r="509" spans="2:38" x14ac:dyDescent="0.25">
      <c r="B509" s="210" t="s">
        <v>1467</v>
      </c>
      <c r="C509" s="211" t="s">
        <v>1468</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261"/>
        <v>0</v>
      </c>
      <c r="G509" s="212"/>
      <c r="H509" s="212">
        <f t="shared" si="262"/>
        <v>0</v>
      </c>
      <c r="I509" s="212"/>
      <c r="J509" s="212">
        <f t="shared" si="263"/>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264"/>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265"/>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266"/>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267"/>
        <v>0</v>
      </c>
      <c r="AL509" s="212">
        <f t="shared" si="268"/>
        <v>0</v>
      </c>
    </row>
    <row r="510" spans="2:38" x14ac:dyDescent="0.25">
      <c r="B510" s="210" t="s">
        <v>1469</v>
      </c>
      <c r="C510" s="211" t="s">
        <v>1470</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261"/>
        <v>0</v>
      </c>
      <c r="G510" s="212"/>
      <c r="H510" s="212">
        <f t="shared" si="262"/>
        <v>0</v>
      </c>
      <c r="I510" s="212"/>
      <c r="J510" s="212">
        <f t="shared" si="263"/>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264"/>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265"/>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266"/>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267"/>
        <v>0</v>
      </c>
      <c r="AL510" s="212">
        <f t="shared" si="268"/>
        <v>0</v>
      </c>
    </row>
    <row r="511" spans="2:38" x14ac:dyDescent="0.25">
      <c r="B511" s="210" t="s">
        <v>1471</v>
      </c>
      <c r="C511" s="211" t="s">
        <v>1472</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si="261"/>
        <v>0</v>
      </c>
      <c r="G511" s="212"/>
      <c r="H511" s="212">
        <f t="shared" si="262"/>
        <v>0</v>
      </c>
      <c r="I511" s="212"/>
      <c r="J511" s="212">
        <f t="shared" si="263"/>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si="264"/>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si="265"/>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si="266"/>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si="267"/>
        <v>0</v>
      </c>
      <c r="AL511" s="212">
        <f t="shared" si="268"/>
        <v>0</v>
      </c>
    </row>
    <row r="512" spans="2:38" x14ac:dyDescent="0.25">
      <c r="B512" s="210" t="s">
        <v>1473</v>
      </c>
      <c r="C512" s="211" t="s">
        <v>1474</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261"/>
        <v>0</v>
      </c>
      <c r="G512" s="212"/>
      <c r="H512" s="212">
        <f t="shared" si="262"/>
        <v>0</v>
      </c>
      <c r="I512" s="212"/>
      <c r="J512" s="212">
        <f t="shared" si="263"/>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264"/>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265"/>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266"/>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267"/>
        <v>0</v>
      </c>
      <c r="AL512" s="212">
        <f t="shared" si="268"/>
        <v>0</v>
      </c>
    </row>
    <row r="513" spans="2:38" x14ac:dyDescent="0.25">
      <c r="B513" s="210" t="s">
        <v>1475</v>
      </c>
      <c r="C513" s="211" t="s">
        <v>1476</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261"/>
        <v>0</v>
      </c>
      <c r="G513" s="212"/>
      <c r="H513" s="212">
        <f t="shared" si="262"/>
        <v>0</v>
      </c>
      <c r="I513" s="212"/>
      <c r="J513" s="212">
        <f t="shared" si="263"/>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264"/>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265"/>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266"/>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267"/>
        <v>0</v>
      </c>
      <c r="AL513" s="212">
        <f t="shared" si="268"/>
        <v>0</v>
      </c>
    </row>
    <row r="514" spans="2:38" x14ac:dyDescent="0.25">
      <c r="B514" s="210" t="s">
        <v>1477</v>
      </c>
      <c r="C514" s="211" t="s">
        <v>1478</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261"/>
        <v>0</v>
      </c>
      <c r="G514" s="212"/>
      <c r="H514" s="212">
        <f t="shared" si="262"/>
        <v>0</v>
      </c>
      <c r="I514" s="212"/>
      <c r="J514" s="212">
        <f t="shared" si="263"/>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264"/>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265"/>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266"/>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267"/>
        <v>0</v>
      </c>
      <c r="AL514" s="212">
        <f t="shared" si="268"/>
        <v>0</v>
      </c>
    </row>
    <row r="515" spans="2:38" x14ac:dyDescent="0.25">
      <c r="B515" s="210" t="s">
        <v>1479</v>
      </c>
      <c r="C515" s="211" t="s">
        <v>1480</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261"/>
        <v>0</v>
      </c>
      <c r="G515" s="212"/>
      <c r="H515" s="212">
        <f t="shared" si="262"/>
        <v>0</v>
      </c>
      <c r="I515" s="212"/>
      <c r="J515" s="212">
        <f t="shared" si="26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264"/>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265"/>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266"/>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267"/>
        <v>0</v>
      </c>
      <c r="AL515" s="212">
        <f t="shared" si="268"/>
        <v>0</v>
      </c>
    </row>
    <row r="516" spans="2:38" x14ac:dyDescent="0.25">
      <c r="B516" s="210" t="s">
        <v>1481</v>
      </c>
      <c r="C516" s="211" t="s">
        <v>1482</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'5. ACTIVIDADES ESPECIALES'!F47</f>
        <v>10500</v>
      </c>
      <c r="F516" s="212">
        <f t="shared" si="261"/>
        <v>10500</v>
      </c>
      <c r="G516" s="212"/>
      <c r="H516" s="212">
        <f t="shared" si="262"/>
        <v>10500</v>
      </c>
      <c r="I516" s="212"/>
      <c r="J516" s="212">
        <f t="shared" si="263"/>
        <v>10500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10500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si="264"/>
        <v>10500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si="265"/>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si="266"/>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si="267"/>
        <v>0</v>
      </c>
      <c r="AL516" s="212">
        <f t="shared" si="268"/>
        <v>10500</v>
      </c>
    </row>
    <row r="517" spans="2:38" x14ac:dyDescent="0.25">
      <c r="B517" s="210" t="s">
        <v>1483</v>
      </c>
      <c r="C517" s="211" t="s">
        <v>1484</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si="261"/>
        <v>0</v>
      </c>
      <c r="G517" s="212"/>
      <c r="H517" s="212">
        <f t="shared" si="262"/>
        <v>0</v>
      </c>
      <c r="I517" s="212"/>
      <c r="J517" s="212">
        <f t="shared" si="263"/>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si="264"/>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si="265"/>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si="266"/>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si="267"/>
        <v>0</v>
      </c>
      <c r="AL517" s="212">
        <f t="shared" si="268"/>
        <v>0</v>
      </c>
    </row>
    <row r="518" spans="2:38" x14ac:dyDescent="0.25">
      <c r="B518" s="207" t="s">
        <v>454</v>
      </c>
      <c r="C518" s="208" t="s">
        <v>319</v>
      </c>
      <c r="D518" s="209">
        <f>D519+D528</f>
        <v>0</v>
      </c>
      <c r="E518" s="209">
        <f>E519+E528</f>
        <v>0</v>
      </c>
      <c r="F518" s="209">
        <f t="shared" si="261"/>
        <v>0</v>
      </c>
      <c r="G518" s="209">
        <f>G519+G528</f>
        <v>0</v>
      </c>
      <c r="H518" s="209">
        <f t="shared" si="262"/>
        <v>0</v>
      </c>
      <c r="I518" s="209">
        <f>I519+I528</f>
        <v>0</v>
      </c>
      <c r="J518" s="209">
        <f t="shared" si="263"/>
        <v>0</v>
      </c>
      <c r="K518" s="209">
        <f t="shared" ref="K518:AJ518" si="271">K519+K528</f>
        <v>0</v>
      </c>
      <c r="L518" s="209">
        <f t="shared" si="271"/>
        <v>0</v>
      </c>
      <c r="M518" s="209">
        <f t="shared" si="271"/>
        <v>0</v>
      </c>
      <c r="N518" s="209">
        <f t="shared" si="271"/>
        <v>0</v>
      </c>
      <c r="O518" s="209">
        <f t="shared" si="271"/>
        <v>0</v>
      </c>
      <c r="P518" s="209">
        <f t="shared" si="271"/>
        <v>0</v>
      </c>
      <c r="Q518" s="209">
        <f t="shared" si="271"/>
        <v>0</v>
      </c>
      <c r="R518" s="209">
        <f t="shared" si="271"/>
        <v>0</v>
      </c>
      <c r="S518" s="209">
        <f t="shared" si="271"/>
        <v>0</v>
      </c>
      <c r="T518" s="209">
        <f t="shared" si="271"/>
        <v>0</v>
      </c>
      <c r="U518" s="209">
        <f t="shared" si="271"/>
        <v>0</v>
      </c>
      <c r="V518" s="209">
        <f t="shared" si="271"/>
        <v>0</v>
      </c>
      <c r="W518" s="209">
        <f t="shared" si="271"/>
        <v>0</v>
      </c>
      <c r="X518" s="209">
        <f t="shared" si="271"/>
        <v>0</v>
      </c>
      <c r="Y518" s="209">
        <f t="shared" si="264"/>
        <v>0</v>
      </c>
      <c r="Z518" s="209">
        <f t="shared" si="271"/>
        <v>0</v>
      </c>
      <c r="AA518" s="209">
        <f t="shared" si="271"/>
        <v>0</v>
      </c>
      <c r="AB518" s="209">
        <f t="shared" si="271"/>
        <v>0</v>
      </c>
      <c r="AC518" s="209">
        <f t="shared" si="265"/>
        <v>0</v>
      </c>
      <c r="AD518" s="209">
        <f t="shared" si="271"/>
        <v>0</v>
      </c>
      <c r="AE518" s="209">
        <f t="shared" si="271"/>
        <v>0</v>
      </c>
      <c r="AF518" s="209">
        <f t="shared" si="271"/>
        <v>0</v>
      </c>
      <c r="AG518" s="209">
        <f t="shared" si="266"/>
        <v>0</v>
      </c>
      <c r="AH518" s="209">
        <f t="shared" si="271"/>
        <v>0</v>
      </c>
      <c r="AI518" s="209">
        <f t="shared" si="271"/>
        <v>0</v>
      </c>
      <c r="AJ518" s="209">
        <f t="shared" si="271"/>
        <v>0</v>
      </c>
      <c r="AK518" s="209">
        <f t="shared" si="267"/>
        <v>0</v>
      </c>
      <c r="AL518" s="209">
        <f t="shared" si="268"/>
        <v>0</v>
      </c>
    </row>
    <row r="519" spans="2:38" x14ac:dyDescent="0.25">
      <c r="B519" s="219" t="s">
        <v>455</v>
      </c>
      <c r="C519" s="220" t="s">
        <v>320</v>
      </c>
      <c r="D519" s="221">
        <f>SUM(D520:D527)</f>
        <v>0</v>
      </c>
      <c r="E519" s="221">
        <f>SUM(E520:E527)</f>
        <v>0</v>
      </c>
      <c r="F519" s="221">
        <f t="shared" si="261"/>
        <v>0</v>
      </c>
      <c r="G519" s="221">
        <f>SUM(G520:G527)</f>
        <v>0</v>
      </c>
      <c r="H519" s="221">
        <f t="shared" si="262"/>
        <v>0</v>
      </c>
      <c r="I519" s="221">
        <f>SUM(I520:I527)</f>
        <v>0</v>
      </c>
      <c r="J519" s="221">
        <f t="shared" si="263"/>
        <v>0</v>
      </c>
      <c r="K519" s="221">
        <f t="shared" ref="K519:AJ519" si="272">SUM(K520:K527)</f>
        <v>0</v>
      </c>
      <c r="L519" s="221">
        <f t="shared" si="272"/>
        <v>0</v>
      </c>
      <c r="M519" s="221">
        <f t="shared" si="272"/>
        <v>0</v>
      </c>
      <c r="N519" s="221">
        <f t="shared" si="272"/>
        <v>0</v>
      </c>
      <c r="O519" s="221">
        <f t="shared" si="272"/>
        <v>0</v>
      </c>
      <c r="P519" s="221">
        <f t="shared" si="272"/>
        <v>0</v>
      </c>
      <c r="Q519" s="221">
        <f t="shared" si="272"/>
        <v>0</v>
      </c>
      <c r="R519" s="221">
        <f t="shared" si="272"/>
        <v>0</v>
      </c>
      <c r="S519" s="221">
        <f t="shared" si="272"/>
        <v>0</v>
      </c>
      <c r="T519" s="221">
        <f t="shared" si="272"/>
        <v>0</v>
      </c>
      <c r="U519" s="221">
        <f t="shared" si="272"/>
        <v>0</v>
      </c>
      <c r="V519" s="221">
        <f t="shared" si="272"/>
        <v>0</v>
      </c>
      <c r="W519" s="221">
        <f t="shared" si="272"/>
        <v>0</v>
      </c>
      <c r="X519" s="221">
        <f t="shared" si="272"/>
        <v>0</v>
      </c>
      <c r="Y519" s="221">
        <f t="shared" si="264"/>
        <v>0</v>
      </c>
      <c r="Z519" s="221">
        <f t="shared" si="272"/>
        <v>0</v>
      </c>
      <c r="AA519" s="221">
        <f t="shared" si="272"/>
        <v>0</v>
      </c>
      <c r="AB519" s="221">
        <f t="shared" si="272"/>
        <v>0</v>
      </c>
      <c r="AC519" s="221">
        <f t="shared" si="265"/>
        <v>0</v>
      </c>
      <c r="AD519" s="221">
        <f t="shared" si="272"/>
        <v>0</v>
      </c>
      <c r="AE519" s="221">
        <f t="shared" si="272"/>
        <v>0</v>
      </c>
      <c r="AF519" s="221">
        <f t="shared" si="272"/>
        <v>0</v>
      </c>
      <c r="AG519" s="221">
        <f t="shared" si="266"/>
        <v>0</v>
      </c>
      <c r="AH519" s="221">
        <f t="shared" si="272"/>
        <v>0</v>
      </c>
      <c r="AI519" s="221">
        <f t="shared" si="272"/>
        <v>0</v>
      </c>
      <c r="AJ519" s="221">
        <f t="shared" si="272"/>
        <v>0</v>
      </c>
      <c r="AK519" s="221">
        <f t="shared" si="267"/>
        <v>0</v>
      </c>
      <c r="AL519" s="221">
        <f t="shared" si="268"/>
        <v>0</v>
      </c>
    </row>
    <row r="520" spans="2:38" x14ac:dyDescent="0.25">
      <c r="B520" s="210" t="s">
        <v>456</v>
      </c>
      <c r="C520" s="211" t="s">
        <v>321</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261"/>
        <v>0</v>
      </c>
      <c r="G520" s="212"/>
      <c r="H520" s="212">
        <f t="shared" si="262"/>
        <v>0</v>
      </c>
      <c r="I520" s="212"/>
      <c r="J520" s="212">
        <f t="shared" si="26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264"/>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265"/>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266"/>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267"/>
        <v>0</v>
      </c>
      <c r="AL520" s="212">
        <f t="shared" si="268"/>
        <v>0</v>
      </c>
    </row>
    <row r="521" spans="2:38" x14ac:dyDescent="0.25">
      <c r="B521" s="210" t="s">
        <v>1500</v>
      </c>
      <c r="C521" s="211" t="s">
        <v>1501</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261"/>
        <v>0</v>
      </c>
      <c r="G521" s="212"/>
      <c r="H521" s="212">
        <f t="shared" si="262"/>
        <v>0</v>
      </c>
      <c r="I521" s="212"/>
      <c r="J521" s="212">
        <f t="shared" si="26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264"/>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265"/>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266"/>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267"/>
        <v>0</v>
      </c>
      <c r="AL521" s="212">
        <f t="shared" si="268"/>
        <v>0</v>
      </c>
    </row>
    <row r="522" spans="2:38" x14ac:dyDescent="0.25">
      <c r="B522" s="210" t="s">
        <v>1502</v>
      </c>
      <c r="C522" s="211" t="s">
        <v>1503</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si="261"/>
        <v>0</v>
      </c>
      <c r="G522" s="212"/>
      <c r="H522" s="212">
        <f t="shared" si="262"/>
        <v>0</v>
      </c>
      <c r="I522" s="212"/>
      <c r="J522" s="212">
        <f t="shared" si="263"/>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si="264"/>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si="265"/>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si="266"/>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si="267"/>
        <v>0</v>
      </c>
      <c r="AL522" s="212">
        <f t="shared" si="268"/>
        <v>0</v>
      </c>
    </row>
    <row r="523" spans="2:38" x14ac:dyDescent="0.25">
      <c r="B523" s="210" t="s">
        <v>457</v>
      </c>
      <c r="C523" s="211" t="s">
        <v>322</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261"/>
        <v>0</v>
      </c>
      <c r="G523" s="212"/>
      <c r="H523" s="212">
        <f t="shared" si="262"/>
        <v>0</v>
      </c>
      <c r="I523" s="212"/>
      <c r="J523" s="212">
        <f t="shared" si="263"/>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264"/>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265"/>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266"/>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267"/>
        <v>0</v>
      </c>
      <c r="AL523" s="212">
        <f t="shared" si="268"/>
        <v>0</v>
      </c>
    </row>
    <row r="524" spans="2:38" x14ac:dyDescent="0.25">
      <c r="B524" s="210" t="s">
        <v>1504</v>
      </c>
      <c r="C524" s="211" t="s">
        <v>1505</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si="261"/>
        <v>0</v>
      </c>
      <c r="G524" s="212"/>
      <c r="H524" s="212">
        <f t="shared" si="262"/>
        <v>0</v>
      </c>
      <c r="I524" s="212"/>
      <c r="J524" s="212">
        <f t="shared" si="263"/>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si="264"/>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si="265"/>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si="266"/>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si="267"/>
        <v>0</v>
      </c>
      <c r="AL524" s="212">
        <f t="shared" si="268"/>
        <v>0</v>
      </c>
    </row>
    <row r="525" spans="2:38" x14ac:dyDescent="0.25">
      <c r="B525" s="210" t="s">
        <v>1506</v>
      </c>
      <c r="C525" s="211" t="s">
        <v>1507</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261"/>
        <v>0</v>
      </c>
      <c r="G525" s="212"/>
      <c r="H525" s="212">
        <f t="shared" si="262"/>
        <v>0</v>
      </c>
      <c r="I525" s="212"/>
      <c r="J525" s="212">
        <f t="shared" si="263"/>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264"/>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265"/>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266"/>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267"/>
        <v>0</v>
      </c>
      <c r="AL525" s="212">
        <f t="shared" si="268"/>
        <v>0</v>
      </c>
    </row>
    <row r="526" spans="2:38" x14ac:dyDescent="0.25">
      <c r="B526" s="210" t="s">
        <v>1508</v>
      </c>
      <c r="C526" s="211" t="s">
        <v>1509</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si="261"/>
        <v>0</v>
      </c>
      <c r="G526" s="212"/>
      <c r="H526" s="212">
        <f t="shared" si="262"/>
        <v>0</v>
      </c>
      <c r="I526" s="212"/>
      <c r="J526" s="212">
        <f t="shared" si="263"/>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si="264"/>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si="265"/>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si="266"/>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si="267"/>
        <v>0</v>
      </c>
      <c r="AL526" s="212">
        <f t="shared" si="268"/>
        <v>0</v>
      </c>
    </row>
    <row r="527" spans="2:38" x14ac:dyDescent="0.25">
      <c r="B527" s="210" t="s">
        <v>1510</v>
      </c>
      <c r="C527" s="211" t="s">
        <v>1511</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261"/>
        <v>0</v>
      </c>
      <c r="G527" s="212"/>
      <c r="H527" s="212">
        <f t="shared" si="262"/>
        <v>0</v>
      </c>
      <c r="I527" s="212"/>
      <c r="J527" s="212">
        <f t="shared" si="26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264"/>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265"/>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266"/>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267"/>
        <v>0</v>
      </c>
      <c r="AL527" s="212">
        <f t="shared" si="268"/>
        <v>0</v>
      </c>
    </row>
    <row r="528" spans="2:38" x14ac:dyDescent="0.25">
      <c r="B528" s="219" t="s">
        <v>458</v>
      </c>
      <c r="C528" s="220" t="s">
        <v>323</v>
      </c>
      <c r="D528" s="221">
        <f>SUM(D529:D544)</f>
        <v>0</v>
      </c>
      <c r="E528" s="221">
        <f>SUM(E529:E544)</f>
        <v>0</v>
      </c>
      <c r="F528" s="221">
        <f t="shared" si="261"/>
        <v>0</v>
      </c>
      <c r="G528" s="221">
        <f>SUM(G529:G544)</f>
        <v>0</v>
      </c>
      <c r="H528" s="221">
        <f t="shared" si="262"/>
        <v>0</v>
      </c>
      <c r="I528" s="221">
        <f>SUM(I529:I544)</f>
        <v>0</v>
      </c>
      <c r="J528" s="221">
        <f t="shared" si="263"/>
        <v>0</v>
      </c>
      <c r="K528" s="221">
        <f t="shared" ref="K528:X528" si="273">SUM(K529:K544)</f>
        <v>0</v>
      </c>
      <c r="L528" s="221">
        <f t="shared" si="273"/>
        <v>0</v>
      </c>
      <c r="M528" s="221">
        <f t="shared" si="273"/>
        <v>0</v>
      </c>
      <c r="N528" s="221">
        <f t="shared" si="273"/>
        <v>0</v>
      </c>
      <c r="O528" s="221">
        <f t="shared" si="273"/>
        <v>0</v>
      </c>
      <c r="P528" s="221">
        <f t="shared" si="273"/>
        <v>0</v>
      </c>
      <c r="Q528" s="221">
        <f t="shared" si="273"/>
        <v>0</v>
      </c>
      <c r="R528" s="221">
        <f t="shared" si="273"/>
        <v>0</v>
      </c>
      <c r="S528" s="221">
        <f t="shared" si="273"/>
        <v>0</v>
      </c>
      <c r="T528" s="221">
        <f t="shared" si="273"/>
        <v>0</v>
      </c>
      <c r="U528" s="221">
        <f t="shared" si="273"/>
        <v>0</v>
      </c>
      <c r="V528" s="221">
        <f t="shared" si="273"/>
        <v>0</v>
      </c>
      <c r="W528" s="221">
        <f t="shared" si="273"/>
        <v>0</v>
      </c>
      <c r="X528" s="221">
        <f t="shared" si="273"/>
        <v>0</v>
      </c>
      <c r="Y528" s="221">
        <f t="shared" si="264"/>
        <v>0</v>
      </c>
      <c r="Z528" s="221">
        <f>SUM(Z529:Z544)</f>
        <v>0</v>
      </c>
      <c r="AA528" s="221">
        <f>SUM(AA529:AA544)</f>
        <v>0</v>
      </c>
      <c r="AB528" s="221">
        <f>SUM(AB529:AB544)</f>
        <v>0</v>
      </c>
      <c r="AC528" s="221">
        <f t="shared" si="265"/>
        <v>0</v>
      </c>
      <c r="AD528" s="221">
        <f>SUM(AD529:AD544)</f>
        <v>0</v>
      </c>
      <c r="AE528" s="221">
        <f>SUM(AE529:AE544)</f>
        <v>0</v>
      </c>
      <c r="AF528" s="221">
        <f>SUM(AF529:AF544)</f>
        <v>0</v>
      </c>
      <c r="AG528" s="221">
        <f t="shared" si="266"/>
        <v>0</v>
      </c>
      <c r="AH528" s="221">
        <f>SUM(AH529:AH544)</f>
        <v>0</v>
      </c>
      <c r="AI528" s="221">
        <f>SUM(AI529:AI544)</f>
        <v>0</v>
      </c>
      <c r="AJ528" s="221">
        <f>SUM(AJ529:AJ544)</f>
        <v>0</v>
      </c>
      <c r="AK528" s="221">
        <f t="shared" si="267"/>
        <v>0</v>
      </c>
      <c r="AL528" s="221">
        <f t="shared" si="268"/>
        <v>0</v>
      </c>
    </row>
    <row r="529" spans="2:38" x14ac:dyDescent="0.25">
      <c r="B529" s="210" t="s">
        <v>459</v>
      </c>
      <c r="C529" s="211" t="s">
        <v>324</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261"/>
        <v>0</v>
      </c>
      <c r="G529" s="212"/>
      <c r="H529" s="212">
        <f t="shared" si="262"/>
        <v>0</v>
      </c>
      <c r="I529" s="212"/>
      <c r="J529" s="212">
        <f t="shared" si="26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264"/>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265"/>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266"/>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267"/>
        <v>0</v>
      </c>
      <c r="AL529" s="212">
        <f t="shared" si="268"/>
        <v>0</v>
      </c>
    </row>
    <row r="530" spans="2:38" x14ac:dyDescent="0.25">
      <c r="B530" s="210" t="s">
        <v>1512</v>
      </c>
      <c r="C530" s="211" t="s">
        <v>1513</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274">D530+E530</f>
        <v>0</v>
      </c>
      <c r="G530" s="212"/>
      <c r="H530" s="212">
        <f t="shared" ref="H530:H537" si="275">F530-G530</f>
        <v>0</v>
      </c>
      <c r="I530" s="212"/>
      <c r="J530" s="212">
        <f t="shared" ref="J530:J537" si="276">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277">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278">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279">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280">AH530+AI530+AJ530</f>
        <v>0</v>
      </c>
      <c r="AL530" s="212">
        <f t="shared" ref="AL530:AL537" si="281">Y530+AC530+AG530+AK530</f>
        <v>0</v>
      </c>
    </row>
    <row r="531" spans="2:38" x14ac:dyDescent="0.25">
      <c r="B531" s="210" t="s">
        <v>1514</v>
      </c>
      <c r="C531" s="211" t="s">
        <v>1515</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274"/>
        <v>0</v>
      </c>
      <c r="G531" s="212"/>
      <c r="H531" s="212">
        <f t="shared" si="275"/>
        <v>0</v>
      </c>
      <c r="I531" s="212"/>
      <c r="J531" s="212">
        <f t="shared" si="276"/>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277"/>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278"/>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279"/>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280"/>
        <v>0</v>
      </c>
      <c r="AL531" s="212">
        <f t="shared" si="281"/>
        <v>0</v>
      </c>
    </row>
    <row r="532" spans="2:38" x14ac:dyDescent="0.25">
      <c r="B532" s="210" t="s">
        <v>1516</v>
      </c>
      <c r="C532" s="211" t="s">
        <v>1517</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274"/>
        <v>0</v>
      </c>
      <c r="G532" s="212"/>
      <c r="H532" s="212">
        <f t="shared" si="275"/>
        <v>0</v>
      </c>
      <c r="I532" s="212"/>
      <c r="J532" s="212">
        <f t="shared" si="276"/>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277"/>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278"/>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279"/>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280"/>
        <v>0</v>
      </c>
      <c r="AL532" s="212">
        <f t="shared" si="281"/>
        <v>0</v>
      </c>
    </row>
    <row r="533" spans="2:38" x14ac:dyDescent="0.25">
      <c r="B533" s="210" t="s">
        <v>1518</v>
      </c>
      <c r="C533" s="211" t="s">
        <v>1519</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274"/>
        <v>0</v>
      </c>
      <c r="G533" s="212"/>
      <c r="H533" s="212">
        <f t="shared" si="275"/>
        <v>0</v>
      </c>
      <c r="I533" s="212"/>
      <c r="J533" s="212">
        <f t="shared" si="276"/>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277"/>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278"/>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279"/>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280"/>
        <v>0</v>
      </c>
      <c r="AL533" s="212">
        <f t="shared" si="281"/>
        <v>0</v>
      </c>
    </row>
    <row r="534" spans="2:38" x14ac:dyDescent="0.25">
      <c r="B534" s="210" t="s">
        <v>1520</v>
      </c>
      <c r="C534" s="211" t="s">
        <v>1521</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274"/>
        <v>0</v>
      </c>
      <c r="G534" s="212"/>
      <c r="H534" s="212">
        <f t="shared" si="275"/>
        <v>0</v>
      </c>
      <c r="I534" s="212"/>
      <c r="J534" s="212">
        <f t="shared" si="276"/>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277"/>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278"/>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279"/>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280"/>
        <v>0</v>
      </c>
      <c r="AL534" s="212">
        <f t="shared" si="281"/>
        <v>0</v>
      </c>
    </row>
    <row r="535" spans="2:38" x14ac:dyDescent="0.25">
      <c r="B535" s="210" t="s">
        <v>1522</v>
      </c>
      <c r="C535" s="211" t="s">
        <v>1523</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274"/>
        <v>0</v>
      </c>
      <c r="G535" s="212"/>
      <c r="H535" s="212">
        <f t="shared" si="275"/>
        <v>0</v>
      </c>
      <c r="I535" s="212"/>
      <c r="J535" s="212">
        <f t="shared" si="276"/>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277"/>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278"/>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279"/>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280"/>
        <v>0</v>
      </c>
      <c r="AL535" s="212">
        <f t="shared" si="281"/>
        <v>0</v>
      </c>
    </row>
    <row r="536" spans="2:38" x14ac:dyDescent="0.25">
      <c r="B536" s="210" t="s">
        <v>1524</v>
      </c>
      <c r="C536" s="211" t="s">
        <v>1525</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274"/>
        <v>0</v>
      </c>
      <c r="G536" s="212"/>
      <c r="H536" s="212">
        <f t="shared" si="275"/>
        <v>0</v>
      </c>
      <c r="I536" s="212"/>
      <c r="J536" s="212">
        <f t="shared" si="276"/>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277"/>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278"/>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279"/>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280"/>
        <v>0</v>
      </c>
      <c r="AL536" s="212">
        <f t="shared" si="281"/>
        <v>0</v>
      </c>
    </row>
    <row r="537" spans="2:38" x14ac:dyDescent="0.25">
      <c r="B537" s="210" t="s">
        <v>1526</v>
      </c>
      <c r="C537" s="211" t="s">
        <v>1527</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274"/>
        <v>0</v>
      </c>
      <c r="G537" s="212"/>
      <c r="H537" s="212">
        <f t="shared" si="275"/>
        <v>0</v>
      </c>
      <c r="I537" s="212"/>
      <c r="J537" s="212">
        <f t="shared" si="276"/>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277"/>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278"/>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279"/>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280"/>
        <v>0</v>
      </c>
      <c r="AL537" s="212">
        <f t="shared" si="281"/>
        <v>0</v>
      </c>
    </row>
    <row r="538" spans="2:38" x14ac:dyDescent="0.25">
      <c r="B538" s="210" t="s">
        <v>1528</v>
      </c>
      <c r="C538" s="211" t="s">
        <v>1529</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ref="F538:F563" si="282">D538+E538</f>
        <v>0</v>
      </c>
      <c r="G538" s="212"/>
      <c r="H538" s="212">
        <f t="shared" ref="H538:H563" si="283">F538-G538</f>
        <v>0</v>
      </c>
      <c r="I538" s="212"/>
      <c r="J538" s="212">
        <f t="shared" ref="J538:J563" si="284">F538-I538</f>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ref="Y538:Y563" si="285">V538+W538+X538</f>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ref="AC538:AC563" si="286">Z538+AA538+AB538</f>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ref="AG538:AG563" si="287">AD538+AE538+AF538</f>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ref="AK538:AK563" si="288">AH538+AI538+AJ538</f>
        <v>0</v>
      </c>
      <c r="AL538" s="212">
        <f t="shared" ref="AL538:AL563" si="289">Y538+AC538+AG538+AK538</f>
        <v>0</v>
      </c>
    </row>
    <row r="539" spans="2:38" x14ac:dyDescent="0.25">
      <c r="B539" s="210" t="s">
        <v>1530</v>
      </c>
      <c r="C539" s="211" t="s">
        <v>1531</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282"/>
        <v>0</v>
      </c>
      <c r="G539" s="212"/>
      <c r="H539" s="212">
        <f t="shared" si="283"/>
        <v>0</v>
      </c>
      <c r="I539" s="212"/>
      <c r="J539" s="212">
        <f t="shared" si="284"/>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28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28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28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288"/>
        <v>0</v>
      </c>
      <c r="AL539" s="212">
        <f t="shared" si="289"/>
        <v>0</v>
      </c>
    </row>
    <row r="540" spans="2:38" x14ac:dyDescent="0.25">
      <c r="B540" s="210" t="s">
        <v>1532</v>
      </c>
      <c r="C540" s="211" t="s">
        <v>1533</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si="282"/>
        <v>0</v>
      </c>
      <c r="G540" s="212"/>
      <c r="H540" s="212">
        <f t="shared" si="283"/>
        <v>0</v>
      </c>
      <c r="I540" s="212"/>
      <c r="J540" s="212">
        <f t="shared" si="284"/>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si="285"/>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si="286"/>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si="287"/>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si="288"/>
        <v>0</v>
      </c>
      <c r="AL540" s="212">
        <f t="shared" si="289"/>
        <v>0</v>
      </c>
    </row>
    <row r="541" spans="2:38" x14ac:dyDescent="0.25">
      <c r="B541" s="210" t="s">
        <v>1534</v>
      </c>
      <c r="C541" s="211" t="s">
        <v>1535</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282"/>
        <v>0</v>
      </c>
      <c r="G541" s="212"/>
      <c r="H541" s="212">
        <f t="shared" si="283"/>
        <v>0</v>
      </c>
      <c r="I541" s="212"/>
      <c r="J541" s="212">
        <f t="shared" si="284"/>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285"/>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286"/>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287"/>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288"/>
        <v>0</v>
      </c>
      <c r="AL541" s="212">
        <f t="shared" si="289"/>
        <v>0</v>
      </c>
    </row>
    <row r="542" spans="2:38" x14ac:dyDescent="0.25">
      <c r="B542" s="210" t="s">
        <v>1536</v>
      </c>
      <c r="C542" s="211" t="s">
        <v>1537</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si="282"/>
        <v>0</v>
      </c>
      <c r="G542" s="212"/>
      <c r="H542" s="212">
        <f t="shared" si="283"/>
        <v>0</v>
      </c>
      <c r="I542" s="212"/>
      <c r="J542" s="212">
        <f t="shared" si="284"/>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si="285"/>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si="286"/>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si="287"/>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si="288"/>
        <v>0</v>
      </c>
      <c r="AL542" s="212">
        <f t="shared" si="289"/>
        <v>0</v>
      </c>
    </row>
    <row r="543" spans="2:38" x14ac:dyDescent="0.25">
      <c r="B543" s="210" t="s">
        <v>1538</v>
      </c>
      <c r="C543" s="211" t="s">
        <v>1539</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282"/>
        <v>0</v>
      </c>
      <c r="G543" s="212"/>
      <c r="H543" s="212">
        <f t="shared" si="283"/>
        <v>0</v>
      </c>
      <c r="I543" s="212"/>
      <c r="J543" s="212">
        <f t="shared" si="284"/>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285"/>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286"/>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287"/>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288"/>
        <v>0</v>
      </c>
      <c r="AL543" s="212">
        <f t="shared" si="289"/>
        <v>0</v>
      </c>
    </row>
    <row r="544" spans="2:38" x14ac:dyDescent="0.25">
      <c r="B544" s="210" t="s">
        <v>1540</v>
      </c>
      <c r="C544" s="211" t="s">
        <v>1541</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282"/>
        <v>0</v>
      </c>
      <c r="G544" s="212"/>
      <c r="H544" s="212">
        <f t="shared" si="283"/>
        <v>0</v>
      </c>
      <c r="I544" s="212"/>
      <c r="J544" s="212">
        <f t="shared" si="284"/>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28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28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28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288"/>
        <v>0</v>
      </c>
      <c r="AL544" s="212">
        <f t="shared" si="289"/>
        <v>0</v>
      </c>
    </row>
    <row r="545" spans="2:38" x14ac:dyDescent="0.25">
      <c r="B545" s="207" t="s">
        <v>460</v>
      </c>
      <c r="C545" s="208" t="s">
        <v>325</v>
      </c>
      <c r="D545" s="209">
        <f>D546+D560</f>
        <v>0</v>
      </c>
      <c r="E545" s="209">
        <f>E546+E560</f>
        <v>0</v>
      </c>
      <c r="F545" s="209">
        <f t="shared" si="282"/>
        <v>0</v>
      </c>
      <c r="G545" s="209">
        <f>G546+G560</f>
        <v>0</v>
      </c>
      <c r="H545" s="209">
        <f t="shared" si="283"/>
        <v>0</v>
      </c>
      <c r="I545" s="209">
        <f>I546+I560</f>
        <v>0</v>
      </c>
      <c r="J545" s="209">
        <f t="shared" si="284"/>
        <v>0</v>
      </c>
      <c r="K545" s="209">
        <f t="shared" ref="K545:AJ545" si="290">K546+K560</f>
        <v>0</v>
      </c>
      <c r="L545" s="209">
        <f t="shared" si="290"/>
        <v>0</v>
      </c>
      <c r="M545" s="209">
        <f t="shared" si="290"/>
        <v>0</v>
      </c>
      <c r="N545" s="209">
        <f t="shared" si="290"/>
        <v>0</v>
      </c>
      <c r="O545" s="209">
        <f t="shared" si="290"/>
        <v>0</v>
      </c>
      <c r="P545" s="209">
        <f t="shared" si="290"/>
        <v>0</v>
      </c>
      <c r="Q545" s="209">
        <f t="shared" si="290"/>
        <v>0</v>
      </c>
      <c r="R545" s="209">
        <f t="shared" si="290"/>
        <v>0</v>
      </c>
      <c r="S545" s="209">
        <f t="shared" si="290"/>
        <v>0</v>
      </c>
      <c r="T545" s="209">
        <f t="shared" si="290"/>
        <v>0</v>
      </c>
      <c r="U545" s="209">
        <f t="shared" si="290"/>
        <v>0</v>
      </c>
      <c r="V545" s="209">
        <f t="shared" si="290"/>
        <v>0</v>
      </c>
      <c r="W545" s="209">
        <f t="shared" si="290"/>
        <v>0</v>
      </c>
      <c r="X545" s="209">
        <f t="shared" si="290"/>
        <v>0</v>
      </c>
      <c r="Y545" s="209">
        <f t="shared" si="285"/>
        <v>0</v>
      </c>
      <c r="Z545" s="209">
        <f t="shared" si="290"/>
        <v>0</v>
      </c>
      <c r="AA545" s="209">
        <f t="shared" si="290"/>
        <v>0</v>
      </c>
      <c r="AB545" s="209">
        <f t="shared" si="290"/>
        <v>0</v>
      </c>
      <c r="AC545" s="209">
        <f t="shared" si="286"/>
        <v>0</v>
      </c>
      <c r="AD545" s="209">
        <f t="shared" si="290"/>
        <v>0</v>
      </c>
      <c r="AE545" s="209">
        <f t="shared" si="290"/>
        <v>0</v>
      </c>
      <c r="AF545" s="209">
        <f t="shared" si="290"/>
        <v>0</v>
      </c>
      <c r="AG545" s="209">
        <f t="shared" si="287"/>
        <v>0</v>
      </c>
      <c r="AH545" s="209">
        <f t="shared" si="290"/>
        <v>0</v>
      </c>
      <c r="AI545" s="209">
        <f t="shared" si="290"/>
        <v>0</v>
      </c>
      <c r="AJ545" s="209">
        <f t="shared" si="290"/>
        <v>0</v>
      </c>
      <c r="AK545" s="209">
        <f t="shared" si="288"/>
        <v>0</v>
      </c>
      <c r="AL545" s="209">
        <f t="shared" si="289"/>
        <v>0</v>
      </c>
    </row>
    <row r="546" spans="2:38" x14ac:dyDescent="0.25">
      <c r="B546" s="219" t="s">
        <v>461</v>
      </c>
      <c r="C546" s="220" t="s">
        <v>326</v>
      </c>
      <c r="D546" s="221">
        <f>SUM(D547:D559)</f>
        <v>0</v>
      </c>
      <c r="E546" s="221">
        <f>SUM(E547:E559)</f>
        <v>0</v>
      </c>
      <c r="F546" s="221">
        <f t="shared" si="282"/>
        <v>0</v>
      </c>
      <c r="G546" s="221">
        <f>SUM(G547:G559)</f>
        <v>0</v>
      </c>
      <c r="H546" s="221">
        <f t="shared" si="283"/>
        <v>0</v>
      </c>
      <c r="I546" s="221">
        <f>SUM(I547:I559)</f>
        <v>0</v>
      </c>
      <c r="J546" s="221">
        <f t="shared" si="284"/>
        <v>0</v>
      </c>
      <c r="K546" s="221">
        <f t="shared" ref="K546:AJ546" si="291">SUM(K547:K559)</f>
        <v>0</v>
      </c>
      <c r="L546" s="221">
        <f t="shared" si="291"/>
        <v>0</v>
      </c>
      <c r="M546" s="221">
        <f t="shared" si="291"/>
        <v>0</v>
      </c>
      <c r="N546" s="221">
        <f t="shared" si="291"/>
        <v>0</v>
      </c>
      <c r="O546" s="221">
        <f t="shared" si="291"/>
        <v>0</v>
      </c>
      <c r="P546" s="221">
        <f t="shared" si="291"/>
        <v>0</v>
      </c>
      <c r="Q546" s="221">
        <f t="shared" si="291"/>
        <v>0</v>
      </c>
      <c r="R546" s="221">
        <f t="shared" si="291"/>
        <v>0</v>
      </c>
      <c r="S546" s="221">
        <f t="shared" si="291"/>
        <v>0</v>
      </c>
      <c r="T546" s="221">
        <f t="shared" si="291"/>
        <v>0</v>
      </c>
      <c r="U546" s="221">
        <f t="shared" si="291"/>
        <v>0</v>
      </c>
      <c r="V546" s="221">
        <f t="shared" si="291"/>
        <v>0</v>
      </c>
      <c r="W546" s="221">
        <f t="shared" si="291"/>
        <v>0</v>
      </c>
      <c r="X546" s="221">
        <f t="shared" si="291"/>
        <v>0</v>
      </c>
      <c r="Y546" s="221">
        <f t="shared" si="285"/>
        <v>0</v>
      </c>
      <c r="Z546" s="221">
        <f t="shared" si="291"/>
        <v>0</v>
      </c>
      <c r="AA546" s="221">
        <f t="shared" si="291"/>
        <v>0</v>
      </c>
      <c r="AB546" s="221">
        <f t="shared" si="291"/>
        <v>0</v>
      </c>
      <c r="AC546" s="221">
        <f t="shared" si="286"/>
        <v>0</v>
      </c>
      <c r="AD546" s="221">
        <f t="shared" si="291"/>
        <v>0</v>
      </c>
      <c r="AE546" s="221">
        <f t="shared" si="291"/>
        <v>0</v>
      </c>
      <c r="AF546" s="221">
        <f t="shared" si="291"/>
        <v>0</v>
      </c>
      <c r="AG546" s="221">
        <f t="shared" si="287"/>
        <v>0</v>
      </c>
      <c r="AH546" s="221">
        <f t="shared" si="291"/>
        <v>0</v>
      </c>
      <c r="AI546" s="221">
        <f t="shared" si="291"/>
        <v>0</v>
      </c>
      <c r="AJ546" s="221">
        <f t="shared" si="291"/>
        <v>0</v>
      </c>
      <c r="AK546" s="221">
        <f t="shared" si="288"/>
        <v>0</v>
      </c>
      <c r="AL546" s="221">
        <f t="shared" si="289"/>
        <v>0</v>
      </c>
    </row>
    <row r="547" spans="2:38" x14ac:dyDescent="0.25">
      <c r="B547" s="210" t="s">
        <v>462</v>
      </c>
      <c r="C547" s="211" t="s">
        <v>327</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si="282"/>
        <v>0</v>
      </c>
      <c r="G547" s="212"/>
      <c r="H547" s="212">
        <f t="shared" si="283"/>
        <v>0</v>
      </c>
      <c r="I547" s="212"/>
      <c r="J547" s="212">
        <f t="shared" si="284"/>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si="285"/>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si="286"/>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si="287"/>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si="288"/>
        <v>0</v>
      </c>
      <c r="AL547" s="212">
        <f t="shared" si="289"/>
        <v>0</v>
      </c>
    </row>
    <row r="548" spans="2:38" x14ac:dyDescent="0.25">
      <c r="B548" s="210" t="s">
        <v>1542</v>
      </c>
      <c r="C548" s="211" t="s">
        <v>1543</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si="282"/>
        <v>0</v>
      </c>
      <c r="G548" s="212"/>
      <c r="H548" s="212">
        <f t="shared" si="283"/>
        <v>0</v>
      </c>
      <c r="I548" s="212"/>
      <c r="J548" s="212">
        <f t="shared" si="284"/>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si="285"/>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si="286"/>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si="287"/>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si="288"/>
        <v>0</v>
      </c>
      <c r="AL548" s="212">
        <f t="shared" si="289"/>
        <v>0</v>
      </c>
    </row>
    <row r="549" spans="2:38" x14ac:dyDescent="0.25">
      <c r="B549" s="210" t="s">
        <v>1544</v>
      </c>
      <c r="C549" s="211" t="s">
        <v>1545</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282"/>
        <v>0</v>
      </c>
      <c r="G549" s="212"/>
      <c r="H549" s="212">
        <f t="shared" si="283"/>
        <v>0</v>
      </c>
      <c r="I549" s="212"/>
      <c r="J549" s="212">
        <f t="shared" si="284"/>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285"/>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286"/>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287"/>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288"/>
        <v>0</v>
      </c>
      <c r="AL549" s="212">
        <f t="shared" si="289"/>
        <v>0</v>
      </c>
    </row>
    <row r="550" spans="2:38" x14ac:dyDescent="0.25">
      <c r="B550" s="210" t="s">
        <v>1546</v>
      </c>
      <c r="C550" s="211" t="s">
        <v>1547</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282"/>
        <v>0</v>
      </c>
      <c r="G550" s="212"/>
      <c r="H550" s="212">
        <f t="shared" si="283"/>
        <v>0</v>
      </c>
      <c r="I550" s="212"/>
      <c r="J550" s="212">
        <f t="shared" si="284"/>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285"/>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286"/>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287"/>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288"/>
        <v>0</v>
      </c>
      <c r="AL550" s="212">
        <f t="shared" si="289"/>
        <v>0</v>
      </c>
    </row>
    <row r="551" spans="2:38" x14ac:dyDescent="0.25">
      <c r="B551" s="210" t="s">
        <v>1548</v>
      </c>
      <c r="C551" s="211" t="s">
        <v>1549</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282"/>
        <v>0</v>
      </c>
      <c r="G551" s="212"/>
      <c r="H551" s="212">
        <f t="shared" si="283"/>
        <v>0</v>
      </c>
      <c r="I551" s="212"/>
      <c r="J551" s="212">
        <f t="shared" si="284"/>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285"/>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286"/>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287"/>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288"/>
        <v>0</v>
      </c>
      <c r="AL551" s="212">
        <f t="shared" si="289"/>
        <v>0</v>
      </c>
    </row>
    <row r="552" spans="2:38" x14ac:dyDescent="0.25">
      <c r="B552" s="210" t="s">
        <v>1550</v>
      </c>
      <c r="C552" s="211" t="s">
        <v>1551</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282"/>
        <v>0</v>
      </c>
      <c r="G552" s="212"/>
      <c r="H552" s="212">
        <f t="shared" si="283"/>
        <v>0</v>
      </c>
      <c r="I552" s="212"/>
      <c r="J552" s="212">
        <f t="shared" si="284"/>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285"/>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286"/>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287"/>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288"/>
        <v>0</v>
      </c>
      <c r="AL552" s="212">
        <f t="shared" si="289"/>
        <v>0</v>
      </c>
    </row>
    <row r="553" spans="2:38" x14ac:dyDescent="0.25">
      <c r="B553" s="210" t="s">
        <v>463</v>
      </c>
      <c r="C553" s="211" t="s">
        <v>328</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282"/>
        <v>0</v>
      </c>
      <c r="G553" s="212"/>
      <c r="H553" s="212">
        <f t="shared" si="283"/>
        <v>0</v>
      </c>
      <c r="I553" s="212"/>
      <c r="J553" s="212">
        <f t="shared" si="284"/>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285"/>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286"/>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287"/>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288"/>
        <v>0</v>
      </c>
      <c r="AL553" s="212">
        <f t="shared" si="289"/>
        <v>0</v>
      </c>
    </row>
    <row r="554" spans="2:38" x14ac:dyDescent="0.25">
      <c r="B554" s="210" t="s">
        <v>1552</v>
      </c>
      <c r="C554" s="211" t="s">
        <v>1553</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282"/>
        <v>0</v>
      </c>
      <c r="G554" s="212"/>
      <c r="H554" s="212">
        <f t="shared" si="283"/>
        <v>0</v>
      </c>
      <c r="I554" s="212"/>
      <c r="J554" s="212">
        <f t="shared" si="284"/>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285"/>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286"/>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287"/>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288"/>
        <v>0</v>
      </c>
      <c r="AL554" s="212">
        <f t="shared" si="289"/>
        <v>0</v>
      </c>
    </row>
    <row r="555" spans="2:38" x14ac:dyDescent="0.25">
      <c r="B555" s="210" t="s">
        <v>1554</v>
      </c>
      <c r="C555" s="211" t="s">
        <v>1555</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282"/>
        <v>0</v>
      </c>
      <c r="G555" s="212"/>
      <c r="H555" s="212">
        <f t="shared" si="283"/>
        <v>0</v>
      </c>
      <c r="I555" s="212"/>
      <c r="J555" s="212">
        <f t="shared" si="284"/>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285"/>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286"/>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287"/>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288"/>
        <v>0</v>
      </c>
      <c r="AL555" s="212">
        <f t="shared" si="289"/>
        <v>0</v>
      </c>
    </row>
    <row r="556" spans="2:38" x14ac:dyDescent="0.25">
      <c r="B556" s="210" t="s">
        <v>1556</v>
      </c>
      <c r="C556" s="211" t="s">
        <v>1557</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si="282"/>
        <v>0</v>
      </c>
      <c r="G556" s="212"/>
      <c r="H556" s="212">
        <f t="shared" si="283"/>
        <v>0</v>
      </c>
      <c r="I556" s="212"/>
      <c r="J556" s="212">
        <f t="shared" si="284"/>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si="285"/>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si="286"/>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si="287"/>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si="288"/>
        <v>0</v>
      </c>
      <c r="AL556" s="212">
        <f t="shared" si="289"/>
        <v>0</v>
      </c>
    </row>
    <row r="557" spans="2:38" x14ac:dyDescent="0.25">
      <c r="B557" s="210" t="s">
        <v>1558</v>
      </c>
      <c r="C557" s="211" t="s">
        <v>1559</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si="282"/>
        <v>0</v>
      </c>
      <c r="G557" s="212"/>
      <c r="H557" s="212">
        <f t="shared" si="283"/>
        <v>0</v>
      </c>
      <c r="I557" s="212"/>
      <c r="J557" s="212">
        <f t="shared" si="284"/>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si="285"/>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si="286"/>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si="287"/>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si="288"/>
        <v>0</v>
      </c>
      <c r="AL557" s="212">
        <f t="shared" si="289"/>
        <v>0</v>
      </c>
    </row>
    <row r="558" spans="2:38" x14ac:dyDescent="0.25">
      <c r="B558" s="210" t="s">
        <v>1560</v>
      </c>
      <c r="C558" s="211" t="s">
        <v>1561</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si="282"/>
        <v>0</v>
      </c>
      <c r="G558" s="212"/>
      <c r="H558" s="212">
        <f t="shared" si="283"/>
        <v>0</v>
      </c>
      <c r="I558" s="212"/>
      <c r="J558" s="212">
        <f t="shared" si="284"/>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si="285"/>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si="286"/>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si="287"/>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si="288"/>
        <v>0</v>
      </c>
      <c r="AL558" s="212">
        <f t="shared" si="289"/>
        <v>0</v>
      </c>
    </row>
    <row r="559" spans="2:38" x14ac:dyDescent="0.25">
      <c r="B559" s="210" t="s">
        <v>1562</v>
      </c>
      <c r="C559" s="211" t="s">
        <v>1563</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282"/>
        <v>0</v>
      </c>
      <c r="G559" s="212"/>
      <c r="H559" s="212">
        <f t="shared" si="283"/>
        <v>0</v>
      </c>
      <c r="I559" s="212"/>
      <c r="J559" s="212">
        <f t="shared" si="284"/>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285"/>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286"/>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287"/>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288"/>
        <v>0</v>
      </c>
      <c r="AL559" s="212">
        <f t="shared" si="289"/>
        <v>0</v>
      </c>
    </row>
    <row r="560" spans="2:38" x14ac:dyDescent="0.25">
      <c r="B560" s="219" t="s">
        <v>464</v>
      </c>
      <c r="C560" s="220" t="s">
        <v>329</v>
      </c>
      <c r="D560" s="221">
        <f>D561</f>
        <v>0</v>
      </c>
      <c r="E560" s="221">
        <f>E561</f>
        <v>0</v>
      </c>
      <c r="F560" s="221">
        <f t="shared" si="282"/>
        <v>0</v>
      </c>
      <c r="G560" s="221">
        <f>G561</f>
        <v>0</v>
      </c>
      <c r="H560" s="221">
        <f t="shared" si="283"/>
        <v>0</v>
      </c>
      <c r="I560" s="221">
        <f>I561</f>
        <v>0</v>
      </c>
      <c r="J560" s="221">
        <f t="shared" si="284"/>
        <v>0</v>
      </c>
      <c r="K560" s="221">
        <f t="shared" ref="K560:AJ560" si="292">K561</f>
        <v>0</v>
      </c>
      <c r="L560" s="221">
        <f t="shared" si="292"/>
        <v>0</v>
      </c>
      <c r="M560" s="221">
        <f t="shared" si="292"/>
        <v>0</v>
      </c>
      <c r="N560" s="221">
        <f t="shared" si="292"/>
        <v>0</v>
      </c>
      <c r="O560" s="221">
        <f t="shared" si="292"/>
        <v>0</v>
      </c>
      <c r="P560" s="221">
        <f t="shared" si="292"/>
        <v>0</v>
      </c>
      <c r="Q560" s="221">
        <f t="shared" si="292"/>
        <v>0</v>
      </c>
      <c r="R560" s="221">
        <f t="shared" si="292"/>
        <v>0</v>
      </c>
      <c r="S560" s="221">
        <f t="shared" si="292"/>
        <v>0</v>
      </c>
      <c r="T560" s="221">
        <f t="shared" si="292"/>
        <v>0</v>
      </c>
      <c r="U560" s="221">
        <f t="shared" si="292"/>
        <v>0</v>
      </c>
      <c r="V560" s="221">
        <f t="shared" si="292"/>
        <v>0</v>
      </c>
      <c r="W560" s="221">
        <f t="shared" si="292"/>
        <v>0</v>
      </c>
      <c r="X560" s="221">
        <f t="shared" si="292"/>
        <v>0</v>
      </c>
      <c r="Y560" s="221">
        <f t="shared" si="285"/>
        <v>0</v>
      </c>
      <c r="Z560" s="221">
        <f t="shared" si="292"/>
        <v>0</v>
      </c>
      <c r="AA560" s="221">
        <f t="shared" si="292"/>
        <v>0</v>
      </c>
      <c r="AB560" s="221">
        <f t="shared" si="292"/>
        <v>0</v>
      </c>
      <c r="AC560" s="221">
        <f t="shared" si="286"/>
        <v>0</v>
      </c>
      <c r="AD560" s="221">
        <f t="shared" si="292"/>
        <v>0</v>
      </c>
      <c r="AE560" s="221">
        <f t="shared" si="292"/>
        <v>0</v>
      </c>
      <c r="AF560" s="221">
        <f t="shared" si="292"/>
        <v>0</v>
      </c>
      <c r="AG560" s="221">
        <f t="shared" si="287"/>
        <v>0</v>
      </c>
      <c r="AH560" s="221">
        <f t="shared" si="292"/>
        <v>0</v>
      </c>
      <c r="AI560" s="221">
        <f t="shared" si="292"/>
        <v>0</v>
      </c>
      <c r="AJ560" s="221">
        <f t="shared" si="292"/>
        <v>0</v>
      </c>
      <c r="AK560" s="221">
        <f t="shared" si="288"/>
        <v>0</v>
      </c>
      <c r="AL560" s="221">
        <f t="shared" si="289"/>
        <v>0</v>
      </c>
    </row>
    <row r="561" spans="2:38" x14ac:dyDescent="0.25">
      <c r="B561" s="210" t="s">
        <v>465</v>
      </c>
      <c r="C561" s="211" t="s">
        <v>330</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si="282"/>
        <v>0</v>
      </c>
      <c r="G561" s="212"/>
      <c r="H561" s="212">
        <f t="shared" si="283"/>
        <v>0</v>
      </c>
      <c r="I561" s="212"/>
      <c r="J561" s="212">
        <f t="shared" si="284"/>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si="285"/>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si="286"/>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si="287"/>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si="288"/>
        <v>0</v>
      </c>
      <c r="AL561" s="212">
        <f t="shared" si="289"/>
        <v>0</v>
      </c>
    </row>
    <row r="562" spans="2:38" x14ac:dyDescent="0.25">
      <c r="B562" s="207" t="s">
        <v>464</v>
      </c>
      <c r="C562" s="208" t="s">
        <v>329</v>
      </c>
      <c r="D562" s="209">
        <f>D563</f>
        <v>0</v>
      </c>
      <c r="E562" s="209">
        <f>E563</f>
        <v>0</v>
      </c>
      <c r="F562" s="209">
        <f t="shared" si="282"/>
        <v>0</v>
      </c>
      <c r="G562" s="209">
        <f>G563</f>
        <v>0</v>
      </c>
      <c r="H562" s="209">
        <f t="shared" si="283"/>
        <v>0</v>
      </c>
      <c r="I562" s="209">
        <f>I563</f>
        <v>0</v>
      </c>
      <c r="J562" s="209">
        <f t="shared" si="284"/>
        <v>0</v>
      </c>
      <c r="K562" s="209">
        <f t="shared" ref="K562:AJ562" si="293">K563</f>
        <v>0</v>
      </c>
      <c r="L562" s="209">
        <f t="shared" si="293"/>
        <v>0</v>
      </c>
      <c r="M562" s="209">
        <f t="shared" si="293"/>
        <v>0</v>
      </c>
      <c r="N562" s="209">
        <f t="shared" si="293"/>
        <v>0</v>
      </c>
      <c r="O562" s="209">
        <f t="shared" si="293"/>
        <v>0</v>
      </c>
      <c r="P562" s="209">
        <f t="shared" si="293"/>
        <v>0</v>
      </c>
      <c r="Q562" s="209">
        <f t="shared" si="293"/>
        <v>0</v>
      </c>
      <c r="R562" s="209">
        <f t="shared" si="293"/>
        <v>0</v>
      </c>
      <c r="S562" s="209">
        <f t="shared" si="293"/>
        <v>0</v>
      </c>
      <c r="T562" s="209">
        <f t="shared" si="293"/>
        <v>0</v>
      </c>
      <c r="U562" s="209">
        <f t="shared" si="293"/>
        <v>0</v>
      </c>
      <c r="V562" s="209">
        <f t="shared" si="293"/>
        <v>0</v>
      </c>
      <c r="W562" s="209">
        <f t="shared" si="293"/>
        <v>0</v>
      </c>
      <c r="X562" s="209">
        <f t="shared" si="293"/>
        <v>0</v>
      </c>
      <c r="Y562" s="209">
        <f t="shared" si="285"/>
        <v>0</v>
      </c>
      <c r="Z562" s="209">
        <f t="shared" si="293"/>
        <v>0</v>
      </c>
      <c r="AA562" s="209">
        <f t="shared" si="293"/>
        <v>0</v>
      </c>
      <c r="AB562" s="209">
        <f t="shared" si="293"/>
        <v>0</v>
      </c>
      <c r="AC562" s="209">
        <f t="shared" si="286"/>
        <v>0</v>
      </c>
      <c r="AD562" s="209">
        <f t="shared" si="293"/>
        <v>0</v>
      </c>
      <c r="AE562" s="209">
        <f t="shared" si="293"/>
        <v>0</v>
      </c>
      <c r="AF562" s="209">
        <f t="shared" si="293"/>
        <v>0</v>
      </c>
      <c r="AG562" s="209">
        <f t="shared" si="287"/>
        <v>0</v>
      </c>
      <c r="AH562" s="209">
        <f t="shared" si="293"/>
        <v>0</v>
      </c>
      <c r="AI562" s="209">
        <f t="shared" si="293"/>
        <v>0</v>
      </c>
      <c r="AJ562" s="209">
        <f t="shared" si="293"/>
        <v>0</v>
      </c>
      <c r="AK562" s="209">
        <f t="shared" si="288"/>
        <v>0</v>
      </c>
      <c r="AL562" s="209">
        <f t="shared" si="289"/>
        <v>0</v>
      </c>
    </row>
    <row r="563" spans="2:38" x14ac:dyDescent="0.25">
      <c r="B563" s="219" t="s">
        <v>465</v>
      </c>
      <c r="C563" s="220" t="s">
        <v>330</v>
      </c>
      <c r="D563" s="221">
        <f>SUM(D564:D580)</f>
        <v>0</v>
      </c>
      <c r="E563" s="221">
        <f>SUM(E564:E580)</f>
        <v>0</v>
      </c>
      <c r="F563" s="221">
        <f t="shared" si="282"/>
        <v>0</v>
      </c>
      <c r="G563" s="221">
        <f>SUM(G564:G580)</f>
        <v>0</v>
      </c>
      <c r="H563" s="221">
        <f t="shared" si="283"/>
        <v>0</v>
      </c>
      <c r="I563" s="221">
        <f>SUM(I564:I580)</f>
        <v>0</v>
      </c>
      <c r="J563" s="221">
        <f t="shared" si="284"/>
        <v>0</v>
      </c>
      <c r="K563" s="221">
        <f t="shared" ref="K563:X563" si="294">SUM(K564:K580)</f>
        <v>0</v>
      </c>
      <c r="L563" s="221">
        <f t="shared" si="294"/>
        <v>0</v>
      </c>
      <c r="M563" s="221">
        <f t="shared" si="294"/>
        <v>0</v>
      </c>
      <c r="N563" s="221">
        <f t="shared" si="294"/>
        <v>0</v>
      </c>
      <c r="O563" s="221">
        <f t="shared" si="294"/>
        <v>0</v>
      </c>
      <c r="P563" s="221">
        <f t="shared" si="294"/>
        <v>0</v>
      </c>
      <c r="Q563" s="221">
        <f t="shared" si="294"/>
        <v>0</v>
      </c>
      <c r="R563" s="221">
        <f t="shared" si="294"/>
        <v>0</v>
      </c>
      <c r="S563" s="221">
        <f t="shared" si="294"/>
        <v>0</v>
      </c>
      <c r="T563" s="221">
        <f t="shared" si="294"/>
        <v>0</v>
      </c>
      <c r="U563" s="221">
        <f t="shared" si="294"/>
        <v>0</v>
      </c>
      <c r="V563" s="221">
        <f t="shared" si="294"/>
        <v>0</v>
      </c>
      <c r="W563" s="221">
        <f t="shared" si="294"/>
        <v>0</v>
      </c>
      <c r="X563" s="221">
        <f t="shared" si="294"/>
        <v>0</v>
      </c>
      <c r="Y563" s="221">
        <f t="shared" si="285"/>
        <v>0</v>
      </c>
      <c r="Z563" s="221">
        <f>SUM(Z564:Z580)</f>
        <v>0</v>
      </c>
      <c r="AA563" s="221">
        <f>SUM(AA564:AA580)</f>
        <v>0</v>
      </c>
      <c r="AB563" s="221">
        <f>SUM(AB564:AB580)</f>
        <v>0</v>
      </c>
      <c r="AC563" s="221">
        <f t="shared" si="286"/>
        <v>0</v>
      </c>
      <c r="AD563" s="221">
        <f>SUM(AD564:AD580)</f>
        <v>0</v>
      </c>
      <c r="AE563" s="221">
        <f>SUM(AE564:AE580)</f>
        <v>0</v>
      </c>
      <c r="AF563" s="221">
        <f>SUM(AF564:AF580)</f>
        <v>0</v>
      </c>
      <c r="AG563" s="221">
        <f t="shared" si="287"/>
        <v>0</v>
      </c>
      <c r="AH563" s="221">
        <f>SUM(AH564:AH580)</f>
        <v>0</v>
      </c>
      <c r="AI563" s="221">
        <f>SUM(AI564:AI580)</f>
        <v>0</v>
      </c>
      <c r="AJ563" s="221">
        <f>SUM(AJ564:AJ580)</f>
        <v>0</v>
      </c>
      <c r="AK563" s="221">
        <f t="shared" si="288"/>
        <v>0</v>
      </c>
      <c r="AL563" s="221">
        <f t="shared" si="289"/>
        <v>0</v>
      </c>
    </row>
    <row r="564" spans="2:38" x14ac:dyDescent="0.25">
      <c r="B564" s="210" t="s">
        <v>466</v>
      </c>
      <c r="C564" s="211" t="s">
        <v>331</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295">D564+E564</f>
        <v>0</v>
      </c>
      <c r="G564" s="212"/>
      <c r="H564" s="212">
        <f t="shared" ref="H564:H586" si="296">F564-G564</f>
        <v>0</v>
      </c>
      <c r="I564" s="212"/>
      <c r="J564" s="212">
        <f t="shared" ref="J564:J586" si="297">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298">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299">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300">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301">AH564+AI564+AJ564</f>
        <v>0</v>
      </c>
      <c r="AL564" s="212">
        <f t="shared" ref="AL564:AL586" si="302">Y564+AC564+AG564+AK564</f>
        <v>0</v>
      </c>
    </row>
    <row r="565" spans="2:38" x14ac:dyDescent="0.25">
      <c r="B565" s="210" t="s">
        <v>1564</v>
      </c>
      <c r="C565" s="211" t="s">
        <v>1565</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295"/>
        <v>0</v>
      </c>
      <c r="G565" s="212"/>
      <c r="H565" s="212">
        <f t="shared" si="296"/>
        <v>0</v>
      </c>
      <c r="I565" s="212"/>
      <c r="J565" s="212">
        <f t="shared" si="297"/>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298"/>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299"/>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300"/>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301"/>
        <v>0</v>
      </c>
      <c r="AL565" s="212">
        <f t="shared" si="302"/>
        <v>0</v>
      </c>
    </row>
    <row r="566" spans="2:38" x14ac:dyDescent="0.25">
      <c r="B566" s="210" t="s">
        <v>1566</v>
      </c>
      <c r="C566" s="211" t="s">
        <v>782</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295"/>
        <v>0</v>
      </c>
      <c r="G566" s="212"/>
      <c r="H566" s="212">
        <f t="shared" si="296"/>
        <v>0</v>
      </c>
      <c r="I566" s="212"/>
      <c r="J566" s="212">
        <f t="shared" si="297"/>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298"/>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299"/>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300"/>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301"/>
        <v>0</v>
      </c>
      <c r="AL566" s="212">
        <f t="shared" si="302"/>
        <v>0</v>
      </c>
    </row>
    <row r="567" spans="2:38" x14ac:dyDescent="0.25">
      <c r="B567" s="210" t="s">
        <v>1567</v>
      </c>
      <c r="C567" s="211" t="s">
        <v>1568</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295"/>
        <v>0</v>
      </c>
      <c r="G567" s="212"/>
      <c r="H567" s="212">
        <f t="shared" si="296"/>
        <v>0</v>
      </c>
      <c r="I567" s="212"/>
      <c r="J567" s="212">
        <f t="shared" si="297"/>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298"/>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299"/>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300"/>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301"/>
        <v>0</v>
      </c>
      <c r="AL567" s="212">
        <f t="shared" si="302"/>
        <v>0</v>
      </c>
    </row>
    <row r="568" spans="2:38" x14ac:dyDescent="0.25">
      <c r="B568" s="210" t="s">
        <v>1569</v>
      </c>
      <c r="C568" s="211" t="s">
        <v>1570</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295"/>
        <v>0</v>
      </c>
      <c r="G568" s="212"/>
      <c r="H568" s="212">
        <f t="shared" si="296"/>
        <v>0</v>
      </c>
      <c r="I568" s="212"/>
      <c r="J568" s="212">
        <f t="shared" si="297"/>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298"/>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299"/>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300"/>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301"/>
        <v>0</v>
      </c>
      <c r="AL568" s="212">
        <f t="shared" si="302"/>
        <v>0</v>
      </c>
    </row>
    <row r="569" spans="2:38" x14ac:dyDescent="0.25">
      <c r="B569" s="210" t="s">
        <v>1571</v>
      </c>
      <c r="C569" s="211" t="s">
        <v>1572</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295"/>
        <v>0</v>
      </c>
      <c r="G569" s="212"/>
      <c r="H569" s="212">
        <f t="shared" si="296"/>
        <v>0</v>
      </c>
      <c r="I569" s="212"/>
      <c r="J569" s="212">
        <f t="shared" si="297"/>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298"/>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299"/>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300"/>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301"/>
        <v>0</v>
      </c>
      <c r="AL569" s="212">
        <f t="shared" si="302"/>
        <v>0</v>
      </c>
    </row>
    <row r="570" spans="2:38" x14ac:dyDescent="0.25">
      <c r="B570" s="210" t="s">
        <v>1573</v>
      </c>
      <c r="C570" s="211" t="s">
        <v>1574</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295"/>
        <v>0</v>
      </c>
      <c r="G570" s="212"/>
      <c r="H570" s="212">
        <f t="shared" si="296"/>
        <v>0</v>
      </c>
      <c r="I570" s="212"/>
      <c r="J570" s="212">
        <f t="shared" si="297"/>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298"/>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299"/>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300"/>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301"/>
        <v>0</v>
      </c>
      <c r="AL570" s="212">
        <f t="shared" si="302"/>
        <v>0</v>
      </c>
    </row>
    <row r="571" spans="2:38" x14ac:dyDescent="0.25">
      <c r="B571" s="210" t="s">
        <v>1575</v>
      </c>
      <c r="C571" s="211" t="s">
        <v>1576</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295"/>
        <v>0</v>
      </c>
      <c r="G571" s="212"/>
      <c r="H571" s="212">
        <f t="shared" si="296"/>
        <v>0</v>
      </c>
      <c r="I571" s="212"/>
      <c r="J571" s="212">
        <f t="shared" si="297"/>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298"/>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299"/>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300"/>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301"/>
        <v>0</v>
      </c>
      <c r="AL571" s="212">
        <f t="shared" si="302"/>
        <v>0</v>
      </c>
    </row>
    <row r="572" spans="2:38" x14ac:dyDescent="0.25">
      <c r="B572" s="210" t="s">
        <v>1577</v>
      </c>
      <c r="C572" s="211" t="s">
        <v>1578</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295"/>
        <v>0</v>
      </c>
      <c r="G572" s="212"/>
      <c r="H572" s="212">
        <f t="shared" si="296"/>
        <v>0</v>
      </c>
      <c r="I572" s="212"/>
      <c r="J572" s="212">
        <f t="shared" si="297"/>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298"/>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299"/>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300"/>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301"/>
        <v>0</v>
      </c>
      <c r="AL572" s="212">
        <f t="shared" si="302"/>
        <v>0</v>
      </c>
    </row>
    <row r="573" spans="2:38" x14ac:dyDescent="0.25">
      <c r="B573" s="210" t="s">
        <v>1579</v>
      </c>
      <c r="C573" s="211" t="s">
        <v>1580</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295"/>
        <v>0</v>
      </c>
      <c r="G573" s="212"/>
      <c r="H573" s="212">
        <f t="shared" si="296"/>
        <v>0</v>
      </c>
      <c r="I573" s="212"/>
      <c r="J573" s="212">
        <f t="shared" si="297"/>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298"/>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299"/>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300"/>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301"/>
        <v>0</v>
      </c>
      <c r="AL573" s="212">
        <f t="shared" si="302"/>
        <v>0</v>
      </c>
    </row>
    <row r="574" spans="2:38" x14ac:dyDescent="0.25">
      <c r="B574" s="210" t="s">
        <v>1581</v>
      </c>
      <c r="C574" s="211" t="s">
        <v>1582</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295"/>
        <v>0</v>
      </c>
      <c r="G574" s="212"/>
      <c r="H574" s="212">
        <f t="shared" si="296"/>
        <v>0</v>
      </c>
      <c r="I574" s="212"/>
      <c r="J574" s="212">
        <f t="shared" si="297"/>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298"/>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299"/>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300"/>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301"/>
        <v>0</v>
      </c>
      <c r="AL574" s="212">
        <f t="shared" si="302"/>
        <v>0</v>
      </c>
    </row>
    <row r="575" spans="2:38" x14ac:dyDescent="0.25">
      <c r="B575" s="210" t="s">
        <v>1583</v>
      </c>
      <c r="C575" s="211" t="s">
        <v>1584</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295"/>
        <v>0</v>
      </c>
      <c r="G575" s="212"/>
      <c r="H575" s="212">
        <f t="shared" si="296"/>
        <v>0</v>
      </c>
      <c r="I575" s="212"/>
      <c r="J575" s="212">
        <f t="shared" si="297"/>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298"/>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299"/>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300"/>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301"/>
        <v>0</v>
      </c>
      <c r="AL575" s="212">
        <f t="shared" si="302"/>
        <v>0</v>
      </c>
    </row>
    <row r="576" spans="2:38" x14ac:dyDescent="0.25">
      <c r="B576" s="210" t="s">
        <v>1585</v>
      </c>
      <c r="C576" s="211" t="s">
        <v>1586</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295"/>
        <v>0</v>
      </c>
      <c r="G576" s="212"/>
      <c r="H576" s="212">
        <f t="shared" si="296"/>
        <v>0</v>
      </c>
      <c r="I576" s="212"/>
      <c r="J576" s="212">
        <f t="shared" si="297"/>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298"/>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299"/>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300"/>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301"/>
        <v>0</v>
      </c>
      <c r="AL576" s="212">
        <f t="shared" si="302"/>
        <v>0</v>
      </c>
    </row>
    <row r="577" spans="2:38" x14ac:dyDescent="0.25">
      <c r="B577" s="210" t="s">
        <v>1587</v>
      </c>
      <c r="C577" s="211" t="s">
        <v>1588</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295"/>
        <v>0</v>
      </c>
      <c r="G577" s="212"/>
      <c r="H577" s="212">
        <f t="shared" si="296"/>
        <v>0</v>
      </c>
      <c r="I577" s="212"/>
      <c r="J577" s="212">
        <f t="shared" si="297"/>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298"/>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299"/>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300"/>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301"/>
        <v>0</v>
      </c>
      <c r="AL577" s="212">
        <f t="shared" si="302"/>
        <v>0</v>
      </c>
    </row>
    <row r="578" spans="2:38" x14ac:dyDescent="0.25">
      <c r="B578" s="210" t="s">
        <v>1589</v>
      </c>
      <c r="C578" s="211" t="s">
        <v>1590</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295"/>
        <v>0</v>
      </c>
      <c r="G578" s="212"/>
      <c r="H578" s="212">
        <f t="shared" si="296"/>
        <v>0</v>
      </c>
      <c r="I578" s="212"/>
      <c r="J578" s="212">
        <f t="shared" si="297"/>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298"/>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299"/>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300"/>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301"/>
        <v>0</v>
      </c>
      <c r="AL578" s="212">
        <f t="shared" si="302"/>
        <v>0</v>
      </c>
    </row>
    <row r="579" spans="2:38" x14ac:dyDescent="0.25">
      <c r="B579" s="210" t="s">
        <v>1591</v>
      </c>
      <c r="C579" s="211" t="s">
        <v>1592</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295"/>
        <v>0</v>
      </c>
      <c r="G579" s="212"/>
      <c r="H579" s="212">
        <f t="shared" si="296"/>
        <v>0</v>
      </c>
      <c r="I579" s="212"/>
      <c r="J579" s="212">
        <f t="shared" si="297"/>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298"/>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299"/>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300"/>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301"/>
        <v>0</v>
      </c>
      <c r="AL579" s="212">
        <f t="shared" si="302"/>
        <v>0</v>
      </c>
    </row>
    <row r="580" spans="2:38" x14ac:dyDescent="0.25">
      <c r="B580" s="210" t="s">
        <v>1593</v>
      </c>
      <c r="C580" s="211" t="s">
        <v>1594</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295"/>
        <v>0</v>
      </c>
      <c r="G580" s="212"/>
      <c r="H580" s="212">
        <f t="shared" si="296"/>
        <v>0</v>
      </c>
      <c r="I580" s="212"/>
      <c r="J580" s="212">
        <f t="shared" si="297"/>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298"/>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299"/>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300"/>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301"/>
        <v>0</v>
      </c>
      <c r="AL580" s="212">
        <f t="shared" si="302"/>
        <v>0</v>
      </c>
    </row>
    <row r="581" spans="2:38" x14ac:dyDescent="0.25">
      <c r="B581" s="207" t="s">
        <v>1595</v>
      </c>
      <c r="C581" s="208" t="s">
        <v>1596</v>
      </c>
      <c r="D581" s="209">
        <f>SUM(D582:D586)</f>
        <v>0</v>
      </c>
      <c r="E581" s="209">
        <f>SUM(E582:E586)</f>
        <v>0</v>
      </c>
      <c r="F581" s="209">
        <f t="shared" si="295"/>
        <v>0</v>
      </c>
      <c r="G581" s="209">
        <f>SUM(G582:G586)</f>
        <v>0</v>
      </c>
      <c r="H581" s="209">
        <f t="shared" si="296"/>
        <v>0</v>
      </c>
      <c r="I581" s="209">
        <f>SUM(I582:I586)</f>
        <v>0</v>
      </c>
      <c r="J581" s="209">
        <f t="shared" si="297"/>
        <v>0</v>
      </c>
      <c r="K581" s="209">
        <f t="shared" ref="K581:X581" si="303">SUM(K582:K586)</f>
        <v>0</v>
      </c>
      <c r="L581" s="209">
        <f t="shared" si="303"/>
        <v>0</v>
      </c>
      <c r="M581" s="209">
        <f t="shared" si="303"/>
        <v>0</v>
      </c>
      <c r="N581" s="209">
        <f t="shared" si="303"/>
        <v>0</v>
      </c>
      <c r="O581" s="209">
        <f t="shared" si="303"/>
        <v>0</v>
      </c>
      <c r="P581" s="209">
        <f t="shared" si="303"/>
        <v>0</v>
      </c>
      <c r="Q581" s="209">
        <f t="shared" si="303"/>
        <v>0</v>
      </c>
      <c r="R581" s="209">
        <f t="shared" si="303"/>
        <v>0</v>
      </c>
      <c r="S581" s="209">
        <f t="shared" si="303"/>
        <v>0</v>
      </c>
      <c r="T581" s="209">
        <f t="shared" si="303"/>
        <v>0</v>
      </c>
      <c r="U581" s="209">
        <f t="shared" si="303"/>
        <v>0</v>
      </c>
      <c r="V581" s="209">
        <f t="shared" si="303"/>
        <v>0</v>
      </c>
      <c r="W581" s="209">
        <f t="shared" si="303"/>
        <v>0</v>
      </c>
      <c r="X581" s="209">
        <f t="shared" si="303"/>
        <v>0</v>
      </c>
      <c r="Y581" s="209">
        <f t="shared" si="298"/>
        <v>0</v>
      </c>
      <c r="Z581" s="209">
        <f>SUM(Z582:Z586)</f>
        <v>0</v>
      </c>
      <c r="AA581" s="209">
        <f>SUM(AA582:AA586)</f>
        <v>0</v>
      </c>
      <c r="AB581" s="209">
        <f>SUM(AB582:AB586)</f>
        <v>0</v>
      </c>
      <c r="AC581" s="209">
        <f t="shared" si="299"/>
        <v>0</v>
      </c>
      <c r="AD581" s="209">
        <f>SUM(AD582:AD586)</f>
        <v>0</v>
      </c>
      <c r="AE581" s="209">
        <f>SUM(AE582:AE586)</f>
        <v>0</v>
      </c>
      <c r="AF581" s="209">
        <f>SUM(AF582:AF586)</f>
        <v>0</v>
      </c>
      <c r="AG581" s="209">
        <f t="shared" si="300"/>
        <v>0</v>
      </c>
      <c r="AH581" s="209">
        <f>SUM(AH582:AH586)</f>
        <v>0</v>
      </c>
      <c r="AI581" s="209">
        <f>SUM(AI582:AI586)</f>
        <v>0</v>
      </c>
      <c r="AJ581" s="209">
        <f>SUM(AJ582:AJ586)</f>
        <v>0</v>
      </c>
      <c r="AK581" s="209">
        <f t="shared" si="301"/>
        <v>0</v>
      </c>
      <c r="AL581" s="209">
        <f t="shared" si="302"/>
        <v>0</v>
      </c>
    </row>
    <row r="582" spans="2:38" x14ac:dyDescent="0.25">
      <c r="B582" s="210" t="s">
        <v>1597</v>
      </c>
      <c r="C582" s="211" t="s">
        <v>1598</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295"/>
        <v>0</v>
      </c>
      <c r="G582" s="212"/>
      <c r="H582" s="212">
        <f t="shared" si="296"/>
        <v>0</v>
      </c>
      <c r="I582" s="212"/>
      <c r="J582" s="212">
        <f t="shared" si="297"/>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298"/>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299"/>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300"/>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301"/>
        <v>0</v>
      </c>
      <c r="AL582" s="212">
        <f t="shared" si="302"/>
        <v>0</v>
      </c>
    </row>
    <row r="583" spans="2:38" x14ac:dyDescent="0.25">
      <c r="B583" s="210" t="s">
        <v>1599</v>
      </c>
      <c r="C583" s="211" t="s">
        <v>1600</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295"/>
        <v>0</v>
      </c>
      <c r="G583" s="212"/>
      <c r="H583" s="212">
        <f t="shared" si="296"/>
        <v>0</v>
      </c>
      <c r="I583" s="212"/>
      <c r="J583" s="212">
        <f t="shared" si="297"/>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298"/>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299"/>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300"/>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301"/>
        <v>0</v>
      </c>
      <c r="AL583" s="212">
        <f t="shared" si="302"/>
        <v>0</v>
      </c>
    </row>
    <row r="584" spans="2:38" x14ac:dyDescent="0.25">
      <c r="B584" s="210" t="s">
        <v>1601</v>
      </c>
      <c r="C584" s="211" t="s">
        <v>1602</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295"/>
        <v>0</v>
      </c>
      <c r="G584" s="212"/>
      <c r="H584" s="212">
        <f t="shared" si="296"/>
        <v>0</v>
      </c>
      <c r="I584" s="212"/>
      <c r="J584" s="212">
        <f t="shared" si="297"/>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298"/>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299"/>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300"/>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301"/>
        <v>0</v>
      </c>
      <c r="AL584" s="212">
        <f t="shared" si="302"/>
        <v>0</v>
      </c>
    </row>
    <row r="585" spans="2:38" x14ac:dyDescent="0.25">
      <c r="B585" s="210" t="s">
        <v>1603</v>
      </c>
      <c r="C585" s="211" t="s">
        <v>1604</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295"/>
        <v>0</v>
      </c>
      <c r="G585" s="212"/>
      <c r="H585" s="212">
        <f t="shared" si="296"/>
        <v>0</v>
      </c>
      <c r="I585" s="212"/>
      <c r="J585" s="212">
        <f t="shared" si="297"/>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298"/>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299"/>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300"/>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301"/>
        <v>0</v>
      </c>
      <c r="AL585" s="212">
        <f t="shared" si="302"/>
        <v>0</v>
      </c>
    </row>
    <row r="586" spans="2:38" x14ac:dyDescent="0.25">
      <c r="B586" s="210" t="s">
        <v>1605</v>
      </c>
      <c r="C586" s="211" t="s">
        <v>1606</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295"/>
        <v>0</v>
      </c>
      <c r="G586" s="212"/>
      <c r="H586" s="212">
        <f t="shared" si="296"/>
        <v>0</v>
      </c>
      <c r="I586" s="212"/>
      <c r="J586" s="212">
        <f t="shared" si="297"/>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298"/>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299"/>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300"/>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301"/>
        <v>0</v>
      </c>
      <c r="AL586" s="212">
        <f t="shared" si="302"/>
        <v>0</v>
      </c>
    </row>
    <row r="587" spans="2:38" ht="26.25" x14ac:dyDescent="0.25">
      <c r="B587" s="213"/>
      <c r="C587" s="214" t="s">
        <v>332</v>
      </c>
      <c r="D587" s="215">
        <f>D12+D86+D97+D110+D212+D229+D330+D336+D393+D407+D412+D449+D501+D518+D562+D581</f>
        <v>0</v>
      </c>
      <c r="E587" s="215">
        <f>E12+E86+E97+E110+E212+E229+E330+E336+E393+E407+E412+E449+E501+E518+E562+E581</f>
        <v>8033639.1999999993</v>
      </c>
      <c r="F587" s="215">
        <f>D587+E587</f>
        <v>8033639.1999999993</v>
      </c>
      <c r="G587" s="215">
        <f>G12+G86+G97+G110+G212+G229+G330+G336+G393+G407+G412+G449+G501+G518+G562</f>
        <v>0</v>
      </c>
      <c r="H587" s="215">
        <f>F587-G587</f>
        <v>8033639.1999999993</v>
      </c>
      <c r="I587" s="215">
        <f>I12+I86+I97+I110+I212+I229+I330+I336+I393+I407+I412+I449+I501+I518+I562</f>
        <v>0</v>
      </c>
      <c r="J587" s="215">
        <f>F587-I587</f>
        <v>8033639.1999999993</v>
      </c>
      <c r="K587" s="215">
        <f t="shared" ref="K587:X587" si="304">K12+K86+K97+K110+K212+K229+K330+K336+K393+K407+K412+K449+K501+K518+K562</f>
        <v>0</v>
      </c>
      <c r="L587" s="215">
        <f t="shared" si="304"/>
        <v>0</v>
      </c>
      <c r="M587" s="215">
        <f t="shared" si="304"/>
        <v>6241639.2000000002</v>
      </c>
      <c r="N587" s="215">
        <f t="shared" si="304"/>
        <v>0</v>
      </c>
      <c r="O587" s="215">
        <f t="shared" si="304"/>
        <v>0</v>
      </c>
      <c r="P587" s="215">
        <f t="shared" si="304"/>
        <v>0</v>
      </c>
      <c r="Q587" s="215">
        <f t="shared" si="304"/>
        <v>0</v>
      </c>
      <c r="R587" s="215">
        <f t="shared" si="304"/>
        <v>0</v>
      </c>
      <c r="S587" s="215">
        <f t="shared" si="304"/>
        <v>0</v>
      </c>
      <c r="T587" s="215">
        <f t="shared" si="304"/>
        <v>0</v>
      </c>
      <c r="U587" s="215">
        <f t="shared" si="304"/>
        <v>0</v>
      </c>
      <c r="V587" s="215">
        <f t="shared" si="304"/>
        <v>0</v>
      </c>
      <c r="W587" s="215">
        <f t="shared" si="304"/>
        <v>6182269.2000000002</v>
      </c>
      <c r="X587" s="215">
        <f t="shared" si="304"/>
        <v>0</v>
      </c>
      <c r="Y587" s="215">
        <f>V587+W587+X587</f>
        <v>6182269.2000000002</v>
      </c>
      <c r="Z587" s="215">
        <f>Z12+Z86+Z97+Z110+Z212+Z229+Z330+Z336+Z393+Z407+Z412+Z449+Z501+Z518+Z562</f>
        <v>0</v>
      </c>
      <c r="AA587" s="215">
        <f>AA12+AA86+AA97+AA110+AA212+AA229+AA330+AA336+AA393+AA407+AA412+AA449+AA501+AA518+AA562</f>
        <v>0</v>
      </c>
      <c r="AB587" s="215">
        <f>AB12+AB86+AB97+AB110+AB212+AB229+AB330+AB336+AB393+AB407+AB412+AB449+AB501+AB518+AB562</f>
        <v>0</v>
      </c>
      <c r="AC587" s="215">
        <f>Z587+AA587+AB587</f>
        <v>0</v>
      </c>
      <c r="AD587" s="215">
        <f>AD12+AD86+AD97+AD110+AD212+AD229+AD330+AD336+AD393+AD407+AD412+AD449+AD501+AD518+AD562</f>
        <v>0</v>
      </c>
      <c r="AE587" s="215">
        <f>AE12+AE86+AE97+AE110+AE212+AE229+AE330+AE336+AE393+AE407+AE412+AE449+AE501+AE518+AE562</f>
        <v>0</v>
      </c>
      <c r="AF587" s="215">
        <f>AF12+AF86+AF97+AF110+AF212+AF229+AF330+AF336+AF393+AF407+AF412+AF449+AF501+AF518+AF562</f>
        <v>59370</v>
      </c>
      <c r="AG587" s="215">
        <f>AD587+AE587+AF587</f>
        <v>59370</v>
      </c>
      <c r="AH587" s="215">
        <f>AH12+AH86+AH97+AH110+AH212+AH229+AH330+AH336+AH393+AH407+AH412+AH449+AH501+AH518+AH562</f>
        <v>0</v>
      </c>
      <c r="AI587" s="215">
        <f>AI12+AI86+AI97+AI110+AI212+AI229+AI330+AI336+AI393+AI407+AI412+AI449+AI501+AI518+AI562</f>
        <v>0</v>
      </c>
      <c r="AJ587" s="215">
        <f>AJ12+AJ86+AJ97+AJ110+AJ212+AJ229+AJ330+AJ336+AJ393+AJ407+AJ412+AJ449+AJ501+AJ518+AJ562</f>
        <v>0</v>
      </c>
      <c r="AK587" s="215">
        <f>AH587+AI587+AJ587</f>
        <v>0</v>
      </c>
      <c r="AL587" s="215">
        <f>Y587+AC587+AG587+AK587</f>
        <v>6241639.2000000002</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A4" workbookViewId="0">
      <selection activeCell="C44" sqref="C44"/>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7" customWidth="1"/>
    <col min="9" max="9" width="39.42578125" style="113" bestFit="1"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3" t="s">
        <v>209</v>
      </c>
      <c r="B2" s="153" t="s">
        <v>197</v>
      </c>
      <c r="C2" s="153" t="s">
        <v>563</v>
      </c>
      <c r="D2" s="153" t="s">
        <v>210</v>
      </c>
      <c r="E2" s="153" t="s">
        <v>176</v>
      </c>
      <c r="F2" s="153" t="s">
        <v>564</v>
      </c>
      <c r="G2" s="226" t="s">
        <v>211</v>
      </c>
      <c r="H2" s="226" t="s">
        <v>565</v>
      </c>
      <c r="I2" s="226" t="s">
        <v>566</v>
      </c>
      <c r="J2" s="226" t="s">
        <v>212</v>
      </c>
      <c r="K2" s="226"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261" t="s">
        <v>511</v>
      </c>
      <c r="AI2" s="261" t="s">
        <v>512</v>
      </c>
      <c r="AJ2" s="261" t="s">
        <v>513</v>
      </c>
      <c r="AK2" s="261" t="s">
        <v>514</v>
      </c>
      <c r="AL2" s="261" t="s">
        <v>515</v>
      </c>
      <c r="AM2" s="261" t="s">
        <v>518</v>
      </c>
      <c r="AN2" s="261" t="s">
        <v>516</v>
      </c>
      <c r="AO2" s="261" t="s">
        <v>517</v>
      </c>
      <c r="AP2" s="261" t="s">
        <v>519</v>
      </c>
      <c r="AQ2" s="261" t="s">
        <v>520</v>
      </c>
      <c r="AR2" s="261" t="s">
        <v>521</v>
      </c>
      <c r="AS2" s="261" t="s">
        <v>522</v>
      </c>
      <c r="AT2" s="261" t="s">
        <v>523</v>
      </c>
      <c r="AU2" s="261" t="s">
        <v>524</v>
      </c>
      <c r="AV2" s="261" t="s">
        <v>525</v>
      </c>
      <c r="AW2" s="261" t="s">
        <v>526</v>
      </c>
      <c r="AX2" s="261" t="s">
        <v>527</v>
      </c>
      <c r="AY2" s="261" t="s">
        <v>528</v>
      </c>
      <c r="AZ2" s="261" t="s">
        <v>529</v>
      </c>
      <c r="BA2" s="261" t="s">
        <v>530</v>
      </c>
      <c r="BB2" s="261" t="s">
        <v>531</v>
      </c>
      <c r="BC2" s="261" t="s">
        <v>532</v>
      </c>
      <c r="BD2" s="261" t="s">
        <v>533</v>
      </c>
      <c r="BE2" s="261" t="s">
        <v>534</v>
      </c>
      <c r="BF2" s="261" t="s">
        <v>535</v>
      </c>
      <c r="BG2" s="261" t="s">
        <v>536</v>
      </c>
      <c r="BH2" s="261" t="s">
        <v>537</v>
      </c>
      <c r="BI2" s="261" t="s">
        <v>538</v>
      </c>
      <c r="BJ2" s="261" t="s">
        <v>539</v>
      </c>
      <c r="BK2" s="261" t="s">
        <v>540</v>
      </c>
      <c r="BL2" s="261" t="s">
        <v>541</v>
      </c>
      <c r="BM2" s="261" t="s">
        <v>542</v>
      </c>
      <c r="BN2" s="261" t="s">
        <v>543</v>
      </c>
      <c r="BO2" s="261" t="s">
        <v>544</v>
      </c>
      <c r="BP2" s="261" t="s">
        <v>545</v>
      </c>
      <c r="BQ2" s="261" t="s">
        <v>546</v>
      </c>
      <c r="BR2" s="261" t="s">
        <v>547</v>
      </c>
      <c r="BS2" s="261" t="s">
        <v>548</v>
      </c>
      <c r="BT2" s="261" t="s">
        <v>549</v>
      </c>
      <c r="BU2" s="261" t="s">
        <v>550</v>
      </c>
    </row>
    <row r="3" spans="1:576" s="150" customFormat="1" hidden="1" x14ac:dyDescent="0.25">
      <c r="A3" s="181"/>
      <c r="B3" s="181"/>
      <c r="C3" s="181"/>
      <c r="D3" s="181"/>
      <c r="E3" s="181"/>
      <c r="F3" s="181"/>
      <c r="G3" s="183"/>
      <c r="H3" s="183"/>
      <c r="I3" s="183"/>
      <c r="J3" s="183"/>
      <c r="K3" s="183"/>
      <c r="AH3" s="262">
        <v>2500</v>
      </c>
      <c r="AI3" s="262">
        <v>1900</v>
      </c>
      <c r="AJ3" s="262">
        <v>1650</v>
      </c>
      <c r="AK3" s="262">
        <v>1580</v>
      </c>
      <c r="AL3" s="262">
        <v>2250</v>
      </c>
      <c r="AM3" s="262">
        <v>1650</v>
      </c>
      <c r="AN3" s="262">
        <v>1400</v>
      </c>
      <c r="AO3" s="263">
        <v>1340</v>
      </c>
      <c r="AP3" s="263">
        <v>2000</v>
      </c>
      <c r="AQ3" s="263">
        <v>1400</v>
      </c>
      <c r="AR3" s="263">
        <v>1150</v>
      </c>
      <c r="AS3" s="263">
        <v>1100</v>
      </c>
      <c r="AT3" s="263">
        <v>1750</v>
      </c>
      <c r="AU3" s="263">
        <v>1150</v>
      </c>
      <c r="AV3" s="263">
        <v>900</v>
      </c>
      <c r="AW3" s="263">
        <v>860</v>
      </c>
      <c r="AX3" s="263">
        <v>1200</v>
      </c>
      <c r="AY3" s="150">
        <v>900</v>
      </c>
      <c r="AZ3" s="150">
        <v>650</v>
      </c>
      <c r="BA3" s="150">
        <v>620</v>
      </c>
      <c r="BB3" s="262">
        <v>5355</v>
      </c>
      <c r="BC3" s="262">
        <v>4935</v>
      </c>
      <c r="BD3" s="262">
        <v>6300</v>
      </c>
      <c r="BE3" s="262">
        <v>5880</v>
      </c>
      <c r="BF3" s="262">
        <v>4725</v>
      </c>
      <c r="BG3" s="262">
        <v>4305</v>
      </c>
      <c r="BH3" s="262">
        <v>5670</v>
      </c>
      <c r="BI3" s="263">
        <v>5250</v>
      </c>
      <c r="BJ3" s="263">
        <v>4095</v>
      </c>
      <c r="BK3" s="263">
        <v>3780</v>
      </c>
      <c r="BL3" s="263">
        <v>5040</v>
      </c>
      <c r="BM3" s="263">
        <v>4620</v>
      </c>
      <c r="BN3" s="263">
        <v>3465</v>
      </c>
      <c r="BO3" s="263">
        <v>3150</v>
      </c>
      <c r="BP3" s="263">
        <v>4410</v>
      </c>
      <c r="BQ3" s="263">
        <v>4095</v>
      </c>
      <c r="BR3" s="263">
        <v>3045</v>
      </c>
      <c r="BS3" s="150">
        <v>2835</v>
      </c>
      <c r="BT3" s="150">
        <v>3885</v>
      </c>
      <c r="BU3" s="150">
        <v>3570</v>
      </c>
    </row>
    <row r="5" spans="1:576" ht="60" customHeight="1" x14ac:dyDescent="0.25">
      <c r="C5" s="225" t="s">
        <v>336</v>
      </c>
      <c r="D5" s="197">
        <f>SUMIF(C:C,$C$10,D:D)</f>
        <v>0</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1"/>
      <c r="C9" s="206"/>
      <c r="D9" s="206"/>
      <c r="E9" s="206"/>
      <c r="F9" s="206"/>
      <c r="G9" s="206"/>
      <c r="H9" s="99"/>
      <c r="I9" s="206"/>
      <c r="J9" s="206"/>
      <c r="K9" s="140"/>
    </row>
    <row r="10" spans="1:576" ht="15.75" thickBot="1" x14ac:dyDescent="0.3">
      <c r="B10" s="121"/>
      <c r="C10" s="29" t="s">
        <v>43</v>
      </c>
      <c r="D10" s="30">
        <f>SUM(G17:G26)</f>
        <v>0</v>
      </c>
      <c r="E10" s="121"/>
      <c r="F10" s="121"/>
      <c r="G10" s="121"/>
      <c r="H10" s="96"/>
      <c r="I10" s="96"/>
      <c r="J10" s="96"/>
      <c r="K10" s="140"/>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6" t="s">
        <v>479</v>
      </c>
      <c r="D13" s="237"/>
      <c r="E13" s="121"/>
      <c r="F13" s="121"/>
      <c r="G13" s="121"/>
      <c r="H13" s="96"/>
      <c r="I13" s="96"/>
      <c r="J13" s="96"/>
      <c r="K13" s="140"/>
    </row>
    <row r="14" spans="1:576" ht="18.75" x14ac:dyDescent="0.25">
      <c r="B14" s="121"/>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216</v>
      </c>
      <c r="I16" s="156" t="s">
        <v>46</v>
      </c>
      <c r="J16" s="156" t="s">
        <v>217</v>
      </c>
      <c r="K16" s="156" t="s">
        <v>499</v>
      </c>
      <c r="L16" s="156" t="s">
        <v>500</v>
      </c>
    </row>
    <row r="17" spans="2:12" x14ac:dyDescent="0.25">
      <c r="B17" s="121"/>
      <c r="C17" s="123" t="s">
        <v>47</v>
      </c>
      <c r="D17" s="515">
        <v>0</v>
      </c>
      <c r="E17" s="186">
        <v>0</v>
      </c>
      <c r="F17" s="143">
        <v>30000</v>
      </c>
      <c r="G17" s="125">
        <f t="shared" ref="G17:G25" si="0">E17*F17</f>
        <v>0</v>
      </c>
      <c r="H17" s="189" t="s">
        <v>215</v>
      </c>
      <c r="I17" s="126" t="s">
        <v>1597</v>
      </c>
      <c r="J17" s="126" t="str">
        <f>VLOOKUP(I17,Presupuesto!$B$11:$C$587,2,0)</f>
        <v>INTERESES DE INSTITUCIONES PUBLICAS FINANCIERAS</v>
      </c>
      <c r="K17" s="267" t="s">
        <v>209</v>
      </c>
      <c r="L17" s="126" t="s">
        <v>483</v>
      </c>
    </row>
    <row r="18" spans="2:12" x14ac:dyDescent="0.25">
      <c r="B18" s="121"/>
      <c r="C18" s="127" t="s">
        <v>48</v>
      </c>
      <c r="D18" s="516"/>
      <c r="E18" s="231">
        <f>D17</f>
        <v>0</v>
      </c>
      <c r="F18" s="128">
        <v>50</v>
      </c>
      <c r="G18" s="125">
        <f t="shared" si="0"/>
        <v>0</v>
      </c>
      <c r="H18" s="189"/>
      <c r="I18" s="126" t="s">
        <v>1605</v>
      </c>
      <c r="J18" s="126" t="str">
        <f>VLOOKUP(I18,Presupuesto!$B$11:$C$587,2,0)</f>
        <v>OTROS INTERESES</v>
      </c>
      <c r="K18" s="126" t="str">
        <f>$K$17</f>
        <v>Desarrollo Curricular</v>
      </c>
      <c r="L18" s="126" t="s">
        <v>501</v>
      </c>
    </row>
    <row r="19" spans="2:12" x14ac:dyDescent="0.25">
      <c r="B19" s="121"/>
      <c r="C19" s="127" t="s">
        <v>49</v>
      </c>
      <c r="D19" s="516"/>
      <c r="E19" s="231">
        <f>D17</f>
        <v>0</v>
      </c>
      <c r="F19" s="128">
        <v>150</v>
      </c>
      <c r="G19" s="125">
        <f t="shared" si="0"/>
        <v>0</v>
      </c>
      <c r="H19" s="189"/>
      <c r="I19" s="126" t="s">
        <v>1605</v>
      </c>
      <c r="J19" s="126" t="str">
        <f>VLOOKUP(I19,Presupuesto!$B$11:$C$587,2,0)</f>
        <v>OTROS INTERESES</v>
      </c>
      <c r="K19" s="126" t="str">
        <f t="shared" ref="K19:K26" si="1">$K$17</f>
        <v>Desarrollo Curricular</v>
      </c>
      <c r="L19" s="126" t="s">
        <v>485</v>
      </c>
    </row>
    <row r="20" spans="2:12" x14ac:dyDescent="0.25">
      <c r="B20" s="121"/>
      <c r="C20" s="127" t="s">
        <v>50</v>
      </c>
      <c r="D20" s="516"/>
      <c r="E20" s="179">
        <v>0</v>
      </c>
      <c r="F20" s="146">
        <v>10000</v>
      </c>
      <c r="G20" s="125">
        <f t="shared" si="0"/>
        <v>0</v>
      </c>
      <c r="H20" s="189"/>
      <c r="I20" s="126" t="s">
        <v>1605</v>
      </c>
      <c r="J20" s="126" t="str">
        <f>VLOOKUP(I20,Presupuesto!$B$11:$C$587,2,0)</f>
        <v>OTROS INTERESES</v>
      </c>
      <c r="K20" s="126" t="str">
        <f t="shared" si="1"/>
        <v>Desarrollo Curricular</v>
      </c>
      <c r="L20" s="126" t="s">
        <v>501</v>
      </c>
    </row>
    <row r="21" spans="2:12" x14ac:dyDescent="0.25">
      <c r="B21" s="121"/>
      <c r="C21" s="127" t="s">
        <v>508</v>
      </c>
      <c r="D21" s="516"/>
      <c r="E21" s="179">
        <v>0</v>
      </c>
      <c r="F21" s="146">
        <v>250</v>
      </c>
      <c r="G21" s="125">
        <f t="shared" si="0"/>
        <v>0</v>
      </c>
      <c r="H21" s="189"/>
      <c r="I21" s="126" t="s">
        <v>1605</v>
      </c>
      <c r="J21" s="126" t="str">
        <f>VLOOKUP(I21,Presupuesto!$B$11:$C$587,2,0)</f>
        <v>OTROS INTERESES</v>
      </c>
      <c r="K21" s="126" t="str">
        <f t="shared" si="1"/>
        <v>Desarrollo Curricular</v>
      </c>
      <c r="L21" s="126" t="s">
        <v>501</v>
      </c>
    </row>
    <row r="22" spans="2:12" x14ac:dyDescent="0.25">
      <c r="B22" s="121"/>
      <c r="C22" s="127" t="s">
        <v>51</v>
      </c>
      <c r="D22" s="516"/>
      <c r="E22" s="231">
        <f>(D17*25)/500</f>
        <v>0</v>
      </c>
      <c r="F22" s="128">
        <v>85</v>
      </c>
      <c r="G22" s="125">
        <f t="shared" si="0"/>
        <v>0</v>
      </c>
      <c r="H22" s="189"/>
      <c r="I22" s="126" t="s">
        <v>1605</v>
      </c>
      <c r="J22" s="126" t="str">
        <f>VLOOKUP(I22,Presupuesto!$B$11:$C$587,2,0)</f>
        <v>OTROS INTERESES</v>
      </c>
      <c r="K22" s="126" t="str">
        <f t="shared" si="1"/>
        <v>Desarrollo Curricular</v>
      </c>
      <c r="L22" s="126" t="s">
        <v>501</v>
      </c>
    </row>
    <row r="23" spans="2:12" x14ac:dyDescent="0.25">
      <c r="B23" s="121"/>
      <c r="C23" s="127" t="s">
        <v>202</v>
      </c>
      <c r="D23" s="516"/>
      <c r="E23" s="231">
        <f>D17/12</f>
        <v>0</v>
      </c>
      <c r="F23" s="128">
        <v>36</v>
      </c>
      <c r="G23" s="125">
        <f t="shared" si="0"/>
        <v>0</v>
      </c>
      <c r="H23" s="189"/>
      <c r="I23" s="126" t="s">
        <v>1605</v>
      </c>
      <c r="J23" s="126" t="str">
        <f>VLOOKUP(I23,Presupuesto!$B$11:$C$587,2,0)</f>
        <v>OTROS INTERESES</v>
      </c>
      <c r="K23" s="126" t="str">
        <f t="shared" si="1"/>
        <v>Desarrollo Curricular</v>
      </c>
      <c r="L23" s="126" t="s">
        <v>501</v>
      </c>
    </row>
    <row r="24" spans="2:12" x14ac:dyDescent="0.25">
      <c r="B24" s="121"/>
      <c r="C24" s="127" t="s">
        <v>34</v>
      </c>
      <c r="D24" s="516"/>
      <c r="E24" s="231">
        <f>D17/12</f>
        <v>0</v>
      </c>
      <c r="F24" s="128">
        <v>80</v>
      </c>
      <c r="G24" s="125">
        <f t="shared" si="0"/>
        <v>0</v>
      </c>
      <c r="H24" s="189"/>
      <c r="I24" s="126" t="s">
        <v>1605</v>
      </c>
      <c r="J24" s="126" t="str">
        <f>VLOOKUP(I24,Presupuesto!$B$11:$C$587,2,0)</f>
        <v>OTROS INTERESES</v>
      </c>
      <c r="K24" s="126" t="str">
        <f t="shared" si="1"/>
        <v>Desarrollo Curricular</v>
      </c>
      <c r="L24" s="126" t="s">
        <v>501</v>
      </c>
    </row>
    <row r="25" spans="2:12" x14ac:dyDescent="0.25">
      <c r="B25" s="121"/>
      <c r="C25" s="137" t="s">
        <v>52</v>
      </c>
      <c r="D25" s="516"/>
      <c r="E25" s="260">
        <v>0</v>
      </c>
      <c r="F25" s="147">
        <v>25</v>
      </c>
      <c r="G25" s="125">
        <f t="shared" si="0"/>
        <v>0</v>
      </c>
      <c r="H25" s="189"/>
      <c r="I25" s="126" t="s">
        <v>1605</v>
      </c>
      <c r="J25" s="126" t="str">
        <f>VLOOKUP(I25,Presupuesto!$B$11:$C$587,2,0)</f>
        <v>OTROS INTERESES</v>
      </c>
      <c r="K25" s="126" t="str">
        <f t="shared" si="1"/>
        <v>Desarrollo Curricular</v>
      </c>
      <c r="L25" s="126" t="s">
        <v>501</v>
      </c>
    </row>
    <row r="26" spans="2:12" ht="15.75" thickBot="1" x14ac:dyDescent="0.3">
      <c r="B26" s="121"/>
      <c r="C26" s="264" t="s">
        <v>521</v>
      </c>
      <c r="D26" s="265">
        <v>0</v>
      </c>
      <c r="E26" s="266">
        <v>0</v>
      </c>
      <c r="F26" s="132">
        <f>HLOOKUP(C26,$AH$2:$BU$3,2,0)</f>
        <v>1150</v>
      </c>
      <c r="G26" s="133">
        <f>D26*E26*F26</f>
        <v>0</v>
      </c>
      <c r="H26" s="189"/>
      <c r="I26" s="126" t="s">
        <v>1605</v>
      </c>
      <c r="J26" s="134" t="str">
        <f>VLOOKUP(I26,Presupuesto!$B$11:$C$587,2,0)</f>
        <v>OTROS INTERESES</v>
      </c>
      <c r="K26" s="126" t="str">
        <f t="shared" si="1"/>
        <v>Desarrollo Curricular</v>
      </c>
      <c r="L26" s="126" t="s">
        <v>501</v>
      </c>
    </row>
    <row r="27" spans="2:12" x14ac:dyDescent="0.25">
      <c r="B27" s="121"/>
      <c r="C27" s="121"/>
      <c r="E27" s="140"/>
      <c r="F27" s="140"/>
      <c r="G27" s="140"/>
      <c r="H27" s="203"/>
      <c r="I27" s="140"/>
      <c r="J27" s="140"/>
      <c r="K27" s="140"/>
    </row>
  </sheetData>
  <mergeCells count="1">
    <mergeCell ref="D17:D25"/>
  </mergeCells>
  <dataValidations disablePrompts="1"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76"/>
  <sheetViews>
    <sheetView showGridLines="0" topLeftCell="C4" zoomScale="84" zoomScaleNormal="84" workbookViewId="0">
      <selection activeCell="D74" sqref="D74"/>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2.7109375" style="113" bestFit="1" customWidth="1"/>
    <col min="10" max="10" width="37.140625" style="113" bestFit="1" customWidth="1"/>
    <col min="11" max="11" width="19.5703125" style="113" bestFit="1"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88" t="s">
        <v>210</v>
      </c>
      <c r="E2" s="150" t="s">
        <v>176</v>
      </c>
      <c r="F2" s="150" t="s">
        <v>564</v>
      </c>
      <c r="G2" s="150" t="s">
        <v>211</v>
      </c>
      <c r="H2" s="188"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c r="BZ2" s="113" t="s">
        <v>752</v>
      </c>
      <c r="CA2" s="113" t="s">
        <v>753</v>
      </c>
      <c r="CB2" s="113" t="s">
        <v>754</v>
      </c>
      <c r="CC2" s="113" t="s">
        <v>755</v>
      </c>
      <c r="CD2" s="113" t="s">
        <v>756</v>
      </c>
      <c r="CE2" s="113" t="s">
        <v>757</v>
      </c>
      <c r="CF2" s="113" t="s">
        <v>758</v>
      </c>
      <c r="CG2" s="113" t="s">
        <v>759</v>
      </c>
      <c r="CH2" s="113" t="s">
        <v>760</v>
      </c>
      <c r="CI2" s="113" t="s">
        <v>761</v>
      </c>
      <c r="CJ2" s="113" t="s">
        <v>762</v>
      </c>
      <c r="CK2" s="113" t="s">
        <v>763</v>
      </c>
      <c r="CL2" s="113" t="s">
        <v>764</v>
      </c>
      <c r="CM2" s="113" t="s">
        <v>765</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67">
        <v>41436.800000000003</v>
      </c>
      <c r="CA3" s="467">
        <v>37669.82</v>
      </c>
      <c r="CB3" s="467">
        <v>33902.839999999997</v>
      </c>
      <c r="CC3" s="467">
        <v>30135.85</v>
      </c>
      <c r="CD3" s="467">
        <v>28252.36</v>
      </c>
      <c r="CE3" s="467">
        <v>26368.87</v>
      </c>
      <c r="CF3" s="467">
        <v>17893.16</v>
      </c>
      <c r="CG3" s="467">
        <v>16951.419999999998</v>
      </c>
      <c r="CH3" s="467">
        <v>13184.44</v>
      </c>
      <c r="CI3" s="467">
        <v>15032.56</v>
      </c>
      <c r="CJ3" s="467">
        <v>13264.02</v>
      </c>
      <c r="CK3" s="467">
        <v>12379.75</v>
      </c>
      <c r="CL3" s="467">
        <v>439.49</v>
      </c>
      <c r="CM3" s="467">
        <v>1904.46</v>
      </c>
    </row>
    <row r="5" spans="1:576" ht="52.5" x14ac:dyDescent="0.25">
      <c r="C5" s="225" t="s">
        <v>213</v>
      </c>
      <c r="D5" s="197">
        <f>SUMIF(C:C,$C$10,D:D)</f>
        <v>1792000</v>
      </c>
      <c r="CA5" s="467"/>
    </row>
    <row r="6" spans="1:576" x14ac:dyDescent="0.25">
      <c r="CA6" s="467"/>
    </row>
    <row r="7" spans="1:576" x14ac:dyDescent="0.25">
      <c r="CA7" s="467"/>
    </row>
    <row r="8" spans="1:576" x14ac:dyDescent="0.25">
      <c r="C8" s="72" t="s">
        <v>54</v>
      </c>
      <c r="D8" s="99"/>
      <c r="E8" s="72"/>
      <c r="F8" s="72"/>
      <c r="G8" s="72"/>
      <c r="H8" s="99"/>
      <c r="I8" s="72"/>
      <c r="J8" s="72"/>
      <c r="CA8" s="467"/>
    </row>
    <row r="9" spans="1:576" ht="15.75" thickBot="1" x14ac:dyDescent="0.3">
      <c r="C9" s="122"/>
      <c r="D9" s="99"/>
      <c r="E9" s="122"/>
      <c r="F9" s="122"/>
      <c r="G9" s="122"/>
      <c r="H9" s="99"/>
      <c r="I9" s="122"/>
      <c r="J9" s="149"/>
      <c r="CA9" s="467"/>
    </row>
    <row r="10" spans="1:576" ht="15.75" thickBot="1" x14ac:dyDescent="0.3">
      <c r="C10" s="71" t="s">
        <v>43</v>
      </c>
      <c r="D10" s="30">
        <f>SUM(G17:G76)</f>
        <v>1792000</v>
      </c>
      <c r="E10" s="121"/>
      <c r="F10" s="121"/>
      <c r="G10" s="121"/>
      <c r="H10" s="96"/>
      <c r="I10" s="96"/>
      <c r="J10" s="96"/>
      <c r="CA10" s="467"/>
    </row>
    <row r="11" spans="1:576" x14ac:dyDescent="0.25">
      <c r="B11" s="206"/>
      <c r="D11" s="31"/>
      <c r="E11" s="121"/>
      <c r="F11" s="121"/>
      <c r="G11" s="121"/>
      <c r="H11" s="96"/>
      <c r="I11" s="96"/>
      <c r="J11" s="96"/>
      <c r="CA11" s="467"/>
    </row>
    <row r="12" spans="1:576" x14ac:dyDescent="0.25">
      <c r="B12" s="206"/>
      <c r="D12" s="31"/>
      <c r="E12" s="121"/>
      <c r="F12" s="121"/>
      <c r="G12" s="121"/>
      <c r="H12" s="96"/>
      <c r="I12" s="96"/>
      <c r="J12" s="96"/>
      <c r="CA12" s="467"/>
    </row>
    <row r="13" spans="1:576" ht="15.75" x14ac:dyDescent="0.25">
      <c r="C13" s="236" t="s">
        <v>479</v>
      </c>
      <c r="D13" s="237" t="s">
        <v>480</v>
      </c>
      <c r="E13" s="121"/>
      <c r="F13" s="121"/>
      <c r="G13" s="121"/>
      <c r="H13" s="96"/>
      <c r="I13" s="96"/>
      <c r="J13" s="96"/>
      <c r="CA13" s="467"/>
    </row>
    <row r="14" spans="1:576" ht="18.75" x14ac:dyDescent="0.25">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CA14" s="467"/>
    </row>
    <row r="15" spans="1:576" ht="15.75" thickBot="1" x14ac:dyDescent="0.3">
      <c r="C15" s="122"/>
      <c r="D15" s="31"/>
      <c r="E15" s="121"/>
      <c r="F15" s="121"/>
      <c r="G15" s="121"/>
      <c r="H15" s="96"/>
      <c r="I15" s="96"/>
      <c r="J15" s="96"/>
      <c r="CA15" s="467"/>
    </row>
    <row r="16" spans="1:576" ht="30.75" thickBot="1" x14ac:dyDescent="0.3">
      <c r="C16" s="162" t="s">
        <v>44</v>
      </c>
      <c r="D16" s="166" t="s">
        <v>55</v>
      </c>
      <c r="E16" s="199" t="s">
        <v>56</v>
      </c>
      <c r="F16" s="166" t="s">
        <v>57</v>
      </c>
      <c r="G16" s="163" t="s">
        <v>27</v>
      </c>
      <c r="H16" s="161" t="s">
        <v>216</v>
      </c>
      <c r="I16" s="164" t="s">
        <v>46</v>
      </c>
      <c r="J16" s="164" t="s">
        <v>217</v>
      </c>
      <c r="K16" s="164" t="s">
        <v>499</v>
      </c>
      <c r="L16" s="164" t="s">
        <v>500</v>
      </c>
      <c r="CA16" s="467"/>
    </row>
    <row r="17" spans="3:79" ht="15.75" thickBot="1" x14ac:dyDescent="0.3">
      <c r="C17" s="165" t="s">
        <v>762</v>
      </c>
      <c r="D17" s="230"/>
      <c r="E17" s="180">
        <v>12</v>
      </c>
      <c r="F17" s="468"/>
      <c r="G17" s="141">
        <f>D17*E17*F17</f>
        <v>0</v>
      </c>
      <c r="H17" s="194" t="s">
        <v>214</v>
      </c>
      <c r="I17" s="142" t="s">
        <v>340</v>
      </c>
      <c r="J17" s="142" t="str">
        <f>VLOOKUP(I17,Presupuesto!$B$11:$C$586,2,0)</f>
        <v>SUELDOS Y SALARIOS BASICOS (11100-00)</v>
      </c>
      <c r="K17" s="267" t="s">
        <v>563</v>
      </c>
      <c r="L17" s="126" t="s">
        <v>483</v>
      </c>
      <c r="CA17" s="467"/>
    </row>
    <row r="18" spans="3:79" x14ac:dyDescent="0.25">
      <c r="C18" s="200" t="s">
        <v>58</v>
      </c>
      <c r="D18" s="191"/>
      <c r="E18" s="182">
        <v>0</v>
      </c>
      <c r="F18" s="128"/>
      <c r="G18" s="125"/>
      <c r="H18" s="192" t="s">
        <v>215</v>
      </c>
      <c r="I18" s="144" t="s">
        <v>341</v>
      </c>
      <c r="J18" s="144" t="str">
        <f>VLOOKUP(I18,Presupuesto!$B$11:$C$586,2,0)</f>
        <v>RESTRIBUCIONES A PERSONAL DIRECTIVO Y DE CONTROL (11300-00)</v>
      </c>
      <c r="K18" s="126" t="str">
        <f>$K$17</f>
        <v>Vinculación Universidad-Sociedad</v>
      </c>
      <c r="L18" s="126" t="s">
        <v>501</v>
      </c>
      <c r="CA18" s="467"/>
    </row>
    <row r="19" spans="3:79" ht="15.75" thickBot="1" x14ac:dyDescent="0.3">
      <c r="C19" s="201" t="s">
        <v>59</v>
      </c>
      <c r="D19" s="191"/>
      <c r="E19" s="182">
        <v>0</v>
      </c>
      <c r="F19" s="145"/>
      <c r="G19" s="125"/>
      <c r="H19" s="192" t="s">
        <v>215</v>
      </c>
      <c r="I19" s="129">
        <v>11500.02</v>
      </c>
      <c r="J19" s="129" t="e">
        <f>VLOOKUP(I19,Presupuesto!$B$11:$C$586,2,0)</f>
        <v>#N/A</v>
      </c>
      <c r="K19" s="126" t="str">
        <f t="shared" ref="K19:K76" si="0">$K$17</f>
        <v>Vinculación Universidad-Sociedad</v>
      </c>
      <c r="L19" s="126" t="s">
        <v>484</v>
      </c>
      <c r="CA19" s="467"/>
    </row>
    <row r="20" spans="3:79" ht="15.75" thickBot="1" x14ac:dyDescent="0.3">
      <c r="C20" s="165" t="s">
        <v>753</v>
      </c>
      <c r="D20" s="230"/>
      <c r="E20" s="180">
        <v>12</v>
      </c>
      <c r="F20" s="468">
        <f>HLOOKUP($C20,$BZ$2:$CM$3,2,0)</f>
        <v>37669.82</v>
      </c>
      <c r="G20" s="141">
        <f>D20*E20*F20</f>
        <v>0</v>
      </c>
      <c r="H20" s="194"/>
      <c r="I20" s="142">
        <v>11100.01</v>
      </c>
      <c r="J20" s="142" t="e">
        <f>VLOOKUP(I20,Presupuesto!$B$11:$C$586,2,0)</f>
        <v>#N/A</v>
      </c>
      <c r="K20" s="267" t="s">
        <v>563</v>
      </c>
      <c r="L20" s="126" t="s">
        <v>484</v>
      </c>
    </row>
    <row r="21" spans="3:79" x14ac:dyDescent="0.25">
      <c r="C21" s="200" t="s">
        <v>58</v>
      </c>
      <c r="D21" s="191"/>
      <c r="E21" s="182">
        <v>0</v>
      </c>
      <c r="F21" s="128">
        <f>IF(E20=0,"",(G20/E20)/12*E20)</f>
        <v>0</v>
      </c>
      <c r="G21" s="125">
        <f>F21</f>
        <v>0</v>
      </c>
      <c r="H21" s="192"/>
      <c r="I21" s="144">
        <v>11500</v>
      </c>
      <c r="J21" s="144" t="e">
        <f>VLOOKUP(I21,Presupuesto!$B$11:$C$586,2,0)</f>
        <v>#N/A</v>
      </c>
      <c r="K21" s="126" t="str">
        <f>$K$17</f>
        <v>Vinculación Universidad-Sociedad</v>
      </c>
      <c r="L21" s="126" t="s">
        <v>484</v>
      </c>
    </row>
    <row r="22" spans="3:79" ht="15.75" thickBot="1" x14ac:dyDescent="0.3">
      <c r="C22" s="201" t="s">
        <v>59</v>
      </c>
      <c r="D22" s="191"/>
      <c r="E22" s="182">
        <v>0</v>
      </c>
      <c r="F22" s="145">
        <f>IF(E20&lt;6,"",((E20-6)/12)*(G20/E20))</f>
        <v>0</v>
      </c>
      <c r="G22" s="125">
        <f>F22</f>
        <v>0</v>
      </c>
      <c r="H22" s="192"/>
      <c r="I22" s="129">
        <v>11500.02</v>
      </c>
      <c r="J22" s="129" t="e">
        <f>VLOOKUP(I22,Presupuesto!$B$11:$C$586,2,0)</f>
        <v>#N/A</v>
      </c>
      <c r="K22" s="126" t="str">
        <f t="shared" si="0"/>
        <v>Vinculación Universidad-Sociedad</v>
      </c>
      <c r="L22" s="126" t="s">
        <v>484</v>
      </c>
    </row>
    <row r="23" spans="3:79" ht="15.75" thickBot="1" x14ac:dyDescent="0.3">
      <c r="C23" s="165" t="s">
        <v>754</v>
      </c>
      <c r="D23" s="230"/>
      <c r="E23" s="180">
        <v>12</v>
      </c>
      <c r="F23" s="468">
        <f>HLOOKUP($C23,$BZ$2:$CM$3,2,0)</f>
        <v>33902.839999999997</v>
      </c>
      <c r="G23" s="141">
        <f>D23*E23*F23</f>
        <v>0</v>
      </c>
      <c r="H23" s="194"/>
      <c r="I23" s="142">
        <v>11100.01</v>
      </c>
      <c r="J23" s="142" t="e">
        <f>VLOOKUP(I23,Presupuesto!$B$11:$C$586,2,0)</f>
        <v>#N/A</v>
      </c>
      <c r="K23" s="267" t="s">
        <v>563</v>
      </c>
      <c r="L23" s="126" t="s">
        <v>484</v>
      </c>
    </row>
    <row r="24" spans="3:79" x14ac:dyDescent="0.25">
      <c r="C24" s="200" t="s">
        <v>58</v>
      </c>
      <c r="D24" s="191"/>
      <c r="E24" s="182">
        <v>0</v>
      </c>
      <c r="F24" s="128">
        <f>IF(E23=0,"",(G23/E23)/12*E23)</f>
        <v>0</v>
      </c>
      <c r="G24" s="125">
        <f>F24</f>
        <v>0</v>
      </c>
      <c r="H24" s="192"/>
      <c r="I24" s="144">
        <v>11500</v>
      </c>
      <c r="J24" s="144" t="e">
        <f>VLOOKUP(I24,Presupuesto!$B$11:$C$586,2,0)</f>
        <v>#N/A</v>
      </c>
      <c r="K24" s="126" t="str">
        <f>$K$17</f>
        <v>Vinculación Universidad-Sociedad</v>
      </c>
      <c r="L24" s="126" t="s">
        <v>484</v>
      </c>
    </row>
    <row r="25" spans="3:79" ht="15.75" thickBot="1" x14ac:dyDescent="0.3">
      <c r="C25" s="201" t="s">
        <v>59</v>
      </c>
      <c r="D25" s="191"/>
      <c r="E25" s="182">
        <v>0</v>
      </c>
      <c r="F25" s="145">
        <f>IF(E23&lt;6,"",((E23-6)/12)*(G23/E23))</f>
        <v>0</v>
      </c>
      <c r="G25" s="125">
        <f>F25</f>
        <v>0</v>
      </c>
      <c r="H25" s="192"/>
      <c r="I25" s="129">
        <v>11500.02</v>
      </c>
      <c r="J25" s="129" t="e">
        <f>VLOOKUP(I25,Presupuesto!$B$11:$C$586,2,0)</f>
        <v>#N/A</v>
      </c>
      <c r="K25" s="126" t="str">
        <f t="shared" si="0"/>
        <v>Vinculación Universidad-Sociedad</v>
      </c>
      <c r="L25" s="126" t="s">
        <v>484</v>
      </c>
    </row>
    <row r="26" spans="3:79" ht="15.75" thickBot="1" x14ac:dyDescent="0.3">
      <c r="C26" s="165" t="s">
        <v>755</v>
      </c>
      <c r="D26" s="230"/>
      <c r="E26" s="180">
        <v>12</v>
      </c>
      <c r="F26" s="468">
        <f>HLOOKUP($C26,$BZ$2:$CM$3,2,0)</f>
        <v>30135.85</v>
      </c>
      <c r="G26" s="141">
        <f>D26*E26*F26</f>
        <v>0</v>
      </c>
      <c r="H26" s="194"/>
      <c r="I26" s="142">
        <v>11100.01</v>
      </c>
      <c r="J26" s="142" t="e">
        <f>VLOOKUP(I26,Presupuesto!$B$11:$C$586,2,0)</f>
        <v>#N/A</v>
      </c>
      <c r="K26" s="267" t="s">
        <v>563</v>
      </c>
      <c r="L26" s="126" t="s">
        <v>484</v>
      </c>
    </row>
    <row r="27" spans="3:79" x14ac:dyDescent="0.25">
      <c r="C27" s="200" t="s">
        <v>58</v>
      </c>
      <c r="D27" s="191"/>
      <c r="E27" s="182">
        <v>0</v>
      </c>
      <c r="F27" s="128">
        <f>IF(E26=0,"",(G26/E26)/12*E26)</f>
        <v>0</v>
      </c>
      <c r="G27" s="125">
        <f>F27</f>
        <v>0</v>
      </c>
      <c r="H27" s="192"/>
      <c r="I27" s="144">
        <v>11500</v>
      </c>
      <c r="J27" s="144" t="e">
        <f>VLOOKUP(I27,Presupuesto!$B$11:$C$586,2,0)</f>
        <v>#N/A</v>
      </c>
      <c r="K27" s="126" t="str">
        <f>$K$17</f>
        <v>Vinculación Universidad-Sociedad</v>
      </c>
      <c r="L27" s="126" t="s">
        <v>484</v>
      </c>
    </row>
    <row r="28" spans="3:79" ht="15.75" thickBot="1" x14ac:dyDescent="0.3">
      <c r="C28" s="201" t="s">
        <v>59</v>
      </c>
      <c r="D28" s="191"/>
      <c r="E28" s="182">
        <v>0</v>
      </c>
      <c r="F28" s="145">
        <f>IF(E26&lt;6,"",((E26-6)/12)*(G26/E26))</f>
        <v>0</v>
      </c>
      <c r="G28" s="125">
        <f>F28</f>
        <v>0</v>
      </c>
      <c r="H28" s="192"/>
      <c r="I28" s="129">
        <v>11500.02</v>
      </c>
      <c r="J28" s="129" t="e">
        <f>VLOOKUP(I28,Presupuesto!$B$11:$C$586,2,0)</f>
        <v>#N/A</v>
      </c>
      <c r="K28" s="126" t="str">
        <f t="shared" si="0"/>
        <v>Vinculación Universidad-Sociedad</v>
      </c>
      <c r="L28" s="126" t="s">
        <v>484</v>
      </c>
    </row>
    <row r="29" spans="3:79" ht="15.75" thickBot="1" x14ac:dyDescent="0.3">
      <c r="C29" s="165" t="s">
        <v>756</v>
      </c>
      <c r="D29" s="230"/>
      <c r="E29" s="180">
        <v>12</v>
      </c>
      <c r="F29" s="468">
        <f>HLOOKUP($C29,$BZ$2:$CM$3,2,0)</f>
        <v>28252.36</v>
      </c>
      <c r="G29" s="141">
        <f>D29*E29*F29</f>
        <v>0</v>
      </c>
      <c r="H29" s="194"/>
      <c r="I29" s="142">
        <v>11100.01</v>
      </c>
      <c r="J29" s="142" t="e">
        <f>VLOOKUP(I29,Presupuesto!$B$11:$C$586,2,0)</f>
        <v>#N/A</v>
      </c>
      <c r="K29" s="267" t="s">
        <v>563</v>
      </c>
      <c r="L29" s="126" t="s">
        <v>484</v>
      </c>
    </row>
    <row r="30" spans="3:79" x14ac:dyDescent="0.25">
      <c r="C30" s="200" t="s">
        <v>58</v>
      </c>
      <c r="D30" s="191"/>
      <c r="E30" s="182">
        <v>0</v>
      </c>
      <c r="F30" s="128">
        <f>IF(E29=0,"",(G29/E29)/12*E29)</f>
        <v>0</v>
      </c>
      <c r="G30" s="125">
        <f>F30</f>
        <v>0</v>
      </c>
      <c r="H30" s="192"/>
      <c r="I30" s="144">
        <v>11500</v>
      </c>
      <c r="J30" s="144" t="e">
        <f>VLOOKUP(I30,Presupuesto!$B$11:$C$586,2,0)</f>
        <v>#N/A</v>
      </c>
      <c r="K30" s="126" t="str">
        <f>$K$17</f>
        <v>Vinculación Universidad-Sociedad</v>
      </c>
      <c r="L30" s="126" t="s">
        <v>484</v>
      </c>
    </row>
    <row r="31" spans="3:79" ht="15.75" thickBot="1" x14ac:dyDescent="0.3">
      <c r="C31" s="201" t="s">
        <v>59</v>
      </c>
      <c r="D31" s="191"/>
      <c r="E31" s="182">
        <v>0</v>
      </c>
      <c r="F31" s="145">
        <f>IF(E29&lt;6,"",((E29-6)/12)*(G29/E29))</f>
        <v>0</v>
      </c>
      <c r="G31" s="125">
        <f>F31</f>
        <v>0</v>
      </c>
      <c r="H31" s="192"/>
      <c r="I31" s="129">
        <v>11500.02</v>
      </c>
      <c r="J31" s="129" t="e">
        <f>VLOOKUP(I31,Presupuesto!$B$11:$C$586,2,0)</f>
        <v>#N/A</v>
      </c>
      <c r="K31" s="126" t="str">
        <f t="shared" si="0"/>
        <v>Vinculación Universidad-Sociedad</v>
      </c>
      <c r="L31" s="126" t="s">
        <v>484</v>
      </c>
    </row>
    <row r="32" spans="3:79" ht="15.75" thickBot="1" x14ac:dyDescent="0.3">
      <c r="C32" s="165" t="s">
        <v>757</v>
      </c>
      <c r="D32" s="230"/>
      <c r="E32" s="180">
        <v>12</v>
      </c>
      <c r="F32" s="468">
        <f>HLOOKUP($C32,$BZ$2:$CM$3,2,0)</f>
        <v>26368.87</v>
      </c>
      <c r="G32" s="141">
        <f>D32*E32*F32</f>
        <v>0</v>
      </c>
      <c r="H32" s="194"/>
      <c r="I32" s="142">
        <v>11100.01</v>
      </c>
      <c r="J32" s="142" t="e">
        <f>VLOOKUP(I32,Presupuesto!$B$11:$C$586,2,0)</f>
        <v>#N/A</v>
      </c>
      <c r="K32" s="267" t="s">
        <v>563</v>
      </c>
      <c r="L32" s="126" t="s">
        <v>484</v>
      </c>
    </row>
    <row r="33" spans="3:12" x14ac:dyDescent="0.25">
      <c r="C33" s="200" t="s">
        <v>58</v>
      </c>
      <c r="D33" s="191"/>
      <c r="E33" s="182">
        <v>0</v>
      </c>
      <c r="F33" s="128">
        <f>IF(E32=0,"",(G32/E32)/12*E32)</f>
        <v>0</v>
      </c>
      <c r="G33" s="125">
        <f>F33</f>
        <v>0</v>
      </c>
      <c r="H33" s="192"/>
      <c r="I33" s="144">
        <v>11500</v>
      </c>
      <c r="J33" s="144" t="e">
        <f>VLOOKUP(I33,Presupuesto!$B$11:$C$586,2,0)</f>
        <v>#N/A</v>
      </c>
      <c r="K33" s="126" t="str">
        <f>$K$17</f>
        <v>Vinculación Universidad-Sociedad</v>
      </c>
      <c r="L33" s="126" t="s">
        <v>484</v>
      </c>
    </row>
    <row r="34" spans="3:12" ht="15.75" thickBot="1" x14ac:dyDescent="0.3">
      <c r="C34" s="201" t="s">
        <v>59</v>
      </c>
      <c r="D34" s="191"/>
      <c r="E34" s="182">
        <v>0</v>
      </c>
      <c r="F34" s="145">
        <f>IF(E32&lt;6,"",((E32-6)/12)*(G32/E32))</f>
        <v>0</v>
      </c>
      <c r="G34" s="125">
        <f>F34</f>
        <v>0</v>
      </c>
      <c r="H34" s="192"/>
      <c r="I34" s="129">
        <v>11500.02</v>
      </c>
      <c r="J34" s="129" t="e">
        <f>VLOOKUP(I34,Presupuesto!$B$11:$C$586,2,0)</f>
        <v>#N/A</v>
      </c>
      <c r="K34" s="126" t="str">
        <f t="shared" si="0"/>
        <v>Vinculación Universidad-Sociedad</v>
      </c>
      <c r="L34" s="126" t="s">
        <v>484</v>
      </c>
    </row>
    <row r="35" spans="3:12" ht="15.75" thickBot="1" x14ac:dyDescent="0.3">
      <c r="C35" s="165" t="s">
        <v>758</v>
      </c>
      <c r="D35" s="230"/>
      <c r="E35" s="180">
        <v>12</v>
      </c>
      <c r="F35" s="468">
        <f>HLOOKUP($C35,$BZ$2:$CM$3,2,0)</f>
        <v>17893.16</v>
      </c>
      <c r="G35" s="141">
        <f>D35*E35*F35</f>
        <v>0</v>
      </c>
      <c r="H35" s="194"/>
      <c r="I35" s="142">
        <v>11100.01</v>
      </c>
      <c r="J35" s="142" t="e">
        <f>VLOOKUP(I35,Presupuesto!$B$11:$C$586,2,0)</f>
        <v>#N/A</v>
      </c>
      <c r="K35" s="267" t="s">
        <v>563</v>
      </c>
      <c r="L35" s="126" t="s">
        <v>484</v>
      </c>
    </row>
    <row r="36" spans="3:12" x14ac:dyDescent="0.25">
      <c r="C36" s="200" t="s">
        <v>58</v>
      </c>
      <c r="D36" s="191"/>
      <c r="E36" s="182">
        <v>0</v>
      </c>
      <c r="F36" s="128">
        <f>IF(E35=0,"",(G35/E35)/12*E35)</f>
        <v>0</v>
      </c>
      <c r="G36" s="125">
        <f>F36</f>
        <v>0</v>
      </c>
      <c r="H36" s="192"/>
      <c r="I36" s="144">
        <v>11500</v>
      </c>
      <c r="J36" s="144" t="e">
        <f>VLOOKUP(I36,Presupuesto!$B$11:$C$586,2,0)</f>
        <v>#N/A</v>
      </c>
      <c r="K36" s="126" t="str">
        <f>$K$17</f>
        <v>Vinculación Universidad-Sociedad</v>
      </c>
      <c r="L36" s="126" t="s">
        <v>484</v>
      </c>
    </row>
    <row r="37" spans="3:12" ht="15.75" thickBot="1" x14ac:dyDescent="0.3">
      <c r="C37" s="201" t="s">
        <v>59</v>
      </c>
      <c r="D37" s="191"/>
      <c r="E37" s="182">
        <v>0</v>
      </c>
      <c r="F37" s="145">
        <f>IF(E35&lt;6,"",((E35-6)/12)*(G35/E35))</f>
        <v>0</v>
      </c>
      <c r="G37" s="125">
        <f>F37</f>
        <v>0</v>
      </c>
      <c r="H37" s="192"/>
      <c r="I37" s="129">
        <v>11500.02</v>
      </c>
      <c r="J37" s="129" t="e">
        <f>VLOOKUP(I37,Presupuesto!$B$11:$C$586,2,0)</f>
        <v>#N/A</v>
      </c>
      <c r="K37" s="126" t="str">
        <f t="shared" si="0"/>
        <v>Vinculación Universidad-Sociedad</v>
      </c>
      <c r="L37" s="126" t="s">
        <v>484</v>
      </c>
    </row>
    <row r="38" spans="3:12" ht="15.75" thickBot="1" x14ac:dyDescent="0.3">
      <c r="C38" s="165" t="s">
        <v>759</v>
      </c>
      <c r="D38" s="230"/>
      <c r="E38" s="180">
        <v>12</v>
      </c>
      <c r="F38" s="468">
        <f>HLOOKUP($C38,$BZ$2:$CM$3,2,0)</f>
        <v>16951.419999999998</v>
      </c>
      <c r="G38" s="141">
        <f>D38*E38*F38</f>
        <v>0</v>
      </c>
      <c r="H38" s="194"/>
      <c r="I38" s="142">
        <v>11100.01</v>
      </c>
      <c r="J38" s="142" t="e">
        <f>VLOOKUP(I38,Presupuesto!$B$11:$C$586,2,0)</f>
        <v>#N/A</v>
      </c>
      <c r="K38" s="267" t="s">
        <v>563</v>
      </c>
      <c r="L38" s="126" t="s">
        <v>484</v>
      </c>
    </row>
    <row r="39" spans="3:12" x14ac:dyDescent="0.25">
      <c r="C39" s="200" t="s">
        <v>58</v>
      </c>
      <c r="D39" s="191"/>
      <c r="E39" s="182">
        <v>0</v>
      </c>
      <c r="F39" s="128">
        <f>IF(E38=0,"",(G38/E38)/12*E38)</f>
        <v>0</v>
      </c>
      <c r="G39" s="125">
        <f>F39</f>
        <v>0</v>
      </c>
      <c r="H39" s="192"/>
      <c r="I39" s="144">
        <v>11500</v>
      </c>
      <c r="J39" s="144" t="e">
        <f>VLOOKUP(I39,Presupuesto!$B$11:$C$586,2,0)</f>
        <v>#N/A</v>
      </c>
      <c r="K39" s="126" t="str">
        <f>$K$17</f>
        <v>Vinculación Universidad-Sociedad</v>
      </c>
      <c r="L39" s="126" t="s">
        <v>484</v>
      </c>
    </row>
    <row r="40" spans="3:12" ht="15.75" thickBot="1" x14ac:dyDescent="0.3">
      <c r="C40" s="201" t="s">
        <v>59</v>
      </c>
      <c r="D40" s="191"/>
      <c r="E40" s="182">
        <v>0</v>
      </c>
      <c r="F40" s="145">
        <f>IF(E38&lt;6,"",((E38-6)/12)*(G38/E38))</f>
        <v>0</v>
      </c>
      <c r="G40" s="125">
        <f>F40</f>
        <v>0</v>
      </c>
      <c r="H40" s="192"/>
      <c r="I40" s="129">
        <v>11500.02</v>
      </c>
      <c r="J40" s="129" t="e">
        <f>VLOOKUP(I40,Presupuesto!$B$11:$C$586,2,0)</f>
        <v>#N/A</v>
      </c>
      <c r="K40" s="126" t="str">
        <f t="shared" si="0"/>
        <v>Vinculación Universidad-Sociedad</v>
      </c>
      <c r="L40" s="126" t="s">
        <v>484</v>
      </c>
    </row>
    <row r="41" spans="3:12" ht="15.75" thickBot="1" x14ac:dyDescent="0.3">
      <c r="C41" s="165" t="s">
        <v>760</v>
      </c>
      <c r="D41" s="230"/>
      <c r="E41" s="180">
        <v>12</v>
      </c>
      <c r="F41" s="468">
        <f>HLOOKUP($C41,$BZ$2:$CM$3,2,0)</f>
        <v>13184.44</v>
      </c>
      <c r="G41" s="141">
        <f>D41*E41*F41</f>
        <v>0</v>
      </c>
      <c r="H41" s="194"/>
      <c r="I41" s="142">
        <v>11100.01</v>
      </c>
      <c r="J41" s="142" t="e">
        <f>VLOOKUP(I41,Presupuesto!$B$11:$C$586,2,0)</f>
        <v>#N/A</v>
      </c>
      <c r="K41" s="267" t="s">
        <v>563</v>
      </c>
      <c r="L41" s="126" t="s">
        <v>484</v>
      </c>
    </row>
    <row r="42" spans="3:12" x14ac:dyDescent="0.25">
      <c r="C42" s="200" t="s">
        <v>58</v>
      </c>
      <c r="D42" s="191"/>
      <c r="E42" s="182">
        <v>0</v>
      </c>
      <c r="F42" s="128">
        <f>IF(E41=0,"",(G41/E41)/12*E41)</f>
        <v>0</v>
      </c>
      <c r="G42" s="125">
        <f>F42</f>
        <v>0</v>
      </c>
      <c r="H42" s="192"/>
      <c r="I42" s="144">
        <v>11500</v>
      </c>
      <c r="J42" s="144" t="e">
        <f>VLOOKUP(I42,Presupuesto!$B$11:$C$586,2,0)</f>
        <v>#N/A</v>
      </c>
      <c r="K42" s="126" t="str">
        <f>$K$17</f>
        <v>Vinculación Universidad-Sociedad</v>
      </c>
      <c r="L42" s="126" t="s">
        <v>484</v>
      </c>
    </row>
    <row r="43" spans="3:12" ht="15.75" thickBot="1" x14ac:dyDescent="0.3">
      <c r="C43" s="201" t="s">
        <v>59</v>
      </c>
      <c r="D43" s="191"/>
      <c r="E43" s="182">
        <v>0</v>
      </c>
      <c r="F43" s="145">
        <f>IF(E41&lt;6,"",((E41-6)/12)*(G41/E41))</f>
        <v>0</v>
      </c>
      <c r="G43" s="125">
        <f>F43</f>
        <v>0</v>
      </c>
      <c r="H43" s="192"/>
      <c r="I43" s="129">
        <v>11500.02</v>
      </c>
      <c r="J43" s="129" t="e">
        <f>VLOOKUP(I43,Presupuesto!$B$11:$C$586,2,0)</f>
        <v>#N/A</v>
      </c>
      <c r="K43" s="126" t="str">
        <f t="shared" si="0"/>
        <v>Vinculación Universidad-Sociedad</v>
      </c>
      <c r="L43" s="126" t="s">
        <v>484</v>
      </c>
    </row>
    <row r="44" spans="3:12" ht="15.75" thickBot="1" x14ac:dyDescent="0.3">
      <c r="C44" s="165" t="s">
        <v>761</v>
      </c>
      <c r="D44" s="230"/>
      <c r="E44" s="180">
        <v>12</v>
      </c>
      <c r="F44" s="468">
        <f>HLOOKUP($C44,$BZ$2:$CM$3,2,0)</f>
        <v>15032.56</v>
      </c>
      <c r="G44" s="141">
        <f>D44*E44*F44</f>
        <v>0</v>
      </c>
      <c r="H44" s="194"/>
      <c r="I44" s="142">
        <v>11100.01</v>
      </c>
      <c r="J44" s="142" t="e">
        <f>VLOOKUP(I44,Presupuesto!$B$11:$C$586,2,0)</f>
        <v>#N/A</v>
      </c>
      <c r="K44" s="267" t="s">
        <v>563</v>
      </c>
      <c r="L44" s="126" t="s">
        <v>484</v>
      </c>
    </row>
    <row r="45" spans="3:12" x14ac:dyDescent="0.25">
      <c r="C45" s="200" t="s">
        <v>58</v>
      </c>
      <c r="D45" s="191"/>
      <c r="E45" s="182">
        <v>0</v>
      </c>
      <c r="F45" s="128">
        <f>IF(E44=0,"",(G44/E44)/12*E44)</f>
        <v>0</v>
      </c>
      <c r="G45" s="125">
        <f>F45</f>
        <v>0</v>
      </c>
      <c r="H45" s="192"/>
      <c r="I45" s="144">
        <v>11500</v>
      </c>
      <c r="J45" s="144" t="e">
        <f>VLOOKUP(I45,Presupuesto!$B$11:$C$586,2,0)</f>
        <v>#N/A</v>
      </c>
      <c r="K45" s="126" t="str">
        <f>$K$17</f>
        <v>Vinculación Universidad-Sociedad</v>
      </c>
      <c r="L45" s="126" t="s">
        <v>484</v>
      </c>
    </row>
    <row r="46" spans="3:12" ht="15.75" thickBot="1" x14ac:dyDescent="0.3">
      <c r="C46" s="201" t="s">
        <v>59</v>
      </c>
      <c r="D46" s="191"/>
      <c r="E46" s="182">
        <v>0</v>
      </c>
      <c r="F46" s="145">
        <f>IF(E44&lt;6,"",((E44-6)/12)*(G44/E44))</f>
        <v>0</v>
      </c>
      <c r="G46" s="125">
        <f>F46</f>
        <v>0</v>
      </c>
      <c r="H46" s="192"/>
      <c r="I46" s="129">
        <v>11500.02</v>
      </c>
      <c r="J46" s="129" t="e">
        <f>VLOOKUP(I46,Presupuesto!$B$11:$C$586,2,0)</f>
        <v>#N/A</v>
      </c>
      <c r="K46" s="126" t="str">
        <f t="shared" si="0"/>
        <v>Vinculación Universidad-Sociedad</v>
      </c>
      <c r="L46" s="126" t="s">
        <v>484</v>
      </c>
    </row>
    <row r="47" spans="3:12" ht="15.75" thickBot="1" x14ac:dyDescent="0.3">
      <c r="C47" s="165" t="s">
        <v>762</v>
      </c>
      <c r="D47" s="230"/>
      <c r="E47" s="180">
        <v>12</v>
      </c>
      <c r="F47" s="468">
        <f>HLOOKUP($C47,$BZ$2:$CM$3,2,0)</f>
        <v>13264.02</v>
      </c>
      <c r="G47" s="141">
        <f>D47*E47*F47</f>
        <v>0</v>
      </c>
      <c r="H47" s="194"/>
      <c r="I47" s="142">
        <v>11100.01</v>
      </c>
      <c r="J47" s="142" t="e">
        <f>VLOOKUP(I47,Presupuesto!$B$11:$C$586,2,0)</f>
        <v>#N/A</v>
      </c>
      <c r="K47" s="267" t="s">
        <v>563</v>
      </c>
      <c r="L47" s="126" t="s">
        <v>484</v>
      </c>
    </row>
    <row r="48" spans="3:12" x14ac:dyDescent="0.25">
      <c r="C48" s="200" t="s">
        <v>58</v>
      </c>
      <c r="D48" s="191"/>
      <c r="E48" s="182">
        <v>0</v>
      </c>
      <c r="F48" s="128">
        <f>IF(E47=0,"",(G47/E47)/12*E47)</f>
        <v>0</v>
      </c>
      <c r="G48" s="125">
        <f>F48</f>
        <v>0</v>
      </c>
      <c r="H48" s="192"/>
      <c r="I48" s="144">
        <v>11500</v>
      </c>
      <c r="J48" s="144" t="e">
        <f>VLOOKUP(I48,Presupuesto!$B$11:$C$586,2,0)</f>
        <v>#N/A</v>
      </c>
      <c r="K48" s="126" t="str">
        <f>$K$17</f>
        <v>Vinculación Universidad-Sociedad</v>
      </c>
      <c r="L48" s="126" t="s">
        <v>484</v>
      </c>
    </row>
    <row r="49" spans="3:12" ht="15.75" thickBot="1" x14ac:dyDescent="0.3">
      <c r="C49" s="201" t="s">
        <v>59</v>
      </c>
      <c r="D49" s="191"/>
      <c r="E49" s="182">
        <v>0</v>
      </c>
      <c r="F49" s="145">
        <f>IF(E47&lt;6,"",((E47-6)/12)*(G47/E47))</f>
        <v>0</v>
      </c>
      <c r="G49" s="125">
        <f>F49</f>
        <v>0</v>
      </c>
      <c r="H49" s="192"/>
      <c r="I49" s="129">
        <v>11500.02</v>
      </c>
      <c r="J49" s="129" t="e">
        <f>VLOOKUP(I49,Presupuesto!$B$11:$C$586,2,0)</f>
        <v>#N/A</v>
      </c>
      <c r="K49" s="126" t="str">
        <f t="shared" si="0"/>
        <v>Vinculación Universidad-Sociedad</v>
      </c>
      <c r="L49" s="126" t="s">
        <v>484</v>
      </c>
    </row>
    <row r="50" spans="3:12" ht="15.75" thickBot="1" x14ac:dyDescent="0.3">
      <c r="C50" s="165" t="s">
        <v>763</v>
      </c>
      <c r="D50" s="230"/>
      <c r="E50" s="180">
        <v>12</v>
      </c>
      <c r="F50" s="468">
        <f>HLOOKUP($C50,$BZ$2:$CM$3,2,0)</f>
        <v>12379.75</v>
      </c>
      <c r="G50" s="141">
        <f>D50*E50*F50</f>
        <v>0</v>
      </c>
      <c r="H50" s="194"/>
      <c r="I50" s="142">
        <v>11100.01</v>
      </c>
      <c r="J50" s="142" t="e">
        <f>VLOOKUP(I50,Presupuesto!$B$11:$C$586,2,0)</f>
        <v>#N/A</v>
      </c>
      <c r="K50" s="267" t="s">
        <v>563</v>
      </c>
      <c r="L50" s="126" t="s">
        <v>484</v>
      </c>
    </row>
    <row r="51" spans="3:12" x14ac:dyDescent="0.25">
      <c r="C51" s="200" t="s">
        <v>58</v>
      </c>
      <c r="D51" s="191"/>
      <c r="E51" s="182">
        <v>0</v>
      </c>
      <c r="F51" s="128">
        <f>IF(E50=0,"",(G50/E50)/12*E50)</f>
        <v>0</v>
      </c>
      <c r="G51" s="125">
        <f>F51</f>
        <v>0</v>
      </c>
      <c r="H51" s="192"/>
      <c r="I51" s="144">
        <v>11500</v>
      </c>
      <c r="J51" s="144" t="e">
        <f>VLOOKUP(I51,Presupuesto!$B$11:$C$586,2,0)</f>
        <v>#N/A</v>
      </c>
      <c r="K51" s="126" t="str">
        <f>$K$17</f>
        <v>Vinculación Universidad-Sociedad</v>
      </c>
      <c r="L51" s="126" t="s">
        <v>484</v>
      </c>
    </row>
    <row r="52" spans="3:12" ht="15.75" thickBot="1" x14ac:dyDescent="0.3">
      <c r="C52" s="201" t="s">
        <v>59</v>
      </c>
      <c r="D52" s="191"/>
      <c r="E52" s="182">
        <v>0</v>
      </c>
      <c r="F52" s="145">
        <f>IF(E50&lt;6,"",((E50-6)/12)*(G50/E50))</f>
        <v>0</v>
      </c>
      <c r="G52" s="125">
        <f>F52</f>
        <v>0</v>
      </c>
      <c r="H52" s="192"/>
      <c r="I52" s="129">
        <v>11500.02</v>
      </c>
      <c r="J52" s="129" t="e">
        <f>VLOOKUP(I52,Presupuesto!$B$11:$C$586,2,0)</f>
        <v>#N/A</v>
      </c>
      <c r="K52" s="126" t="str">
        <f t="shared" si="0"/>
        <v>Vinculación Universidad-Sociedad</v>
      </c>
      <c r="L52" s="126" t="s">
        <v>484</v>
      </c>
    </row>
    <row r="53" spans="3:12" ht="15.75" thickBot="1" x14ac:dyDescent="0.3">
      <c r="C53" s="165" t="s">
        <v>764</v>
      </c>
      <c r="D53" s="230"/>
      <c r="E53" s="180">
        <v>12</v>
      </c>
      <c r="F53" s="468">
        <f>HLOOKUP($C53,$BZ$2:$CM$3,2,0)</f>
        <v>439.49</v>
      </c>
      <c r="G53" s="141">
        <f>D53*E53*F53</f>
        <v>0</v>
      </c>
      <c r="H53" s="194"/>
      <c r="I53" s="142">
        <v>11100.01</v>
      </c>
      <c r="J53" s="142" t="e">
        <f>VLOOKUP(I53,Presupuesto!$B$11:$C$586,2,0)</f>
        <v>#N/A</v>
      </c>
      <c r="K53" s="267" t="s">
        <v>563</v>
      </c>
      <c r="L53" s="126" t="s">
        <v>484</v>
      </c>
    </row>
    <row r="54" spans="3:12" x14ac:dyDescent="0.25">
      <c r="C54" s="200" t="s">
        <v>58</v>
      </c>
      <c r="D54" s="191"/>
      <c r="E54" s="182">
        <v>0</v>
      </c>
      <c r="F54" s="128">
        <f>IF(E53=0,"",(G53/E53)/12*E53)</f>
        <v>0</v>
      </c>
      <c r="G54" s="125">
        <f>F54</f>
        <v>0</v>
      </c>
      <c r="H54" s="192"/>
      <c r="I54" s="144">
        <v>11500</v>
      </c>
      <c r="J54" s="144" t="e">
        <f>VLOOKUP(I54,Presupuesto!$B$11:$C$586,2,0)</f>
        <v>#N/A</v>
      </c>
      <c r="K54" s="126" t="str">
        <f>$K$17</f>
        <v>Vinculación Universidad-Sociedad</v>
      </c>
      <c r="L54" s="126" t="s">
        <v>484</v>
      </c>
    </row>
    <row r="55" spans="3:12" ht="15.75" thickBot="1" x14ac:dyDescent="0.3">
      <c r="C55" s="201" t="s">
        <v>59</v>
      </c>
      <c r="D55" s="191"/>
      <c r="E55" s="182">
        <v>0</v>
      </c>
      <c r="F55" s="145">
        <f>IF(E53&lt;6,"",((E53-6)/12)*(G53/E53))</f>
        <v>0</v>
      </c>
      <c r="G55" s="125">
        <f>F55</f>
        <v>0</v>
      </c>
      <c r="H55" s="192"/>
      <c r="I55" s="129">
        <v>11500.02</v>
      </c>
      <c r="J55" s="129" t="e">
        <f>VLOOKUP(I55,Presupuesto!$B$11:$C$586,2,0)</f>
        <v>#N/A</v>
      </c>
      <c r="K55" s="126" t="str">
        <f t="shared" si="0"/>
        <v>Vinculación Universidad-Sociedad</v>
      </c>
      <c r="L55" s="126" t="s">
        <v>484</v>
      </c>
    </row>
    <row r="56" spans="3:12" ht="15.75" thickBot="1" x14ac:dyDescent="0.3">
      <c r="C56" s="165" t="s">
        <v>765</v>
      </c>
      <c r="D56" s="230"/>
      <c r="E56" s="180">
        <v>12</v>
      </c>
      <c r="F56" s="468">
        <f>HLOOKUP($C56,$BZ$2:$CM$3,2,0)</f>
        <v>1904.46</v>
      </c>
      <c r="G56" s="141">
        <f>D56*E56*F56</f>
        <v>0</v>
      </c>
      <c r="H56" s="194"/>
      <c r="I56" s="142">
        <v>11100.01</v>
      </c>
      <c r="J56" s="142" t="e">
        <f>VLOOKUP(I56,Presupuesto!$B$11:$C$586,2,0)</f>
        <v>#N/A</v>
      </c>
      <c r="K56" s="267" t="s">
        <v>563</v>
      </c>
      <c r="L56" s="126" t="s">
        <v>484</v>
      </c>
    </row>
    <row r="57" spans="3:12" x14ac:dyDescent="0.25">
      <c r="C57" s="200" t="s">
        <v>58</v>
      </c>
      <c r="D57" s="191"/>
      <c r="E57" s="182">
        <v>0</v>
      </c>
      <c r="F57" s="128">
        <f>IF(E56=0,"",(G56/E56)/12*E56)</f>
        <v>0</v>
      </c>
      <c r="G57" s="125">
        <f>F57</f>
        <v>0</v>
      </c>
      <c r="H57" s="192"/>
      <c r="I57" s="144">
        <v>11500</v>
      </c>
      <c r="J57" s="144" t="e">
        <f>VLOOKUP(I57,Presupuesto!$B$11:$C$586,2,0)</f>
        <v>#N/A</v>
      </c>
      <c r="K57" s="126" t="str">
        <f>$K$17</f>
        <v>Vinculación Universidad-Sociedad</v>
      </c>
      <c r="L57" s="126" t="s">
        <v>484</v>
      </c>
    </row>
    <row r="58" spans="3:12" ht="15.75" thickBot="1" x14ac:dyDescent="0.3">
      <c r="C58" s="201" t="s">
        <v>59</v>
      </c>
      <c r="D58" s="191"/>
      <c r="E58" s="182">
        <v>0</v>
      </c>
      <c r="F58" s="145">
        <f>IF(E56&lt;6,"",((E56-6)/12)*(G56/E56))</f>
        <v>0</v>
      </c>
      <c r="G58" s="125">
        <f>F58</f>
        <v>0</v>
      </c>
      <c r="H58" s="192"/>
      <c r="I58" s="129">
        <v>11500.02</v>
      </c>
      <c r="J58" s="129" t="e">
        <f>VLOOKUP(I58,Presupuesto!$B$11:$C$586,2,0)</f>
        <v>#N/A</v>
      </c>
      <c r="K58" s="126" t="str">
        <f t="shared" si="0"/>
        <v>Vinculación Universidad-Sociedad</v>
      </c>
      <c r="L58" s="126" t="s">
        <v>484</v>
      </c>
    </row>
    <row r="59" spans="3:12" ht="15.75" thickBot="1" x14ac:dyDescent="0.3">
      <c r="C59" s="168" t="s">
        <v>84</v>
      </c>
      <c r="D59" s="230">
        <v>1</v>
      </c>
      <c r="E59" s="180">
        <v>12</v>
      </c>
      <c r="F59" s="167">
        <v>30000</v>
      </c>
      <c r="G59" s="141">
        <f>D59*E59*F59</f>
        <v>360000</v>
      </c>
      <c r="H59" s="194" t="s">
        <v>215</v>
      </c>
      <c r="I59" s="142" t="s">
        <v>860</v>
      </c>
      <c r="J59" s="142" t="str">
        <f>VLOOKUP(I59,Presupuesto!$B$11:$C$586,2,0)</f>
        <v>SERV. DE PROFESIONALES Y TECNICOS EDUC, SUPERIOR</v>
      </c>
      <c r="K59" s="126" t="str">
        <f t="shared" si="0"/>
        <v>Vinculación Universidad-Sociedad</v>
      </c>
      <c r="L59" s="126" t="s">
        <v>484</v>
      </c>
    </row>
    <row r="60" spans="3:12" ht="15.75" thickBot="1" x14ac:dyDescent="0.3">
      <c r="C60" s="200" t="s">
        <v>58</v>
      </c>
      <c r="D60" s="191"/>
      <c r="E60" s="182">
        <v>0</v>
      </c>
      <c r="F60" s="145">
        <f>IF(E59=0,"",(G59/E59)/12*E59)</f>
        <v>30000</v>
      </c>
      <c r="G60" s="125">
        <f>F60</f>
        <v>30000</v>
      </c>
      <c r="H60" s="194" t="s">
        <v>215</v>
      </c>
      <c r="I60" s="142" t="s">
        <v>860</v>
      </c>
      <c r="J60" s="129" t="str">
        <f>VLOOKUP(I60,Presupuesto!$B$11:$C$586,2,0)</f>
        <v>SERV. DE PROFESIONALES Y TECNICOS EDUC, SUPERIOR</v>
      </c>
      <c r="K60" s="126" t="str">
        <f t="shared" si="0"/>
        <v>Vinculación Universidad-Sociedad</v>
      </c>
      <c r="L60" s="126" t="s">
        <v>483</v>
      </c>
    </row>
    <row r="61" spans="3:12" ht="15.75" thickBot="1" x14ac:dyDescent="0.3">
      <c r="C61" s="201" t="s">
        <v>59</v>
      </c>
      <c r="D61" s="191"/>
      <c r="E61" s="182">
        <v>0</v>
      </c>
      <c r="F61" s="128">
        <v>30000</v>
      </c>
      <c r="G61" s="125">
        <f>F61</f>
        <v>30000</v>
      </c>
      <c r="H61" s="194" t="s">
        <v>215</v>
      </c>
      <c r="I61" s="142" t="s">
        <v>860</v>
      </c>
      <c r="J61" s="129" t="str">
        <f>VLOOKUP(I61,Presupuesto!$B$11:$C$586,2,0)</f>
        <v>SERV. DE PROFESIONALES Y TECNICOS EDUC, SUPERIOR</v>
      </c>
      <c r="K61" s="126" t="str">
        <f t="shared" si="0"/>
        <v>Vinculación Universidad-Sociedad</v>
      </c>
      <c r="L61" s="126" t="s">
        <v>488</v>
      </c>
    </row>
    <row r="62" spans="3:12" ht="15.75" thickBot="1" x14ac:dyDescent="0.3">
      <c r="C62" s="168" t="s">
        <v>84</v>
      </c>
      <c r="D62" s="230">
        <v>2</v>
      </c>
      <c r="E62" s="180">
        <v>12</v>
      </c>
      <c r="F62" s="146">
        <v>15000</v>
      </c>
      <c r="G62" s="141">
        <f>D62*E62*F62</f>
        <v>360000</v>
      </c>
      <c r="H62" s="194" t="s">
        <v>215</v>
      </c>
      <c r="I62" s="142" t="s">
        <v>860</v>
      </c>
      <c r="J62" s="142" t="str">
        <f>VLOOKUP(I62,Presupuesto!$B$11:$C$586,2,0)</f>
        <v>SERV. DE PROFESIONALES Y TECNICOS EDUC, SUPERIOR</v>
      </c>
      <c r="K62" s="126" t="str">
        <f t="shared" si="0"/>
        <v>Vinculación Universidad-Sociedad</v>
      </c>
      <c r="L62" s="126" t="s">
        <v>483</v>
      </c>
    </row>
    <row r="63" spans="3:12" ht="15.75" thickBot="1" x14ac:dyDescent="0.3">
      <c r="C63" s="200" t="s">
        <v>58</v>
      </c>
      <c r="D63" s="191"/>
      <c r="E63" s="182">
        <v>0</v>
      </c>
      <c r="F63" s="128">
        <v>30000</v>
      </c>
      <c r="G63" s="125">
        <f>F63</f>
        <v>30000</v>
      </c>
      <c r="H63" s="194" t="s">
        <v>215</v>
      </c>
      <c r="I63" s="142" t="s">
        <v>860</v>
      </c>
      <c r="J63" s="129" t="str">
        <f>VLOOKUP(I63,Presupuesto!$B$11:$C$586,2,0)</f>
        <v>SERV. DE PROFESIONALES Y TECNICOS EDUC, SUPERIOR</v>
      </c>
      <c r="K63" s="126" t="str">
        <f t="shared" si="0"/>
        <v>Vinculación Universidad-Sociedad</v>
      </c>
      <c r="L63" s="126" t="s">
        <v>483</v>
      </c>
    </row>
    <row r="64" spans="3:12" ht="15.75" thickBot="1" x14ac:dyDescent="0.3">
      <c r="C64" s="201" t="s">
        <v>59</v>
      </c>
      <c r="D64" s="191"/>
      <c r="E64" s="182">
        <v>0</v>
      </c>
      <c r="F64" s="128">
        <v>30000</v>
      </c>
      <c r="G64" s="125">
        <f>F64</f>
        <v>30000</v>
      </c>
      <c r="H64" s="194" t="s">
        <v>215</v>
      </c>
      <c r="I64" s="142" t="s">
        <v>860</v>
      </c>
      <c r="J64" s="129" t="str">
        <f>VLOOKUP(I64,Presupuesto!$B$11:$C$586,2,0)</f>
        <v>SERV. DE PROFESIONALES Y TECNICOS EDUC, SUPERIOR</v>
      </c>
      <c r="K64" s="126" t="str">
        <f t="shared" si="0"/>
        <v>Vinculación Universidad-Sociedad</v>
      </c>
      <c r="L64" s="126" t="s">
        <v>483</v>
      </c>
    </row>
    <row r="65" spans="3:12" ht="15.75" thickBot="1" x14ac:dyDescent="0.3">
      <c r="C65" s="168" t="s">
        <v>84</v>
      </c>
      <c r="D65" s="230">
        <v>1</v>
      </c>
      <c r="E65" s="180">
        <v>12</v>
      </c>
      <c r="F65" s="146">
        <v>21000</v>
      </c>
      <c r="G65" s="141">
        <f>D65*E65*F65</f>
        <v>252000</v>
      </c>
      <c r="H65" s="194" t="s">
        <v>215</v>
      </c>
      <c r="I65" s="142" t="s">
        <v>860</v>
      </c>
      <c r="J65" s="142" t="str">
        <f>VLOOKUP(I65,Presupuesto!$B$11:$C$586,2,0)</f>
        <v>SERV. DE PROFESIONALES Y TECNICOS EDUC, SUPERIOR</v>
      </c>
      <c r="K65" s="126" t="str">
        <f t="shared" si="0"/>
        <v>Vinculación Universidad-Sociedad</v>
      </c>
      <c r="L65" s="126" t="s">
        <v>483</v>
      </c>
    </row>
    <row r="66" spans="3:12" ht="15.75" thickBot="1" x14ac:dyDescent="0.3">
      <c r="C66" s="200" t="s">
        <v>58</v>
      </c>
      <c r="D66" s="191"/>
      <c r="E66" s="182">
        <v>0</v>
      </c>
      <c r="F66" s="128">
        <v>21000</v>
      </c>
      <c r="G66" s="125">
        <f>F66</f>
        <v>21000</v>
      </c>
      <c r="H66" s="194" t="s">
        <v>215</v>
      </c>
      <c r="I66" s="142" t="s">
        <v>860</v>
      </c>
      <c r="J66" s="129" t="str">
        <f>VLOOKUP(I66,Presupuesto!$B$11:$C$586,2,0)</f>
        <v>SERV. DE PROFESIONALES Y TECNICOS EDUC, SUPERIOR</v>
      </c>
      <c r="K66" s="126" t="str">
        <f t="shared" si="0"/>
        <v>Vinculación Universidad-Sociedad</v>
      </c>
      <c r="L66" s="126" t="s">
        <v>483</v>
      </c>
    </row>
    <row r="67" spans="3:12" ht="15.75" thickBot="1" x14ac:dyDescent="0.3">
      <c r="C67" s="201" t="s">
        <v>59</v>
      </c>
      <c r="D67" s="191"/>
      <c r="E67" s="182">
        <v>0</v>
      </c>
      <c r="F67" s="128">
        <v>21000</v>
      </c>
      <c r="G67" s="125">
        <f>F67</f>
        <v>21000</v>
      </c>
      <c r="H67" s="194" t="s">
        <v>215</v>
      </c>
      <c r="I67" s="142" t="s">
        <v>860</v>
      </c>
      <c r="J67" s="129" t="str">
        <f>VLOOKUP(I67,Presupuesto!$B$11:$C$586,2,0)</f>
        <v>SERV. DE PROFESIONALES Y TECNICOS EDUC, SUPERIOR</v>
      </c>
      <c r="K67" s="126" t="str">
        <f t="shared" si="0"/>
        <v>Vinculación Universidad-Sociedad</v>
      </c>
      <c r="L67" s="126" t="s">
        <v>483</v>
      </c>
    </row>
    <row r="68" spans="3:12" ht="15.75" thickBot="1" x14ac:dyDescent="0.3">
      <c r="C68" s="168" t="s">
        <v>84</v>
      </c>
      <c r="D68" s="230">
        <v>2</v>
      </c>
      <c r="E68" s="180">
        <v>12</v>
      </c>
      <c r="F68" s="146">
        <v>10000</v>
      </c>
      <c r="G68" s="141">
        <f>D68*E68*F68</f>
        <v>240000</v>
      </c>
      <c r="H68" s="194" t="s">
        <v>215</v>
      </c>
      <c r="I68" s="142" t="s">
        <v>860</v>
      </c>
      <c r="J68" s="142" t="str">
        <f>VLOOKUP(I68,Presupuesto!$B$11:$C$586,2,0)</f>
        <v>SERV. DE PROFESIONALES Y TECNICOS EDUC, SUPERIOR</v>
      </c>
      <c r="K68" s="126" t="str">
        <f t="shared" si="0"/>
        <v>Vinculación Universidad-Sociedad</v>
      </c>
      <c r="L68" s="126" t="s">
        <v>483</v>
      </c>
    </row>
    <row r="69" spans="3:12" ht="15.75" thickBot="1" x14ac:dyDescent="0.3">
      <c r="C69" s="200" t="s">
        <v>58</v>
      </c>
      <c r="D69" s="191"/>
      <c r="E69" s="182">
        <v>0</v>
      </c>
      <c r="F69" s="128">
        <v>20000</v>
      </c>
      <c r="G69" s="125">
        <f>F69</f>
        <v>20000</v>
      </c>
      <c r="H69" s="194" t="s">
        <v>215</v>
      </c>
      <c r="I69" s="142" t="s">
        <v>860</v>
      </c>
      <c r="J69" s="129" t="str">
        <f>VLOOKUP(I69,Presupuesto!$B$11:$C$586,2,0)</f>
        <v>SERV. DE PROFESIONALES Y TECNICOS EDUC, SUPERIOR</v>
      </c>
      <c r="K69" s="126" t="str">
        <f t="shared" si="0"/>
        <v>Vinculación Universidad-Sociedad</v>
      </c>
      <c r="L69" s="126" t="s">
        <v>483</v>
      </c>
    </row>
    <row r="70" spans="3:12" ht="15.75" thickBot="1" x14ac:dyDescent="0.3">
      <c r="C70" s="201" t="s">
        <v>59</v>
      </c>
      <c r="D70" s="191"/>
      <c r="E70" s="182">
        <v>0</v>
      </c>
      <c r="F70" s="128">
        <v>20000</v>
      </c>
      <c r="G70" s="125">
        <f>F70</f>
        <v>20000</v>
      </c>
      <c r="H70" s="194" t="s">
        <v>215</v>
      </c>
      <c r="I70" s="142" t="s">
        <v>860</v>
      </c>
      <c r="J70" s="129" t="str">
        <f>VLOOKUP(I70,Presupuesto!$B$11:$C$586,2,0)</f>
        <v>SERV. DE PROFESIONALES Y TECNICOS EDUC, SUPERIOR</v>
      </c>
      <c r="K70" s="126" t="str">
        <f t="shared" si="0"/>
        <v>Vinculación Universidad-Sociedad</v>
      </c>
      <c r="L70" s="126" t="s">
        <v>483</v>
      </c>
    </row>
    <row r="71" spans="3:12" ht="15.75" thickBot="1" x14ac:dyDescent="0.3">
      <c r="C71" s="168" t="s">
        <v>60</v>
      </c>
      <c r="D71" s="230">
        <v>1</v>
      </c>
      <c r="E71" s="180">
        <v>10</v>
      </c>
      <c r="F71" s="146">
        <v>13800</v>
      </c>
      <c r="G71" s="141">
        <f>D71*E71*F71</f>
        <v>138000</v>
      </c>
      <c r="H71" s="194" t="s">
        <v>215</v>
      </c>
      <c r="I71" s="142" t="s">
        <v>860</v>
      </c>
      <c r="J71" s="142" t="str">
        <f>VLOOKUP(I71,Presupuesto!$B$11:$C$586,2,0)</f>
        <v>SERV. DE PROFESIONALES Y TECNICOS EDUC, SUPERIOR</v>
      </c>
      <c r="K71" s="126" t="str">
        <f t="shared" si="0"/>
        <v>Vinculación Universidad-Sociedad</v>
      </c>
      <c r="L71" s="126" t="s">
        <v>483</v>
      </c>
    </row>
    <row r="72" spans="3:12" x14ac:dyDescent="0.25">
      <c r="C72" s="200" t="s">
        <v>58</v>
      </c>
      <c r="D72" s="198"/>
      <c r="E72" s="159">
        <v>0</v>
      </c>
      <c r="F72" s="147"/>
      <c r="G72" s="148">
        <f>F72</f>
        <v>0</v>
      </c>
      <c r="H72" s="192"/>
      <c r="I72" s="129">
        <v>11500</v>
      </c>
      <c r="J72" s="129" t="e">
        <f>VLOOKUP(I72,Presupuesto!$B$11:$C$586,2,0)</f>
        <v>#N/A</v>
      </c>
      <c r="K72" s="126" t="str">
        <f t="shared" si="0"/>
        <v>Vinculación Universidad-Sociedad</v>
      </c>
      <c r="L72" s="126" t="s">
        <v>483</v>
      </c>
    </row>
    <row r="73" spans="3:12" ht="15.75" thickBot="1" x14ac:dyDescent="0.3">
      <c r="C73" s="202" t="s">
        <v>59</v>
      </c>
      <c r="D73" s="190"/>
      <c r="E73" s="160">
        <v>0</v>
      </c>
      <c r="F73" s="133"/>
      <c r="G73" s="133"/>
      <c r="H73" s="190"/>
      <c r="I73" s="134">
        <v>11500.02</v>
      </c>
      <c r="J73" s="152" t="e">
        <f>VLOOKUP(I73,Presupuesto!$B$11:$C$586,2,0)</f>
        <v>#N/A</v>
      </c>
      <c r="K73" s="134" t="str">
        <f t="shared" si="0"/>
        <v>Vinculación Universidad-Sociedad</v>
      </c>
      <c r="L73" s="152" t="s">
        <v>483</v>
      </c>
    </row>
    <row r="74" spans="3:12" ht="15.75" thickBot="1" x14ac:dyDescent="0.3">
      <c r="C74" s="168" t="s">
        <v>60</v>
      </c>
      <c r="D74" s="230">
        <v>1</v>
      </c>
      <c r="E74" s="180">
        <v>8</v>
      </c>
      <c r="F74" s="146">
        <v>30000</v>
      </c>
      <c r="G74" s="141">
        <f>D74*E74*F74</f>
        <v>240000</v>
      </c>
      <c r="H74" s="194" t="s">
        <v>215</v>
      </c>
      <c r="I74" s="142" t="s">
        <v>860</v>
      </c>
      <c r="J74" s="142" t="str">
        <f>VLOOKUP(I74,Presupuesto!$B$11:$C$586,2,0)</f>
        <v>SERV. DE PROFESIONALES Y TECNICOS EDUC, SUPERIOR</v>
      </c>
      <c r="K74" s="126" t="str">
        <f t="shared" si="0"/>
        <v>Vinculación Universidad-Sociedad</v>
      </c>
      <c r="L74" s="126" t="s">
        <v>483</v>
      </c>
    </row>
    <row r="75" spans="3:12" x14ac:dyDescent="0.25">
      <c r="C75" s="200" t="s">
        <v>58</v>
      </c>
      <c r="D75" s="198"/>
      <c r="E75" s="159">
        <v>0</v>
      </c>
      <c r="F75" s="147"/>
      <c r="G75" s="148">
        <f>F75</f>
        <v>0</v>
      </c>
      <c r="H75" s="192"/>
      <c r="I75" s="129">
        <v>11500</v>
      </c>
      <c r="J75" s="129" t="e">
        <f>VLOOKUP(I75,Presupuesto!$B$11:$C$586,2,0)</f>
        <v>#N/A</v>
      </c>
      <c r="K75" s="126" t="str">
        <f t="shared" si="0"/>
        <v>Vinculación Universidad-Sociedad</v>
      </c>
      <c r="L75" s="126" t="s">
        <v>483</v>
      </c>
    </row>
    <row r="76" spans="3:12" ht="15.75" thickBot="1" x14ac:dyDescent="0.3">
      <c r="C76" s="202" t="s">
        <v>59</v>
      </c>
      <c r="D76" s="190"/>
      <c r="E76" s="160">
        <v>0</v>
      </c>
      <c r="F76" s="133"/>
      <c r="G76" s="133"/>
      <c r="H76" s="190"/>
      <c r="I76" s="134">
        <v>11500.02</v>
      </c>
      <c r="J76" s="152" t="e">
        <f>VLOOKUP(I76,Presupuesto!$B$11:$C$586,2,0)</f>
        <v>#N/A</v>
      </c>
      <c r="K76" s="134" t="str">
        <f t="shared" si="0"/>
        <v>Vinculación Universidad-Sociedad</v>
      </c>
      <c r="L76" s="152" t="s">
        <v>483</v>
      </c>
    </row>
  </sheetData>
  <conditionalFormatting sqref="E56">
    <cfRule type="cellIs" dxfId="1" priority="2" operator="greaterThan">
      <formula>12</formula>
    </cfRule>
  </conditionalFormatting>
  <dataValidations count="5">
    <dataValidation type="list" allowBlank="1" showInputMessage="1" showErrorMessage="1" sqref="C17 C20 C23 C26 C29 C32 C35 C38 C41 C44 C47 C50 C53 C56">
      <formula1>$BZ$2:$CM$2</formula1>
    </dataValidation>
    <dataValidation type="list" allowBlank="1" showInputMessage="1" showErrorMessage="1" errorTitle="¡Ingreso no Válido!" error="Por favor seleccione una opción de la lista" promptTitle="Tipo de Presupuesto" prompt="Seleccione una opción de la lista." sqref="H17:H76">
      <formula1>$R$2:$S$2</formula1>
    </dataValidation>
    <dataValidation type="list" allowBlank="1" showInputMessage="1" showErrorMessage="1" errorTitle="¡Ingreso Inválido!" error="Verifique el valor ingresado." sqref="I17:I76">
      <formula1>$A$1:$VD$1</formula1>
    </dataValidation>
    <dataValidation type="list" allowBlank="1" showInputMessage="1" showErrorMessage="1" errorTitle="¡Ingreso Inválido!" error="Seleccione una opción de la lista." promptTitle="Dimensión Estratégica" prompt="Seleccione una opción de la lista." sqref="K17:K76">
      <formula1>$A$2:$K$2</formula1>
    </dataValidation>
    <dataValidation type="list" allowBlank="1" showInputMessage="1" showErrorMessage="1" errorTitle="¡Ingreso Inválido!" error="Seleccione una opción de la lista" promptTitle="Mes Requerido" prompt="Seleccione el mes en el que requiere el recurso." sqref="L17:L76">
      <formula1>$U$2:$AF$2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B4" zoomScale="84" zoomScaleNormal="84" workbookViewId="0">
      <selection activeCell="I19" sqref="I19"/>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2.7109375" style="113" bestFit="1" customWidth="1"/>
    <col min="9" max="9" width="35.42578125" style="113" bestFit="1" customWidth="1"/>
    <col min="10" max="10" width="22.28515625" style="113" bestFit="1" customWidth="1"/>
    <col min="11" max="11" width="13.42578125" style="113" bestFit="1" customWidth="1"/>
    <col min="12"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471</v>
      </c>
      <c r="D5" s="115">
        <f>SUMIF($C:$C,$C$10,D:D)</f>
        <v>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0</v>
      </c>
      <c r="E10" s="122"/>
      <c r="F10" s="122"/>
      <c r="G10" s="99"/>
      <c r="H10" s="122"/>
      <c r="I10" s="149"/>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6" t="s">
        <v>479</v>
      </c>
      <c r="D13" s="237"/>
      <c r="E13" s="121"/>
      <c r="F13" s="121"/>
      <c r="G13" s="121"/>
      <c r="H13" s="96"/>
      <c r="I13" s="96"/>
      <c r="J13" s="96"/>
      <c r="K13" s="140"/>
    </row>
    <row r="14" spans="1:576" ht="18.75" x14ac:dyDescent="0.25">
      <c r="B14" s="121"/>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216</v>
      </c>
      <c r="H16" s="156" t="s">
        <v>46</v>
      </c>
      <c r="I16" s="156" t="s">
        <v>217</v>
      </c>
      <c r="J16" s="156" t="s">
        <v>499</v>
      </c>
      <c r="K16" s="156" t="s">
        <v>500</v>
      </c>
    </row>
    <row r="17" spans="2:11" x14ac:dyDescent="0.25">
      <c r="B17" s="121"/>
      <c r="C17" s="123" t="s">
        <v>63</v>
      </c>
      <c r="D17" s="186"/>
      <c r="E17" s="124">
        <v>2800</v>
      </c>
      <c r="F17" s="125">
        <f>D17*E17</f>
        <v>0</v>
      </c>
      <c r="G17" s="189" t="s">
        <v>215</v>
      </c>
      <c r="H17" s="126" t="s">
        <v>337</v>
      </c>
      <c r="I17" s="126" t="str">
        <f>VLOOKUP(H17,Presupuesto!$B$11:$C$586,2,0)</f>
        <v>OTROS SERVICIOS PERSONALES. (11900-00)</v>
      </c>
      <c r="J17" s="267" t="s">
        <v>567</v>
      </c>
      <c r="K17" s="126" t="s">
        <v>493</v>
      </c>
    </row>
    <row r="18" spans="2:11" ht="32.25" customHeight="1" x14ac:dyDescent="0.25">
      <c r="B18" s="121"/>
      <c r="C18" s="127" t="s">
        <v>64</v>
      </c>
      <c r="D18" s="179"/>
      <c r="E18" s="128">
        <v>2400</v>
      </c>
      <c r="F18" s="125">
        <f>D18*E18</f>
        <v>0</v>
      </c>
      <c r="G18" s="189"/>
      <c r="H18" s="129">
        <v>42110</v>
      </c>
      <c r="I18" s="126" t="e">
        <f>VLOOKUP(H18,Presupuesto!$B$11:$C$586,2,0)</f>
        <v>#N/A</v>
      </c>
      <c r="J18" s="126" t="str">
        <f t="shared" ref="J18:J26" si="0">$J$17</f>
        <v>Lo Esencial de la UNAH para la Construcción de Ciudadanía</v>
      </c>
      <c r="K18" s="126" t="s">
        <v>501</v>
      </c>
    </row>
    <row r="19" spans="2:11" x14ac:dyDescent="0.25">
      <c r="B19" s="121"/>
      <c r="C19" s="127" t="s">
        <v>65</v>
      </c>
      <c r="D19" s="179"/>
      <c r="E19" s="128">
        <v>1000</v>
      </c>
      <c r="F19" s="125">
        <f t="shared" ref="F19:F26" si="1">D19*E19</f>
        <v>0</v>
      </c>
      <c r="G19" s="189"/>
      <c r="H19" s="129">
        <v>42110</v>
      </c>
      <c r="I19" s="126" t="e">
        <f>VLOOKUP(H19,Presupuesto!$B$11:$C$586,2,0)</f>
        <v>#N/A</v>
      </c>
      <c r="J19" s="126" t="str">
        <f t="shared" si="0"/>
        <v>Lo Esencial de la UNAH para la Construcción de Ciudadanía</v>
      </c>
      <c r="K19" s="126" t="s">
        <v>484</v>
      </c>
    </row>
    <row r="20" spans="2:11" x14ac:dyDescent="0.25">
      <c r="B20" s="121"/>
      <c r="C20" s="127" t="s">
        <v>66</v>
      </c>
      <c r="D20" s="179"/>
      <c r="E20" s="128">
        <v>6000</v>
      </c>
      <c r="F20" s="125">
        <f t="shared" si="1"/>
        <v>0</v>
      </c>
      <c r="G20" s="189" t="s">
        <v>215</v>
      </c>
      <c r="H20" s="129" t="s">
        <v>340</v>
      </c>
      <c r="I20" s="126" t="str">
        <f>VLOOKUP(H20,Presupuesto!$B$11:$C$586,2,0)</f>
        <v>SUELDOS Y SALARIOS BASICOS (11100-00)</v>
      </c>
      <c r="J20" s="126" t="str">
        <f t="shared" si="0"/>
        <v>Lo Esencial de la UNAH para la Construcción de Ciudadanía</v>
      </c>
      <c r="K20" s="126" t="s">
        <v>484</v>
      </c>
    </row>
    <row r="21" spans="2:11" x14ac:dyDescent="0.25">
      <c r="B21" s="121"/>
      <c r="C21" s="127" t="s">
        <v>67</v>
      </c>
      <c r="D21" s="179"/>
      <c r="E21" s="128">
        <v>3000</v>
      </c>
      <c r="F21" s="125">
        <f t="shared" si="1"/>
        <v>0</v>
      </c>
      <c r="G21" s="189"/>
      <c r="H21" s="129">
        <v>42110</v>
      </c>
      <c r="I21" s="126" t="e">
        <f>VLOOKUP(H21,Presupuesto!$B$11:$C$586,2,0)</f>
        <v>#N/A</v>
      </c>
      <c r="J21" s="126" t="str">
        <f t="shared" si="0"/>
        <v>Lo Esencial de la UNAH para la Construcción de Ciudadanía</v>
      </c>
      <c r="K21" s="126" t="s">
        <v>484</v>
      </c>
    </row>
    <row r="22" spans="2:11" x14ac:dyDescent="0.25">
      <c r="B22" s="121"/>
      <c r="C22" s="127" t="s">
        <v>68</v>
      </c>
      <c r="D22" s="179"/>
      <c r="E22" s="128">
        <v>10000</v>
      </c>
      <c r="F22" s="125">
        <f t="shared" si="1"/>
        <v>0</v>
      </c>
      <c r="G22" s="189"/>
      <c r="H22" s="129">
        <v>42110</v>
      </c>
      <c r="I22" s="126" t="e">
        <f>VLOOKUP(H22,Presupuesto!$B$11:$C$586,2,0)</f>
        <v>#N/A</v>
      </c>
      <c r="J22" s="126" t="str">
        <f t="shared" si="0"/>
        <v>Lo Esencial de la UNAH para la Construcción de Ciudadanía</v>
      </c>
      <c r="K22" s="126" t="s">
        <v>484</v>
      </c>
    </row>
    <row r="23" spans="2:11" x14ac:dyDescent="0.25">
      <c r="B23" s="121"/>
      <c r="C23" s="127" t="s">
        <v>69</v>
      </c>
      <c r="D23" s="179"/>
      <c r="E23" s="128">
        <v>8000</v>
      </c>
      <c r="F23" s="125">
        <f t="shared" si="1"/>
        <v>0</v>
      </c>
      <c r="G23" s="189"/>
      <c r="H23" s="129">
        <v>42120</v>
      </c>
      <c r="I23" s="126" t="e">
        <f>VLOOKUP(H23,Presupuesto!$B$11:$C$586,2,0)</f>
        <v>#N/A</v>
      </c>
      <c r="J23" s="126" t="str">
        <f t="shared" si="0"/>
        <v>Lo Esencial de la UNAH para la Construcción de Ciudadanía</v>
      </c>
      <c r="K23" s="126" t="s">
        <v>484</v>
      </c>
    </row>
    <row r="24" spans="2:11" x14ac:dyDescent="0.25">
      <c r="B24" s="121"/>
      <c r="C24" s="127" t="s">
        <v>70</v>
      </c>
      <c r="D24" s="179"/>
      <c r="E24" s="128">
        <v>2000</v>
      </c>
      <c r="F24" s="125">
        <f t="shared" si="1"/>
        <v>0</v>
      </c>
      <c r="G24" s="189"/>
      <c r="H24" s="129">
        <v>42120</v>
      </c>
      <c r="I24" s="126" t="e">
        <f>VLOOKUP(H24,Presupuesto!$B$11:$C$586,2,0)</f>
        <v>#N/A</v>
      </c>
      <c r="J24" s="126" t="str">
        <f t="shared" si="0"/>
        <v>Lo Esencial de la UNAH para la Construcción de Ciudadanía</v>
      </c>
      <c r="K24" s="126" t="s">
        <v>492</v>
      </c>
    </row>
    <row r="25" spans="2:11" x14ac:dyDescent="0.25">
      <c r="B25" s="121"/>
      <c r="C25" s="127" t="s">
        <v>71</v>
      </c>
      <c r="D25" s="179"/>
      <c r="E25" s="128">
        <v>5000</v>
      </c>
      <c r="F25" s="125">
        <f t="shared" si="1"/>
        <v>0</v>
      </c>
      <c r="G25" s="189"/>
      <c r="H25" s="129">
        <v>42120</v>
      </c>
      <c r="I25" s="126" t="e">
        <f>VLOOKUP(H25,Presupuesto!$B$11:$C$586,2,0)</f>
        <v>#N/A</v>
      </c>
      <c r="J25" s="126" t="str">
        <f t="shared" si="0"/>
        <v>Lo Esencial de la UNAH para la Construcción de Ciudadanía</v>
      </c>
      <c r="K25" s="126" t="s">
        <v>488</v>
      </c>
    </row>
    <row r="26" spans="2:11" ht="15.75" thickBot="1" x14ac:dyDescent="0.3">
      <c r="B26" s="121"/>
      <c r="C26" s="130" t="s">
        <v>72</v>
      </c>
      <c r="D26" s="187"/>
      <c r="E26" s="132">
        <v>100000</v>
      </c>
      <c r="F26" s="133">
        <f t="shared" si="1"/>
        <v>0</v>
      </c>
      <c r="G26" s="190"/>
      <c r="H26" s="134">
        <v>42120</v>
      </c>
      <c r="I26" s="134" t="e">
        <f>VLOOKUP(H26,Presupuesto!$B$11:$C$586,2,0)</f>
        <v>#N/A</v>
      </c>
      <c r="J26" s="134" t="str">
        <f t="shared" si="0"/>
        <v>Lo Esencial de la UNAH para la Construcción de Ciudadanía</v>
      </c>
      <c r="K26" s="152" t="s">
        <v>483</v>
      </c>
    </row>
    <row r="27" spans="2:11" ht="15.75" thickBot="1" x14ac:dyDescent="0.3">
      <c r="B27" s="121"/>
    </row>
    <row r="28" spans="2:11" ht="15.75" thickBot="1" x14ac:dyDescent="0.3">
      <c r="B28" s="121"/>
      <c r="C28" s="29" t="s">
        <v>43</v>
      </c>
      <c r="D28" s="30">
        <f>SUM(F35:F44)</f>
        <v>0</v>
      </c>
      <c r="E28" s="206"/>
      <c r="F28" s="206"/>
      <c r="G28" s="99"/>
      <c r="H28" s="206"/>
      <c r="I28" s="206"/>
    </row>
    <row r="29" spans="2:11" x14ac:dyDescent="0.25">
      <c r="B29" s="121"/>
      <c r="C29" s="72"/>
      <c r="D29" s="31"/>
      <c r="E29" s="121"/>
      <c r="F29" s="121"/>
      <c r="G29" s="121"/>
      <c r="H29" s="96"/>
      <c r="I29" s="96"/>
      <c r="J29" s="96"/>
      <c r="K29" s="140"/>
    </row>
    <row r="30" spans="2:11" x14ac:dyDescent="0.25">
      <c r="C30" s="72"/>
      <c r="D30" s="31"/>
      <c r="E30" s="121"/>
      <c r="F30" s="121"/>
      <c r="G30" s="121"/>
      <c r="H30" s="96"/>
      <c r="I30" s="96"/>
      <c r="J30" s="96"/>
      <c r="K30" s="140"/>
    </row>
    <row r="31" spans="2:11" ht="15.75" x14ac:dyDescent="0.25">
      <c r="C31" s="236" t="s">
        <v>479</v>
      </c>
      <c r="D31" s="237"/>
      <c r="E31" s="121"/>
      <c r="F31" s="121"/>
      <c r="G31" s="121"/>
      <c r="H31" s="96"/>
      <c r="I31" s="96"/>
      <c r="J31" s="96"/>
      <c r="K31" s="140"/>
    </row>
    <row r="32" spans="2:11" ht="18.75" x14ac:dyDescent="0.25">
      <c r="C32" s="256"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Administrativa'!#REF!,2,FALSE),IFERROR(VLOOKUP(D31,'Gestion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6"/>
      <c r="I32" s="96"/>
      <c r="J32" s="96"/>
      <c r="K32" s="140"/>
    </row>
    <row r="33" spans="3:11" ht="15.75" thickBot="1" x14ac:dyDescent="0.3">
      <c r="C33" s="72"/>
      <c r="D33" s="31"/>
      <c r="E33" s="121"/>
      <c r="F33" s="121"/>
      <c r="G33" s="121"/>
      <c r="H33" s="96"/>
      <c r="I33" s="96"/>
      <c r="J33" s="96"/>
      <c r="K33" s="140"/>
    </row>
    <row r="34" spans="3:11" ht="30.75" thickBot="1" x14ac:dyDescent="0.3">
      <c r="C34" s="154" t="s">
        <v>44</v>
      </c>
      <c r="D34" s="156" t="s">
        <v>55</v>
      </c>
      <c r="E34" s="156" t="s">
        <v>57</v>
      </c>
      <c r="F34" s="155" t="s">
        <v>27</v>
      </c>
      <c r="G34" s="161" t="s">
        <v>216</v>
      </c>
      <c r="H34" s="156" t="s">
        <v>46</v>
      </c>
      <c r="I34" s="156" t="s">
        <v>217</v>
      </c>
      <c r="J34" s="156" t="s">
        <v>499</v>
      </c>
      <c r="K34" s="156" t="s">
        <v>500</v>
      </c>
    </row>
    <row r="35" spans="3:11" x14ac:dyDescent="0.25">
      <c r="C35" s="123" t="s">
        <v>63</v>
      </c>
      <c r="D35" s="186"/>
      <c r="E35" s="124">
        <v>2800</v>
      </c>
      <c r="F35" s="125">
        <f>D35*E35</f>
        <v>0</v>
      </c>
      <c r="G35" s="189" t="s">
        <v>215</v>
      </c>
      <c r="H35" s="126" t="s">
        <v>337</v>
      </c>
      <c r="I35" s="126" t="str">
        <f>VLOOKUP(H35,Presupuesto!$B$11:$C$586,2,0)</f>
        <v>OTROS SERVICIOS PERSONALES. (11900-00)</v>
      </c>
      <c r="J35" s="267" t="s">
        <v>567</v>
      </c>
      <c r="K35" s="126" t="s">
        <v>493</v>
      </c>
    </row>
    <row r="36" spans="3:11" x14ac:dyDescent="0.25">
      <c r="C36" s="127" t="s">
        <v>64</v>
      </c>
      <c r="D36" s="179"/>
      <c r="E36" s="128">
        <v>2400</v>
      </c>
      <c r="F36" s="125">
        <f>D36*E36</f>
        <v>0</v>
      </c>
      <c r="G36" s="189"/>
      <c r="H36" s="129">
        <v>42110</v>
      </c>
      <c r="I36" s="126" t="e">
        <f>VLOOKUP(H36,Presupuesto!$B$11:$C$586,2,0)</f>
        <v>#N/A</v>
      </c>
      <c r="J36" s="126" t="str">
        <f t="shared" ref="J36:J44" si="2">$J$17</f>
        <v>Lo Esencial de la UNAH para la Construcción de Ciudadanía</v>
      </c>
      <c r="K36" s="126" t="s">
        <v>501</v>
      </c>
    </row>
    <row r="37" spans="3:11" x14ac:dyDescent="0.25">
      <c r="C37" s="127" t="s">
        <v>65</v>
      </c>
      <c r="D37" s="179"/>
      <c r="E37" s="128">
        <v>1000</v>
      </c>
      <c r="F37" s="125">
        <f t="shared" ref="F37:F44" si="3">D37*E37</f>
        <v>0</v>
      </c>
      <c r="G37" s="189"/>
      <c r="H37" s="129">
        <v>42110</v>
      </c>
      <c r="I37" s="126" t="e">
        <f>VLOOKUP(H37,Presupuesto!$B$11:$C$586,2,0)</f>
        <v>#N/A</v>
      </c>
      <c r="J37" s="126" t="str">
        <f t="shared" si="2"/>
        <v>Lo Esencial de la UNAH para la Construcción de Ciudadanía</v>
      </c>
      <c r="K37" s="126" t="s">
        <v>484</v>
      </c>
    </row>
    <row r="38" spans="3:11" x14ac:dyDescent="0.25">
      <c r="C38" s="127" t="s">
        <v>66</v>
      </c>
      <c r="D38" s="179"/>
      <c r="E38" s="128">
        <v>6000</v>
      </c>
      <c r="F38" s="125">
        <f t="shared" si="3"/>
        <v>0</v>
      </c>
      <c r="G38" s="189" t="s">
        <v>215</v>
      </c>
      <c r="H38" s="129" t="s">
        <v>340</v>
      </c>
      <c r="I38" s="126" t="str">
        <f>VLOOKUP(H38,Presupuesto!$B$11:$C$586,2,0)</f>
        <v>SUELDOS Y SALARIOS BASICOS (11100-00)</v>
      </c>
      <c r="J38" s="126" t="str">
        <f t="shared" si="2"/>
        <v>Lo Esencial de la UNAH para la Construcción de Ciudadanía</v>
      </c>
      <c r="K38" s="126" t="s">
        <v>484</v>
      </c>
    </row>
    <row r="39" spans="3:11" x14ac:dyDescent="0.25">
      <c r="C39" s="127" t="s">
        <v>67</v>
      </c>
      <c r="D39" s="179"/>
      <c r="E39" s="128">
        <v>3000</v>
      </c>
      <c r="F39" s="125">
        <f t="shared" si="3"/>
        <v>0</v>
      </c>
      <c r="G39" s="189"/>
      <c r="H39" s="129">
        <v>42110</v>
      </c>
      <c r="I39" s="126" t="e">
        <f>VLOOKUP(H39,Presupuesto!$B$11:$C$586,2,0)</f>
        <v>#N/A</v>
      </c>
      <c r="J39" s="126" t="str">
        <f t="shared" si="2"/>
        <v>Lo Esencial de la UNAH para la Construcción de Ciudadanía</v>
      </c>
      <c r="K39" s="126" t="s">
        <v>484</v>
      </c>
    </row>
    <row r="40" spans="3:11" x14ac:dyDescent="0.25">
      <c r="C40" s="127" t="s">
        <v>68</v>
      </c>
      <c r="D40" s="179"/>
      <c r="E40" s="128">
        <v>10000</v>
      </c>
      <c r="F40" s="125">
        <f t="shared" si="3"/>
        <v>0</v>
      </c>
      <c r="G40" s="189"/>
      <c r="H40" s="129">
        <v>42110</v>
      </c>
      <c r="I40" s="126" t="e">
        <f>VLOOKUP(H40,Presupuesto!$B$11:$C$586,2,0)</f>
        <v>#N/A</v>
      </c>
      <c r="J40" s="126" t="str">
        <f t="shared" si="2"/>
        <v>Lo Esencial de la UNAH para la Construcción de Ciudadanía</v>
      </c>
      <c r="K40" s="126" t="s">
        <v>484</v>
      </c>
    </row>
    <row r="41" spans="3:11" x14ac:dyDescent="0.25">
      <c r="C41" s="127" t="s">
        <v>69</v>
      </c>
      <c r="D41" s="179"/>
      <c r="E41" s="128">
        <v>8000</v>
      </c>
      <c r="F41" s="125">
        <f t="shared" si="3"/>
        <v>0</v>
      </c>
      <c r="G41" s="189"/>
      <c r="H41" s="129">
        <v>42120</v>
      </c>
      <c r="I41" s="126" t="e">
        <f>VLOOKUP(H41,Presupuesto!$B$11:$C$586,2,0)</f>
        <v>#N/A</v>
      </c>
      <c r="J41" s="126" t="str">
        <f t="shared" si="2"/>
        <v>Lo Esencial de la UNAH para la Construcción de Ciudadanía</v>
      </c>
      <c r="K41" s="126" t="s">
        <v>484</v>
      </c>
    </row>
    <row r="42" spans="3:11" x14ac:dyDescent="0.25">
      <c r="C42" s="127" t="s">
        <v>70</v>
      </c>
      <c r="D42" s="179"/>
      <c r="E42" s="128">
        <v>2000</v>
      </c>
      <c r="F42" s="125">
        <f t="shared" si="3"/>
        <v>0</v>
      </c>
      <c r="G42" s="189"/>
      <c r="H42" s="129">
        <v>42120</v>
      </c>
      <c r="I42" s="126" t="e">
        <f>VLOOKUP(H42,Presupuesto!$B$11:$C$586,2,0)</f>
        <v>#N/A</v>
      </c>
      <c r="J42" s="126" t="str">
        <f t="shared" si="2"/>
        <v>Lo Esencial de la UNAH para la Construcción de Ciudadanía</v>
      </c>
      <c r="K42" s="126" t="s">
        <v>492</v>
      </c>
    </row>
    <row r="43" spans="3:11" x14ac:dyDescent="0.25">
      <c r="C43" s="127" t="s">
        <v>71</v>
      </c>
      <c r="D43" s="179"/>
      <c r="E43" s="128">
        <v>5000</v>
      </c>
      <c r="F43" s="125">
        <f t="shared" si="3"/>
        <v>0</v>
      </c>
      <c r="G43" s="189"/>
      <c r="H43" s="129">
        <v>42120</v>
      </c>
      <c r="I43" s="126" t="e">
        <f>VLOOKUP(H43,Presupuesto!$B$11:$C$586,2,0)</f>
        <v>#N/A</v>
      </c>
      <c r="J43" s="126" t="str">
        <f t="shared" si="2"/>
        <v>Lo Esencial de la UNAH para la Construcción de Ciudadanía</v>
      </c>
      <c r="K43" s="126" t="s">
        <v>488</v>
      </c>
    </row>
    <row r="44" spans="3:11" ht="15.75" thickBot="1" x14ac:dyDescent="0.3">
      <c r="C44" s="130" t="s">
        <v>72</v>
      </c>
      <c r="D44" s="187"/>
      <c r="E44" s="132">
        <v>100000</v>
      </c>
      <c r="F44" s="133">
        <f t="shared" si="3"/>
        <v>0</v>
      </c>
      <c r="G44" s="190"/>
      <c r="H44" s="134">
        <v>42120</v>
      </c>
      <c r="I44" s="134" t="e">
        <f>VLOOKUP(H44,Presupuesto!$B$11:$C$586,2,0)</f>
        <v>#N/A</v>
      </c>
      <c r="J44" s="134" t="str">
        <f t="shared" si="2"/>
        <v>Lo Esencial de la UNAH para la Construcción de Ciudadanía</v>
      </c>
      <c r="K44" s="152" t="s">
        <v>483</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4" zoomScale="86" zoomScaleNormal="86" workbookViewId="0">
      <selection activeCell="D42" sqref="D42"/>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3.85546875" style="97" customWidth="1"/>
    <col min="8" max="8" width="12.7109375" style="113" bestFit="1" customWidth="1"/>
    <col min="9" max="9" width="58.425781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c r="CB2" s="150" t="s">
        <v>1608</v>
      </c>
      <c r="CC2" s="150" t="s">
        <v>1609</v>
      </c>
      <c r="CD2" s="150" t="s">
        <v>1607</v>
      </c>
      <c r="CE2" s="150" t="s">
        <v>1610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470</v>
      </c>
      <c r="D5" s="229">
        <f>SUMIF(C:C,$C$10,D:D)</f>
        <v>0</v>
      </c>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B10" s="121"/>
      <c r="C10" s="29" t="s">
        <v>43</v>
      </c>
      <c r="D10" s="136">
        <f>SUM(F17:F30)</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6" t="s">
        <v>479</v>
      </c>
      <c r="D13" s="237"/>
      <c r="E13" s="121"/>
      <c r="F13" s="121"/>
      <c r="G13" s="121"/>
      <c r="H13" s="96"/>
      <c r="I13" s="96"/>
      <c r="J13" s="96"/>
      <c r="K13" s="140"/>
    </row>
    <row r="14" spans="1:576" ht="18.75" x14ac:dyDescent="0.25">
      <c r="B14" s="121"/>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x14ac:dyDescent="0.25">
      <c r="B15" s="121"/>
      <c r="F15" s="121"/>
      <c r="G15" s="96"/>
      <c r="H15" s="96"/>
      <c r="I15" s="96"/>
    </row>
    <row r="16" spans="1:576" ht="32.25" customHeight="1" thickBot="1" x14ac:dyDescent="0.3">
      <c r="B16" s="121"/>
      <c r="C16" s="177" t="s">
        <v>44</v>
      </c>
      <c r="D16" s="177" t="s">
        <v>55</v>
      </c>
      <c r="E16" s="177" t="s">
        <v>57</v>
      </c>
      <c r="F16" s="178" t="s">
        <v>27</v>
      </c>
      <c r="G16" s="178" t="s">
        <v>216</v>
      </c>
      <c r="H16" s="177" t="s">
        <v>46</v>
      </c>
      <c r="I16" s="177" t="s">
        <v>217</v>
      </c>
      <c r="J16" s="177" t="s">
        <v>499</v>
      </c>
      <c r="K16" s="177" t="s">
        <v>500</v>
      </c>
      <c r="L16" s="177" t="s">
        <v>555</v>
      </c>
    </row>
    <row r="17" spans="2:12" ht="15.75" thickBot="1" x14ac:dyDescent="0.3">
      <c r="B17" s="121"/>
      <c r="C17" s="470" t="s">
        <v>1610</v>
      </c>
      <c r="D17" s="186"/>
      <c r="E17" s="124">
        <f>HLOOKUP($C17,$CB$2:$CE$3,2,0)</f>
        <v>15000</v>
      </c>
      <c r="F17" s="125">
        <f>D17*E17</f>
        <v>0</v>
      </c>
      <c r="G17" s="193" t="s">
        <v>214</v>
      </c>
      <c r="H17" s="126" t="s">
        <v>341</v>
      </c>
      <c r="I17" s="126" t="str">
        <f>VLOOKUP(H17,Presupuesto!$B$11:$C$586,2,0)</f>
        <v>RESTRIBUCIONES A PERSONAL DIRECTIVO Y DE CONTROL (11300-00)</v>
      </c>
      <c r="J17" s="267" t="s">
        <v>176</v>
      </c>
      <c r="K17" s="126" t="s">
        <v>483</v>
      </c>
      <c r="L17" s="126"/>
    </row>
    <row r="18" spans="2:12" x14ac:dyDescent="0.25">
      <c r="B18" s="121"/>
      <c r="C18" s="470" t="s">
        <v>1608</v>
      </c>
      <c r="D18" s="179"/>
      <c r="E18" s="124">
        <f>HLOOKUP($C18,$CB$2:$CE$3,2,0)</f>
        <v>35000</v>
      </c>
      <c r="F18" s="125">
        <f>D18*E18</f>
        <v>0</v>
      </c>
      <c r="G18" s="193"/>
      <c r="H18" s="129">
        <v>42600</v>
      </c>
      <c r="I18" s="129" t="e">
        <f>VLOOKUP(H18,Presupuesto!$B$11:$C$586,2,0)</f>
        <v>#N/A</v>
      </c>
      <c r="J18" s="126" t="s">
        <v>564</v>
      </c>
      <c r="K18" s="126" t="s">
        <v>501</v>
      </c>
      <c r="L18" s="126"/>
    </row>
    <row r="19" spans="2:12" x14ac:dyDescent="0.25">
      <c r="B19" s="121"/>
      <c r="C19" s="127" t="s">
        <v>73</v>
      </c>
      <c r="D19" s="179"/>
      <c r="E19" s="128">
        <v>4000</v>
      </c>
      <c r="F19" s="125">
        <f t="shared" ref="F19:F30" si="0">D19*E19</f>
        <v>0</v>
      </c>
      <c r="G19" s="193"/>
      <c r="H19" s="129">
        <v>42120</v>
      </c>
      <c r="I19" s="129" t="e">
        <f>VLOOKUP(H19,Presupuesto!$B$11:$C$586,2,0)</f>
        <v>#N/A</v>
      </c>
      <c r="J19" s="126" t="str">
        <f t="shared" ref="J19:J30" si="1">$J$17</f>
        <v>Estudiantes</v>
      </c>
      <c r="K19" s="126" t="s">
        <v>484</v>
      </c>
      <c r="L19" s="126"/>
    </row>
    <row r="20" spans="2:12" x14ac:dyDescent="0.25">
      <c r="B20" s="121"/>
      <c r="C20" s="127" t="s">
        <v>74</v>
      </c>
      <c r="D20" s="179"/>
      <c r="E20" s="128">
        <v>8000</v>
      </c>
      <c r="F20" s="125">
        <f t="shared" si="0"/>
        <v>0</v>
      </c>
      <c r="G20" s="193" t="s">
        <v>214</v>
      </c>
      <c r="H20" s="129">
        <v>42600</v>
      </c>
      <c r="I20" s="129" t="e">
        <f>VLOOKUP(H20,Presupuesto!$B$11:$C$586,2,0)</f>
        <v>#N/A</v>
      </c>
      <c r="J20" s="126" t="str">
        <f t="shared" si="1"/>
        <v>Estudiantes</v>
      </c>
      <c r="K20" s="126" t="s">
        <v>484</v>
      </c>
      <c r="L20" s="126"/>
    </row>
    <row r="21" spans="2:12" x14ac:dyDescent="0.25">
      <c r="B21" s="121"/>
      <c r="C21" s="127" t="s">
        <v>75</v>
      </c>
      <c r="D21" s="179"/>
      <c r="E21" s="128">
        <v>5000</v>
      </c>
      <c r="F21" s="125">
        <f t="shared" si="0"/>
        <v>0</v>
      </c>
      <c r="G21" s="193"/>
      <c r="H21" s="129">
        <v>42600</v>
      </c>
      <c r="I21" s="129" t="e">
        <f>VLOOKUP(H21,Presupuesto!$B$11:$C$586,2,0)</f>
        <v>#N/A</v>
      </c>
      <c r="J21" s="126" t="str">
        <f t="shared" si="1"/>
        <v>Estudiantes</v>
      </c>
      <c r="K21" s="126" t="s">
        <v>484</v>
      </c>
      <c r="L21" s="126"/>
    </row>
    <row r="22" spans="2:12" x14ac:dyDescent="0.25">
      <c r="B22" s="121"/>
      <c r="C22" s="127" t="s">
        <v>35</v>
      </c>
      <c r="D22" s="179"/>
      <c r="E22" s="128">
        <v>13000</v>
      </c>
      <c r="F22" s="125">
        <f t="shared" si="0"/>
        <v>0</v>
      </c>
      <c r="G22" s="193"/>
      <c r="H22" s="129">
        <v>42300</v>
      </c>
      <c r="I22" s="129" t="e">
        <f>VLOOKUP(H22,Presupuesto!$B$11:$C$586,2,0)</f>
        <v>#N/A</v>
      </c>
      <c r="J22" s="126" t="str">
        <f t="shared" si="1"/>
        <v>Estudiantes</v>
      </c>
      <c r="K22" s="126" t="s">
        <v>484</v>
      </c>
      <c r="L22" s="126"/>
    </row>
    <row r="23" spans="2:12" x14ac:dyDescent="0.25">
      <c r="B23" s="121"/>
      <c r="C23" s="127" t="s">
        <v>76</v>
      </c>
      <c r="D23" s="179"/>
      <c r="E23" s="128">
        <v>15000</v>
      </c>
      <c r="F23" s="125">
        <f t="shared" si="0"/>
        <v>0</v>
      </c>
      <c r="G23" s="193"/>
      <c r="H23" s="129">
        <v>42300</v>
      </c>
      <c r="I23" s="129" t="e">
        <f>VLOOKUP(H23,Presupuesto!$B$11:$C$586,2,0)</f>
        <v>#N/A</v>
      </c>
      <c r="J23" s="126" t="str">
        <f t="shared" si="1"/>
        <v>Estudiantes</v>
      </c>
      <c r="K23" s="126" t="s">
        <v>484</v>
      </c>
      <c r="L23" s="126"/>
    </row>
    <row r="24" spans="2:12" x14ac:dyDescent="0.25">
      <c r="B24" s="121"/>
      <c r="C24" s="127" t="s">
        <v>77</v>
      </c>
      <c r="D24" s="179"/>
      <c r="E24" s="128">
        <v>10000</v>
      </c>
      <c r="F24" s="125">
        <f t="shared" si="0"/>
        <v>0</v>
      </c>
      <c r="G24" s="193"/>
      <c r="H24" s="129">
        <v>42300</v>
      </c>
      <c r="I24" s="129" t="e">
        <f>VLOOKUP(H24,Presupuesto!$B$11:$C$586,2,0)</f>
        <v>#N/A</v>
      </c>
      <c r="J24" s="126" t="str">
        <f t="shared" si="1"/>
        <v>Estudiantes</v>
      </c>
      <c r="K24" s="126" t="s">
        <v>492</v>
      </c>
      <c r="L24" s="126"/>
    </row>
    <row r="25" spans="2:12" x14ac:dyDescent="0.25">
      <c r="C25" s="127" t="s">
        <v>78</v>
      </c>
      <c r="D25" s="179"/>
      <c r="E25" s="128">
        <v>10000</v>
      </c>
      <c r="F25" s="125">
        <f t="shared" si="0"/>
        <v>0</v>
      </c>
      <c r="G25" s="193"/>
      <c r="H25" s="129">
        <v>45100</v>
      </c>
      <c r="I25" s="129" t="e">
        <f>VLOOKUP(H25,Presupuesto!$B$11:$C$586,2,0)</f>
        <v>#N/A</v>
      </c>
      <c r="J25" s="126" t="str">
        <f t="shared" si="1"/>
        <v>Estudiantes</v>
      </c>
      <c r="K25" s="126" t="s">
        <v>488</v>
      </c>
      <c r="L25" s="126"/>
    </row>
    <row r="26" spans="2:12" x14ac:dyDescent="0.25">
      <c r="C26" s="137" t="s">
        <v>79</v>
      </c>
      <c r="D26" s="179"/>
      <c r="E26" s="128">
        <v>2000</v>
      </c>
      <c r="F26" s="125">
        <f t="shared" si="0"/>
        <v>0</v>
      </c>
      <c r="G26" s="193"/>
      <c r="H26" s="138">
        <v>42600</v>
      </c>
      <c r="I26" s="138" t="e">
        <f>VLOOKUP(H26,Presupuesto!$B$11:$C$586,2,0)</f>
        <v>#N/A</v>
      </c>
      <c r="J26" s="126" t="str">
        <f t="shared" si="1"/>
        <v>Estudiantes</v>
      </c>
      <c r="K26" s="126" t="s">
        <v>484</v>
      </c>
      <c r="L26" s="126"/>
    </row>
    <row r="27" spans="2:12" x14ac:dyDescent="0.25">
      <c r="C27" s="137" t="s">
        <v>80</v>
      </c>
      <c r="D27" s="179"/>
      <c r="E27" s="128">
        <v>1500</v>
      </c>
      <c r="F27" s="125">
        <f t="shared" si="0"/>
        <v>0</v>
      </c>
      <c r="G27" s="193"/>
      <c r="H27" s="138">
        <v>39300</v>
      </c>
      <c r="I27" s="138" t="e">
        <f>VLOOKUP(H27,Presupuesto!$B$11:$C$586,2,0)</f>
        <v>#N/A</v>
      </c>
      <c r="J27" s="126" t="str">
        <f t="shared" si="1"/>
        <v>Estudiantes</v>
      </c>
      <c r="K27" s="126" t="s">
        <v>484</v>
      </c>
      <c r="L27" s="126"/>
    </row>
    <row r="28" spans="2:12" x14ac:dyDescent="0.25">
      <c r="C28" s="137" t="s">
        <v>81</v>
      </c>
      <c r="D28" s="179"/>
      <c r="E28" s="128">
        <v>1500</v>
      </c>
      <c r="F28" s="125">
        <f t="shared" si="0"/>
        <v>0</v>
      </c>
      <c r="G28" s="193"/>
      <c r="H28" s="138">
        <v>42600</v>
      </c>
      <c r="I28" s="138" t="e">
        <f>VLOOKUP(H28,Presupuesto!$B$11:$C$586,2,0)</f>
        <v>#N/A</v>
      </c>
      <c r="J28" s="126" t="str">
        <f t="shared" si="1"/>
        <v>Estudiantes</v>
      </c>
      <c r="K28" s="126" t="s">
        <v>484</v>
      </c>
      <c r="L28" s="126"/>
    </row>
    <row r="29" spans="2:12" x14ac:dyDescent="0.25">
      <c r="C29" s="137" t="s">
        <v>82</v>
      </c>
      <c r="D29" s="179"/>
      <c r="E29" s="128">
        <v>500</v>
      </c>
      <c r="F29" s="125">
        <f t="shared" si="0"/>
        <v>0</v>
      </c>
      <c r="G29" s="193"/>
      <c r="H29" s="138">
        <v>39600</v>
      </c>
      <c r="I29" s="138" t="e">
        <f>VLOOKUP(H29,Presupuesto!$B$11:$C$586,2,0)</f>
        <v>#N/A</v>
      </c>
      <c r="J29" s="126" t="str">
        <f t="shared" si="1"/>
        <v>Estudiantes</v>
      </c>
      <c r="K29" s="126" t="s">
        <v>484</v>
      </c>
      <c r="L29" s="126"/>
    </row>
    <row r="30" spans="2:12" ht="15.75" thickBot="1" x14ac:dyDescent="0.3">
      <c r="B30" s="121"/>
      <c r="C30" s="130" t="s">
        <v>83</v>
      </c>
      <c r="D30" s="187"/>
      <c r="E30" s="132">
        <v>20</v>
      </c>
      <c r="F30" s="133">
        <f t="shared" si="0"/>
        <v>0</v>
      </c>
      <c r="G30" s="190"/>
      <c r="H30" s="134">
        <v>39600</v>
      </c>
      <c r="I30" s="134" t="e">
        <f>VLOOKUP(H30,Presupuesto!$B$11:$C$586,2,0)</f>
        <v>#N/A</v>
      </c>
      <c r="J30" s="134" t="str">
        <f t="shared" si="1"/>
        <v>Estudiantes</v>
      </c>
      <c r="K30" s="152" t="s">
        <v>483</v>
      </c>
      <c r="L30" s="152"/>
    </row>
    <row r="31" spans="2:12" x14ac:dyDescent="0.25">
      <c r="B31" s="121"/>
      <c r="F31" s="121"/>
      <c r="G31" s="96"/>
      <c r="H31" s="96"/>
      <c r="I31" s="96"/>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5"/>
  <sheetViews>
    <sheetView showGridLines="0" topLeftCell="D16" zoomScale="86" zoomScaleNormal="86" workbookViewId="0">
      <selection activeCell="F56" sqref="F56"/>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4.85546875" style="113" customWidth="1"/>
    <col min="5" max="5" width="13.8554687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472</v>
      </c>
      <c r="D5" s="229">
        <f>SUMIF(C:C,$C$10,D:D)</f>
        <v>6241639.1999999993</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5"/>
    </row>
    <row r="10" spans="1:576" ht="15.75" thickBot="1" x14ac:dyDescent="0.3">
      <c r="C10" s="185" t="s">
        <v>53</v>
      </c>
      <c r="D10" s="136">
        <f>SUM(F17:F52)</f>
        <v>6241639.1999999993</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6" t="s">
        <v>479</v>
      </c>
      <c r="D13" s="237"/>
      <c r="E13" s="121"/>
      <c r="F13" s="121"/>
      <c r="G13" s="121"/>
      <c r="H13" s="96"/>
      <c r="I13" s="96"/>
      <c r="J13" s="96"/>
      <c r="K13" s="140"/>
    </row>
    <row r="14" spans="1:576" ht="18.75" x14ac:dyDescent="0.25">
      <c r="B14" s="121"/>
      <c r="C14" s="256"/>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57" t="s">
        <v>55</v>
      </c>
      <c r="E16" s="164" t="s">
        <v>57</v>
      </c>
      <c r="F16" s="163" t="s">
        <v>27</v>
      </c>
      <c r="G16" s="161" t="s">
        <v>216</v>
      </c>
      <c r="H16" s="164" t="s">
        <v>46</v>
      </c>
      <c r="I16" s="161" t="s">
        <v>217</v>
      </c>
      <c r="J16" s="161" t="s">
        <v>499</v>
      </c>
      <c r="K16" s="161" t="s">
        <v>500</v>
      </c>
    </row>
    <row r="17" spans="3:11" x14ac:dyDescent="0.25">
      <c r="C17" s="269" t="s">
        <v>530</v>
      </c>
      <c r="D17" s="270"/>
      <c r="E17" s="268">
        <v>0</v>
      </c>
      <c r="F17" s="125">
        <f>D17*E17</f>
        <v>0</v>
      </c>
      <c r="G17" s="189" t="s">
        <v>215</v>
      </c>
      <c r="H17" s="170" t="s">
        <v>343</v>
      </c>
      <c r="I17" s="158" t="str">
        <f>VLOOKUP(H17,Presupuesto!$B$11:$C$586,2,0)</f>
        <v>AGUINALDO Y DECIMOCUARTO MES (11500-00)</v>
      </c>
      <c r="J17" s="267" t="s">
        <v>563</v>
      </c>
      <c r="K17" s="126" t="s">
        <v>483</v>
      </c>
    </row>
    <row r="18" spans="3:11" x14ac:dyDescent="0.25">
      <c r="C18" s="495" t="s">
        <v>2129</v>
      </c>
      <c r="D18" s="186"/>
      <c r="E18" s="151"/>
      <c r="F18" s="499"/>
      <c r="G18" s="189" t="s">
        <v>215</v>
      </c>
      <c r="H18" s="170" t="s">
        <v>945</v>
      </c>
      <c r="I18" s="158" t="str">
        <f>VLOOKUP(H18,Presupuesto!$B$11:$C$586,2,0)</f>
        <v>MANTEN. Y REPARACION EQUIPO DE COMPUTACION</v>
      </c>
      <c r="J18" s="126" t="str">
        <f t="shared" ref="J18:J51" si="0">$J$17</f>
        <v>Vinculación Universidad-Sociedad</v>
      </c>
      <c r="K18" s="126" t="s">
        <v>501</v>
      </c>
    </row>
    <row r="19" spans="3:11" x14ac:dyDescent="0.25">
      <c r="C19" s="496" t="s">
        <v>2130</v>
      </c>
      <c r="D19" s="186"/>
      <c r="E19" s="151"/>
      <c r="F19" s="499">
        <f>20000</f>
        <v>20000</v>
      </c>
      <c r="G19" s="189" t="s">
        <v>215</v>
      </c>
      <c r="H19" s="170" t="s">
        <v>947</v>
      </c>
      <c r="I19" s="158" t="str">
        <f>VLOOKUP(H19,Presupuesto!$B$11:$C$586,2,0)</f>
        <v>MANTENIMIENTO Y REPARACION DE EQUIPO DE OFICINA Y MUEBLES</v>
      </c>
      <c r="J19" s="126" t="str">
        <f t="shared" si="0"/>
        <v>Vinculación Universidad-Sociedad</v>
      </c>
      <c r="K19" s="126" t="s">
        <v>501</v>
      </c>
    </row>
    <row r="20" spans="3:11" x14ac:dyDescent="0.25">
      <c r="C20" s="496" t="s">
        <v>1951</v>
      </c>
      <c r="D20" s="186"/>
      <c r="E20" s="151"/>
      <c r="F20" s="499">
        <f>25000</f>
        <v>25000</v>
      </c>
      <c r="G20" s="189" t="s">
        <v>215</v>
      </c>
      <c r="H20" s="170" t="s">
        <v>957</v>
      </c>
      <c r="I20" s="158" t="str">
        <f>VLOOKUP(H20,Presupuesto!$B$11:$C$586,2,0)</f>
        <v>MANTENIMIENTO DE SISTEMAS INFORMATICOS</v>
      </c>
      <c r="J20" s="126" t="str">
        <f t="shared" si="0"/>
        <v>Vinculación Universidad-Sociedad</v>
      </c>
      <c r="K20" s="126" t="s">
        <v>501</v>
      </c>
    </row>
    <row r="21" spans="3:11" x14ac:dyDescent="0.25">
      <c r="C21" s="496" t="s">
        <v>1942</v>
      </c>
      <c r="D21" s="186"/>
      <c r="E21" s="151"/>
      <c r="F21" s="499">
        <f>96000+40000+100000</f>
        <v>236000</v>
      </c>
      <c r="G21" s="189" t="s">
        <v>215</v>
      </c>
      <c r="H21" s="170" t="s">
        <v>969</v>
      </c>
      <c r="I21" s="158" t="str">
        <f>VLOOKUP(H21,Presupuesto!$B$11:$C$586,2,0)</f>
        <v>SERVICIOS DE CAPACITACION.</v>
      </c>
      <c r="J21" s="126" t="str">
        <f t="shared" si="0"/>
        <v>Vinculación Universidad-Sociedad</v>
      </c>
      <c r="K21" s="126" t="s">
        <v>501</v>
      </c>
    </row>
    <row r="22" spans="3:11" x14ac:dyDescent="0.25">
      <c r="C22" s="496" t="s">
        <v>1950</v>
      </c>
      <c r="D22" s="186"/>
      <c r="E22" s="151"/>
      <c r="F22" s="499">
        <f>30500</f>
        <v>30500</v>
      </c>
      <c r="G22" s="189" t="s">
        <v>215</v>
      </c>
      <c r="H22" s="170" t="s">
        <v>981</v>
      </c>
      <c r="I22" s="158" t="str">
        <f>VLOOKUP(H22,Presupuesto!$B$11:$C$586,2,0)</f>
        <v>SERVICIO DE TRANSPORTE EVENTUALES</v>
      </c>
      <c r="J22" s="126" t="str">
        <f t="shared" si="0"/>
        <v>Vinculación Universidad-Sociedad</v>
      </c>
      <c r="K22" s="126" t="s">
        <v>490</v>
      </c>
    </row>
    <row r="23" spans="3:11" x14ac:dyDescent="0.25">
      <c r="C23" s="496" t="s">
        <v>1943</v>
      </c>
      <c r="D23" s="186"/>
      <c r="E23" s="151"/>
      <c r="F23" s="499">
        <f>28870</f>
        <v>28870</v>
      </c>
      <c r="G23" s="189" t="s">
        <v>215</v>
      </c>
      <c r="H23" s="170" t="s">
        <v>381</v>
      </c>
      <c r="I23" s="158" t="str">
        <f>VLOOKUP(H23,Presupuesto!$B$11:$C$586,2,0)</f>
        <v>IMPRENTA, PUBLIC. Y REPRODUC. (25300-00)</v>
      </c>
      <c r="J23" s="126" t="str">
        <f t="shared" si="0"/>
        <v>Vinculación Universidad-Sociedad</v>
      </c>
      <c r="K23" s="126" t="s">
        <v>490</v>
      </c>
    </row>
    <row r="24" spans="3:11" x14ac:dyDescent="0.25">
      <c r="C24" s="496" t="s">
        <v>1940</v>
      </c>
      <c r="D24" s="186"/>
      <c r="E24" s="151"/>
      <c r="F24" s="499">
        <f>106048.8+30000</f>
        <v>136048.79999999999</v>
      </c>
      <c r="G24" s="189" t="s">
        <v>215</v>
      </c>
      <c r="H24" s="170" t="s">
        <v>383</v>
      </c>
      <c r="I24" s="158" t="str">
        <f>VLOOKUP(H24,Presupuesto!$B$11:$C$586,2,0)</f>
        <v>PUBLICIDAD Y PROPAGANDA</v>
      </c>
      <c r="J24" s="126" t="str">
        <f t="shared" si="0"/>
        <v>Vinculación Universidad-Sociedad</v>
      </c>
      <c r="K24" s="126" t="s">
        <v>501</v>
      </c>
    </row>
    <row r="25" spans="3:11" x14ac:dyDescent="0.25">
      <c r="C25" s="496" t="s">
        <v>2131</v>
      </c>
      <c r="D25" s="186"/>
      <c r="E25" s="151"/>
      <c r="F25" s="499">
        <f>83160+88+39400</f>
        <v>122648</v>
      </c>
      <c r="G25" s="189" t="s">
        <v>215</v>
      </c>
      <c r="H25" s="170" t="s">
        <v>385</v>
      </c>
      <c r="I25" s="158" t="str">
        <f>VLOOKUP(H25,Presupuesto!$B$11:$C$586,2,0)</f>
        <v>OTROS SERVICIOS COMERCIALES Y FINANCIEROS N.C.</v>
      </c>
      <c r="J25" s="126" t="str">
        <f t="shared" si="0"/>
        <v>Vinculación Universidad-Sociedad</v>
      </c>
      <c r="K25" s="126" t="s">
        <v>501</v>
      </c>
    </row>
    <row r="26" spans="3:11" x14ac:dyDescent="0.25">
      <c r="C26" s="496" t="s">
        <v>1945</v>
      </c>
      <c r="D26" s="186"/>
      <c r="E26" s="151"/>
      <c r="F26" s="499">
        <f>353000+3100+77900</f>
        <v>434000</v>
      </c>
      <c r="G26" s="189" t="s">
        <v>215</v>
      </c>
      <c r="H26" s="170" t="s">
        <v>393</v>
      </c>
      <c r="I26" s="158" t="str">
        <f>VLOOKUP(H26,Presupuesto!$B$11:$C$586,2,0)</f>
        <v>PASAJES NACIONALES (26110-00)</v>
      </c>
      <c r="J26" s="126" t="str">
        <f t="shared" si="0"/>
        <v>Vinculación Universidad-Sociedad</v>
      </c>
      <c r="K26" s="126" t="s">
        <v>501</v>
      </c>
    </row>
    <row r="27" spans="3:11" x14ac:dyDescent="0.25">
      <c r="C27" s="496" t="s">
        <v>2132</v>
      </c>
      <c r="D27" s="186"/>
      <c r="E27" s="151"/>
      <c r="F27" s="499">
        <f>970000+78000</f>
        <v>1048000</v>
      </c>
      <c r="G27" s="189" t="s">
        <v>215</v>
      </c>
      <c r="H27" s="170" t="s">
        <v>1025</v>
      </c>
      <c r="I27" s="158" t="str">
        <f>VLOOKUP(H27,Presupuesto!$B$11:$C$586,2,0)</f>
        <v>PASAJES AL EXTERIOR</v>
      </c>
      <c r="J27" s="126" t="str">
        <f t="shared" si="0"/>
        <v>Vinculación Universidad-Sociedad</v>
      </c>
      <c r="K27" s="126" t="s">
        <v>501</v>
      </c>
    </row>
    <row r="28" spans="3:11" x14ac:dyDescent="0.25">
      <c r="C28" s="497" t="s">
        <v>1946</v>
      </c>
      <c r="D28" s="186"/>
      <c r="E28" s="151"/>
      <c r="F28" s="499">
        <f>720425+7500+308350</f>
        <v>1036275</v>
      </c>
      <c r="G28" s="189" t="s">
        <v>215</v>
      </c>
      <c r="H28" s="170" t="s">
        <v>394</v>
      </c>
      <c r="I28" s="158" t="str">
        <f>VLOOKUP(H28,Presupuesto!$B$11:$C$586,2,0)</f>
        <v>VIATICOS NACIONALES Y OTROS GASTOS DE VIAJE PROYECTO FORTALECIMIENTO ORG. ESTUDI (26200-72)</v>
      </c>
      <c r="J28" s="126" t="str">
        <f t="shared" si="0"/>
        <v>Vinculación Universidad-Sociedad</v>
      </c>
      <c r="K28" s="126" t="s">
        <v>501</v>
      </c>
    </row>
    <row r="29" spans="3:11" x14ac:dyDescent="0.25">
      <c r="C29" s="497" t="s">
        <v>2133</v>
      </c>
      <c r="D29" s="186"/>
      <c r="E29" s="151"/>
      <c r="F29" s="499">
        <f>1428365+56700+99828.4</f>
        <v>1584893.4</v>
      </c>
      <c r="G29" s="189" t="s">
        <v>215</v>
      </c>
      <c r="H29" s="170" t="s">
        <v>395</v>
      </c>
      <c r="I29" s="158" t="str">
        <f>VLOOKUP(H29,Presupuesto!$B$11:$C$586,2,0)</f>
        <v>VIATICOS AL EXTERIOR</v>
      </c>
      <c r="J29" s="126" t="str">
        <f t="shared" si="0"/>
        <v>Vinculación Universidad-Sociedad</v>
      </c>
      <c r="K29" s="126" t="s">
        <v>501</v>
      </c>
    </row>
    <row r="30" spans="3:11" x14ac:dyDescent="0.25">
      <c r="C30" s="497" t="s">
        <v>2134</v>
      </c>
      <c r="D30" s="186"/>
      <c r="E30" s="151"/>
      <c r="F30" s="500">
        <f>189400+40000</f>
        <v>229400</v>
      </c>
      <c r="G30" s="189" t="s">
        <v>215</v>
      </c>
      <c r="H30" s="170" t="s">
        <v>392</v>
      </c>
      <c r="I30" s="158" t="str">
        <f>VLOOKUP(H30,Presupuesto!$B$11:$C$586,2,0)</f>
        <v>SERVICIOS DE CEREMONIAL Y PROTOCOLO (29100-00)</v>
      </c>
      <c r="J30" s="126" t="str">
        <f t="shared" si="0"/>
        <v>Vinculación Universidad-Sociedad</v>
      </c>
      <c r="K30" s="126" t="s">
        <v>501</v>
      </c>
    </row>
    <row r="31" spans="3:11" ht="15.75" thickBot="1" x14ac:dyDescent="0.3">
      <c r="C31" s="498" t="s">
        <v>1939</v>
      </c>
      <c r="D31" s="186"/>
      <c r="E31" s="151"/>
      <c r="F31" s="501">
        <f>367559+274500</f>
        <v>642059</v>
      </c>
      <c r="G31" s="189" t="s">
        <v>215</v>
      </c>
      <c r="H31" s="170" t="s">
        <v>398</v>
      </c>
      <c r="I31" s="158" t="str">
        <f>VLOOKUP(H31,Presupuesto!$B$11:$C$586,2,0)</f>
        <v>ALIMENTOS Y BEBIDAS PARA PERSONAS (31100-00)</v>
      </c>
      <c r="J31" s="126" t="str">
        <f t="shared" si="0"/>
        <v>Vinculación Universidad-Sociedad</v>
      </c>
      <c r="K31" s="126" t="s">
        <v>501</v>
      </c>
    </row>
    <row r="32" spans="3:11" x14ac:dyDescent="0.25">
      <c r="C32" s="496" t="s">
        <v>1949</v>
      </c>
      <c r="D32" s="186"/>
      <c r="E32" s="151"/>
      <c r="F32" s="499">
        <f>20000</f>
        <v>20000</v>
      </c>
      <c r="G32" s="189" t="s">
        <v>215</v>
      </c>
      <c r="H32" s="170" t="s">
        <v>1085</v>
      </c>
      <c r="I32" s="158" t="str">
        <f>VLOOKUP(H32,Presupuesto!$B$11:$C$586,2,0)</f>
        <v>PAPEL DE ESCRITORIO</v>
      </c>
      <c r="J32" s="126" t="str">
        <f t="shared" si="0"/>
        <v>Vinculación Universidad-Sociedad</v>
      </c>
      <c r="K32" s="126" t="s">
        <v>501</v>
      </c>
    </row>
    <row r="33" spans="3:11" x14ac:dyDescent="0.25">
      <c r="C33" s="495" t="s">
        <v>1944</v>
      </c>
      <c r="D33" s="186"/>
      <c r="E33" s="151"/>
      <c r="F33" s="499">
        <f>95745</f>
        <v>95745</v>
      </c>
      <c r="G33" s="189" t="s">
        <v>215</v>
      </c>
      <c r="H33" s="170" t="s">
        <v>1089</v>
      </c>
      <c r="I33" s="158" t="str">
        <f>VLOOKUP(H33,Presupuesto!$B$11:$C$586,2,0)</f>
        <v>PRODUCTOS DE ARTES GRAFICAS</v>
      </c>
      <c r="J33" s="126" t="str">
        <f t="shared" si="0"/>
        <v>Vinculación Universidad-Sociedad</v>
      </c>
      <c r="K33" s="126" t="s">
        <v>501</v>
      </c>
    </row>
    <row r="34" spans="3:11" x14ac:dyDescent="0.25">
      <c r="C34" s="496" t="s">
        <v>2135</v>
      </c>
      <c r="D34" s="186"/>
      <c r="E34" s="151"/>
      <c r="F34" s="499">
        <f>15000</f>
        <v>15000</v>
      </c>
      <c r="G34" s="189" t="s">
        <v>215</v>
      </c>
      <c r="H34" s="170" t="s">
        <v>403</v>
      </c>
      <c r="I34" s="158" t="str">
        <f>VLOOKUP(H34,Presupuesto!$B$11:$C$586,2,0)</f>
        <v>PRODUCTOS DE PAPEL Y CARTON (33400-00)</v>
      </c>
      <c r="J34" s="126" t="str">
        <f t="shared" si="0"/>
        <v>Vinculación Universidad-Sociedad</v>
      </c>
      <c r="K34" s="126" t="s">
        <v>501</v>
      </c>
    </row>
    <row r="35" spans="3:11" x14ac:dyDescent="0.25">
      <c r="C35" s="496" t="s">
        <v>2136</v>
      </c>
      <c r="D35" s="186"/>
      <c r="E35" s="151"/>
      <c r="F35" s="499">
        <f>5000</f>
        <v>5000</v>
      </c>
      <c r="G35" s="189" t="s">
        <v>215</v>
      </c>
      <c r="H35" s="170" t="s">
        <v>406</v>
      </c>
      <c r="I35" s="158" t="str">
        <f>VLOOKUP(H35,Presupuesto!$B$11:$C$586,2,0)</f>
        <v>ESPECIES Y TIMBRADOS Y VALORES (33700-00)</v>
      </c>
      <c r="J35" s="126" t="str">
        <f t="shared" si="0"/>
        <v>Vinculación Universidad-Sociedad</v>
      </c>
      <c r="K35" s="126" t="s">
        <v>501</v>
      </c>
    </row>
    <row r="36" spans="3:11" x14ac:dyDescent="0.25">
      <c r="C36" s="496" t="s">
        <v>1947</v>
      </c>
      <c r="D36" s="186"/>
      <c r="E36" s="151"/>
      <c r="F36" s="499">
        <f>20000</f>
        <v>20000</v>
      </c>
      <c r="G36" s="189" t="s">
        <v>215</v>
      </c>
      <c r="H36" s="170" t="s">
        <v>1141</v>
      </c>
      <c r="I36" s="158" t="str">
        <f>VLOOKUP(H36,Presupuesto!$B$11:$C$586,2,0)</f>
        <v>GASOLINA</v>
      </c>
      <c r="J36" s="126" t="str">
        <f t="shared" si="0"/>
        <v>Vinculación Universidad-Sociedad</v>
      </c>
      <c r="K36" s="126" t="s">
        <v>501</v>
      </c>
    </row>
    <row r="37" spans="3:11" x14ac:dyDescent="0.25">
      <c r="C37" s="496" t="s">
        <v>1948</v>
      </c>
      <c r="D37" s="186"/>
      <c r="E37" s="151"/>
      <c r="F37" s="499">
        <f>12000</f>
        <v>12000</v>
      </c>
      <c r="G37" s="189" t="s">
        <v>215</v>
      </c>
      <c r="H37" s="170" t="s">
        <v>1143</v>
      </c>
      <c r="I37" s="158" t="str">
        <f>VLOOKUP(H37,Presupuesto!$B$11:$C$586,2,0)</f>
        <v>DIESEL</v>
      </c>
      <c r="J37" s="126" t="str">
        <f t="shared" si="0"/>
        <v>Vinculación Universidad-Sociedad</v>
      </c>
      <c r="K37" s="126" t="s">
        <v>501</v>
      </c>
    </row>
    <row r="38" spans="3:11" x14ac:dyDescent="0.25">
      <c r="C38" s="496" t="s">
        <v>2137</v>
      </c>
      <c r="D38" s="186"/>
      <c r="E38" s="151"/>
      <c r="F38" s="499"/>
      <c r="G38" s="189" t="s">
        <v>215</v>
      </c>
      <c r="H38" s="170" t="s">
        <v>1177</v>
      </c>
      <c r="I38" s="158" t="str">
        <f>VLOOKUP(H38,Presupuesto!$B$11:$C$586,2,0)</f>
        <v>OTROS PRODUCTOS METALICOS</v>
      </c>
      <c r="J38" s="126" t="str">
        <f t="shared" si="0"/>
        <v>Vinculación Universidad-Sociedad</v>
      </c>
      <c r="K38" s="126" t="s">
        <v>501</v>
      </c>
    </row>
    <row r="39" spans="3:11" x14ac:dyDescent="0.25">
      <c r="C39" s="496" t="s">
        <v>2138</v>
      </c>
      <c r="D39" s="186"/>
      <c r="E39" s="151"/>
      <c r="F39" s="499">
        <f>15000</f>
        <v>15000</v>
      </c>
      <c r="G39" s="189" t="s">
        <v>215</v>
      </c>
      <c r="H39" s="170" t="s">
        <v>1209</v>
      </c>
      <c r="I39" s="158" t="str">
        <f>VLOOKUP(H39,Presupuesto!$B$11:$C$586,2,0)</f>
        <v>ELEMENTOS DE LIMPIEZA</v>
      </c>
      <c r="J39" s="126" t="str">
        <f t="shared" si="0"/>
        <v>Vinculación Universidad-Sociedad</v>
      </c>
      <c r="K39" s="126" t="s">
        <v>501</v>
      </c>
    </row>
    <row r="40" spans="3:11" x14ac:dyDescent="0.25">
      <c r="C40" s="496" t="s">
        <v>1938</v>
      </c>
      <c r="D40" s="179"/>
      <c r="E40" s="146"/>
      <c r="F40" s="499">
        <f>57020+40000+59500</f>
        <v>156520</v>
      </c>
      <c r="G40" s="189" t="s">
        <v>215</v>
      </c>
      <c r="H40" s="170" t="s">
        <v>414</v>
      </c>
      <c r="I40" s="158" t="str">
        <f>VLOOKUP(H40,Presupuesto!$B$11:$C$586,2,0)</f>
        <v>UTILES DE ESCRITORIO, OFICINA Y ENZE¥ANZA</v>
      </c>
      <c r="J40" s="126" t="str">
        <f t="shared" si="0"/>
        <v>Vinculación Universidad-Sociedad</v>
      </c>
      <c r="K40" s="126" t="s">
        <v>501</v>
      </c>
    </row>
    <row r="41" spans="3:11" x14ac:dyDescent="0.25">
      <c r="C41" s="497" t="s">
        <v>1941</v>
      </c>
      <c r="D41" s="179"/>
      <c r="E41" s="146"/>
      <c r="F41" s="499">
        <f>250</f>
        <v>250</v>
      </c>
      <c r="G41" s="189" t="s">
        <v>215</v>
      </c>
      <c r="H41" s="170" t="s">
        <v>1216</v>
      </c>
      <c r="I41" s="158" t="str">
        <f>VLOOKUP(H41,Presupuesto!$B$11:$C$586,2,0)</f>
        <v>UTILES Y MATERIALES ELECTRICOS</v>
      </c>
      <c r="J41" s="126" t="str">
        <f t="shared" si="0"/>
        <v>Vinculación Universidad-Sociedad</v>
      </c>
      <c r="K41" s="126" t="s">
        <v>501</v>
      </c>
    </row>
    <row r="42" spans="3:11" x14ac:dyDescent="0.25">
      <c r="C42" s="497" t="s">
        <v>2139</v>
      </c>
      <c r="D42" s="179"/>
      <c r="E42" s="146"/>
      <c r="F42" s="499">
        <f>96750+40000</f>
        <v>136750</v>
      </c>
      <c r="G42" s="189" t="s">
        <v>215</v>
      </c>
      <c r="H42" s="170" t="s">
        <v>1225</v>
      </c>
      <c r="I42" s="158" t="str">
        <f>VLOOKUP(H42,Presupuesto!$B$11:$C$586,2,0)</f>
        <v>OTROS RESPUESTOS Y ACCESORIOS MENORES</v>
      </c>
      <c r="J42" s="126" t="str">
        <f t="shared" si="0"/>
        <v>Vinculación Universidad-Sociedad</v>
      </c>
      <c r="K42" s="126" t="s">
        <v>501</v>
      </c>
    </row>
    <row r="43" spans="3:11" x14ac:dyDescent="0.25">
      <c r="C43" s="497" t="s">
        <v>2140</v>
      </c>
      <c r="D43" s="179"/>
      <c r="E43" s="146"/>
      <c r="F43" s="499">
        <f>60</f>
        <v>60</v>
      </c>
      <c r="G43" s="189" t="s">
        <v>215</v>
      </c>
      <c r="H43" s="170" t="s">
        <v>422</v>
      </c>
      <c r="I43" s="158" t="str">
        <f>VLOOKUP(H43,Presupuesto!$B$11:$C$586,2,0)</f>
        <v>EQUIPOS DE OFICINA Y MUEBLES (42140-00)</v>
      </c>
      <c r="J43" s="126" t="str">
        <f t="shared" si="0"/>
        <v>Vinculación Universidad-Sociedad</v>
      </c>
      <c r="K43" s="126" t="s">
        <v>501</v>
      </c>
    </row>
    <row r="44" spans="3:11" x14ac:dyDescent="0.25">
      <c r="C44" s="497" t="s">
        <v>2141</v>
      </c>
      <c r="D44" s="179"/>
      <c r="E44" s="146"/>
      <c r="F44" s="499">
        <f>150000</f>
        <v>150000</v>
      </c>
      <c r="G44" s="189" t="s">
        <v>215</v>
      </c>
      <c r="H44" s="170" t="s">
        <v>1253</v>
      </c>
      <c r="I44" s="158" t="str">
        <f>VLOOKUP(H44,Presupuesto!$B$11:$C$586,2,0)</f>
        <v>MUEBLES VARIOS DE OFICINA</v>
      </c>
      <c r="J44" s="126" t="str">
        <f t="shared" si="0"/>
        <v>Vinculación Universidad-Sociedad</v>
      </c>
      <c r="K44" s="126" t="s">
        <v>501</v>
      </c>
    </row>
    <row r="45" spans="3:11" ht="15.75" thickBot="1" x14ac:dyDescent="0.3">
      <c r="C45" s="498" t="s">
        <v>2142</v>
      </c>
      <c r="D45" s="179"/>
      <c r="E45" s="146"/>
      <c r="F45" s="501">
        <f>17000</f>
        <v>17000</v>
      </c>
      <c r="G45" s="189" t="s">
        <v>215</v>
      </c>
      <c r="H45" s="170" t="s">
        <v>425</v>
      </c>
      <c r="I45" s="158" t="str">
        <f>VLOOKUP(H45,Presupuesto!$B$11:$C$586,2,0)</f>
        <v>EQUIPOS PARA COMPUTACION</v>
      </c>
      <c r="J45" s="126" t="str">
        <f t="shared" si="0"/>
        <v>Vinculación Universidad-Sociedad</v>
      </c>
      <c r="K45" s="126" t="s">
        <v>501</v>
      </c>
    </row>
    <row r="46" spans="3:11" x14ac:dyDescent="0.25">
      <c r="C46" s="171" t="s">
        <v>2143</v>
      </c>
      <c r="D46" s="179"/>
      <c r="E46" s="146"/>
      <c r="F46" s="125">
        <f>14120</f>
        <v>14120</v>
      </c>
      <c r="G46" s="625"/>
      <c r="H46" s="170" t="s">
        <v>452</v>
      </c>
      <c r="I46" s="158" t="str">
        <f>VLOOKUP(H46,Presupuesto!$B$11:$C$586,2,0)</f>
        <v>AYUDA SOCIALES A PERSONAS</v>
      </c>
      <c r="J46" s="126" t="str">
        <f t="shared" si="0"/>
        <v>Vinculación Universidad-Sociedad</v>
      </c>
      <c r="K46" s="126" t="s">
        <v>501</v>
      </c>
    </row>
    <row r="47" spans="3:11" x14ac:dyDescent="0.25">
      <c r="C47" s="171" t="s">
        <v>2144</v>
      </c>
      <c r="D47" s="179"/>
      <c r="E47" s="146"/>
      <c r="F47" s="125">
        <f>10500</f>
        <v>10500</v>
      </c>
      <c r="G47" s="625"/>
      <c r="H47" s="170" t="s">
        <v>1481</v>
      </c>
      <c r="I47" s="158" t="str">
        <f>VLOOKUP(H47,Presupuesto!$B$11:$C$586,2,0)</f>
        <v>MEMBRECIA (RED INCA)</v>
      </c>
      <c r="J47" s="126" t="str">
        <f t="shared" si="0"/>
        <v>Vinculación Universidad-Sociedad</v>
      </c>
      <c r="K47" s="126" t="s">
        <v>501</v>
      </c>
    </row>
    <row r="48" spans="3:11" x14ac:dyDescent="0.25">
      <c r="C48" s="173"/>
      <c r="D48" s="179"/>
      <c r="E48" s="146"/>
      <c r="F48" s="125">
        <f t="shared" ref="F48:F52" si="1">D48*E48</f>
        <v>0</v>
      </c>
      <c r="G48" s="189"/>
      <c r="H48" s="170"/>
      <c r="I48" s="158" t="e">
        <f>VLOOKUP(H48,Presupuesto!$B$11:$C$586,2,0)</f>
        <v>#N/A</v>
      </c>
      <c r="J48" s="126" t="str">
        <f t="shared" si="0"/>
        <v>Vinculación Universidad-Sociedad</v>
      </c>
      <c r="K48" s="126" t="s">
        <v>492</v>
      </c>
    </row>
    <row r="49" spans="3:11" x14ac:dyDescent="0.25">
      <c r="C49" s="173"/>
      <c r="D49" s="179"/>
      <c r="E49" s="146"/>
      <c r="F49" s="125">
        <f t="shared" si="1"/>
        <v>0</v>
      </c>
      <c r="G49" s="189"/>
      <c r="H49" s="174"/>
      <c r="I49" s="158" t="e">
        <f>VLOOKUP(H49,Presupuesto!$B$11:$C$586,2,0)</f>
        <v>#N/A</v>
      </c>
      <c r="J49" s="126" t="str">
        <f t="shared" si="0"/>
        <v>Vinculación Universidad-Sociedad</v>
      </c>
      <c r="K49" s="126" t="s">
        <v>501</v>
      </c>
    </row>
    <row r="50" spans="3:11" x14ac:dyDescent="0.25">
      <c r="C50" s="173"/>
      <c r="D50" s="179"/>
      <c r="E50" s="146"/>
      <c r="F50" s="125">
        <f t="shared" si="1"/>
        <v>0</v>
      </c>
      <c r="G50" s="189"/>
      <c r="H50" s="174"/>
      <c r="I50" s="158" t="e">
        <f>VLOOKUP(H50,Presupuesto!$B$11:$C$586,2,0)</f>
        <v>#N/A</v>
      </c>
      <c r="J50" s="126" t="str">
        <f t="shared" si="0"/>
        <v>Vinculación Universidad-Sociedad</v>
      </c>
      <c r="K50" s="126" t="s">
        <v>501</v>
      </c>
    </row>
    <row r="51" spans="3:11" x14ac:dyDescent="0.25">
      <c r="C51" s="173"/>
      <c r="D51" s="179"/>
      <c r="E51" s="146"/>
      <c r="F51" s="125">
        <f t="shared" si="1"/>
        <v>0</v>
      </c>
      <c r="G51" s="189"/>
      <c r="H51" s="174"/>
      <c r="I51" s="158" t="e">
        <f>VLOOKUP(H51,Presupuesto!$B$11:$C$586,2,0)</f>
        <v>#N/A</v>
      </c>
      <c r="J51" s="126" t="str">
        <f t="shared" si="0"/>
        <v>Vinculación Universidad-Sociedad</v>
      </c>
      <c r="K51" s="126" t="s">
        <v>501</v>
      </c>
    </row>
    <row r="52" spans="3:11" ht="15.75" thickBot="1" x14ac:dyDescent="0.3">
      <c r="C52" s="175"/>
      <c r="D52" s="187"/>
      <c r="E52" s="131"/>
      <c r="F52" s="133">
        <f t="shared" si="1"/>
        <v>0</v>
      </c>
      <c r="G52" s="190"/>
      <c r="H52" s="176"/>
      <c r="I52" s="160" t="e">
        <f>VLOOKUP(H52,Presupuesto!$B$11:$C$586,2,0)</f>
        <v>#N/A</v>
      </c>
      <c r="J52" s="134" t="str">
        <f>$J$20</f>
        <v>Vinculación Universidad-Sociedad</v>
      </c>
      <c r="K52" s="152" t="s">
        <v>483</v>
      </c>
    </row>
    <row r="54" spans="3:11" x14ac:dyDescent="0.25">
      <c r="F54" s="118"/>
      <c r="G54" s="117"/>
      <c r="H54" s="118"/>
      <c r="I54" s="118"/>
    </row>
    <row r="55" spans="3:11" x14ac:dyDescent="0.25">
      <c r="F55" s="118"/>
      <c r="G55" s="117"/>
      <c r="H55" s="118"/>
      <c r="I55" s="118"/>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Tipo de Presupuesto" prompt="Seleccione una opción de la lista." sqref="G17:G52">
      <formula1>$R$2:$S$2</formula1>
    </dataValidation>
    <dataValidation type="list" allowBlank="1" showInputMessage="1" showErrorMessage="1" errorTitle="¡Ingreso Inválido!" error="Seleccione una opción de la lista" promptTitle="Mes Requerido" prompt="Seleccione el mes en el que requiere el recurso." sqref="K17:K52">
      <formula1>$U$2:$AF$2</formula1>
    </dataValidation>
    <dataValidation type="list" allowBlank="1" showInputMessage="1" showErrorMessage="1" errorTitle="¡Ingreso Inválido!" error="Seleccione una opción de la lista." promptTitle="Dimensión Estratégica" prompt="Seleccione una opción de la lista." sqref="J17:J52">
      <formula1>$A$2:$K$2</formula1>
    </dataValidation>
    <dataValidation type="list" allowBlank="1" showInputMessage="1" showErrorMessage="1" errorTitle="¡Ingreso Inválido!" error="Verifique el valor ingresado." promptTitle="Ingrese el Objeto de Gasto" prompt="Ingrese el Objeto de Gasto" sqref="H17:H52">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10" zoomScale="86" zoomScaleNormal="86" workbookViewId="0">
      <selection activeCell="E25" sqref="E25"/>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340</v>
      </c>
      <c r="D1" s="210" t="s">
        <v>766</v>
      </c>
      <c r="E1" s="210" t="s">
        <v>768</v>
      </c>
      <c r="F1" s="210" t="s">
        <v>770</v>
      </c>
      <c r="G1" s="210" t="s">
        <v>772</v>
      </c>
      <c r="H1" s="210" t="s">
        <v>774</v>
      </c>
      <c r="I1" s="210" t="s">
        <v>776</v>
      </c>
      <c r="J1" s="210" t="s">
        <v>341</v>
      </c>
      <c r="K1" s="210" t="s">
        <v>779</v>
      </c>
      <c r="L1" s="210" t="s">
        <v>342</v>
      </c>
      <c r="M1" s="210" t="s">
        <v>781</v>
      </c>
      <c r="N1" s="210" t="s">
        <v>783</v>
      </c>
      <c r="O1" s="210" t="s">
        <v>785</v>
      </c>
      <c r="P1" s="210" t="s">
        <v>343</v>
      </c>
      <c r="Q1" s="210" t="s">
        <v>786</v>
      </c>
      <c r="R1" s="210" t="s">
        <v>789</v>
      </c>
      <c r="S1" s="210" t="s">
        <v>344</v>
      </c>
      <c r="T1" s="210" t="s">
        <v>791</v>
      </c>
      <c r="U1" s="210" t="s">
        <v>345</v>
      </c>
      <c r="V1" s="210" t="s">
        <v>792</v>
      </c>
      <c r="W1" s="210" t="s">
        <v>793</v>
      </c>
      <c r="X1" s="210" t="s">
        <v>797</v>
      </c>
      <c r="Y1" s="210" t="s">
        <v>337</v>
      </c>
      <c r="Z1" s="210" t="s">
        <v>812</v>
      </c>
      <c r="AA1" s="219"/>
      <c r="AB1" s="210" t="s">
        <v>814</v>
      </c>
      <c r="AC1" s="210" t="s">
        <v>347</v>
      </c>
      <c r="AD1" s="210" t="s">
        <v>816</v>
      </c>
      <c r="AE1" s="210" t="s">
        <v>818</v>
      </c>
      <c r="AF1" s="210" t="s">
        <v>348</v>
      </c>
      <c r="AG1" s="210" t="s">
        <v>820</v>
      </c>
      <c r="AH1" s="210" t="s">
        <v>822</v>
      </c>
      <c r="AI1" s="210" t="s">
        <v>349</v>
      </c>
      <c r="AJ1" s="210" t="s">
        <v>823</v>
      </c>
      <c r="AK1" s="210" t="s">
        <v>825</v>
      </c>
      <c r="AL1" s="210" t="s">
        <v>826</v>
      </c>
      <c r="AM1" s="210" t="s">
        <v>827</v>
      </c>
      <c r="AN1" s="210" t="s">
        <v>829</v>
      </c>
      <c r="AO1" s="210" t="s">
        <v>831</v>
      </c>
      <c r="AP1" s="210" t="s">
        <v>832</v>
      </c>
      <c r="AQ1" s="210" t="s">
        <v>350</v>
      </c>
      <c r="AR1" s="210" t="s">
        <v>834</v>
      </c>
      <c r="AS1" s="210" t="s">
        <v>836</v>
      </c>
      <c r="AT1" s="210" t="s">
        <v>838</v>
      </c>
      <c r="AU1" s="210" t="s">
        <v>840</v>
      </c>
      <c r="AV1" s="210" t="s">
        <v>842</v>
      </c>
      <c r="AW1" s="210" t="s">
        <v>844</v>
      </c>
      <c r="AX1" s="210" t="s">
        <v>846</v>
      </c>
      <c r="AY1" s="210" t="s">
        <v>848</v>
      </c>
      <c r="AZ1" s="219"/>
      <c r="BA1" s="210" t="s">
        <v>352</v>
      </c>
      <c r="BB1" s="210" t="s">
        <v>870</v>
      </c>
      <c r="BC1" s="210" t="s">
        <v>353</v>
      </c>
      <c r="BD1" s="210" t="s">
        <v>872</v>
      </c>
      <c r="BE1" s="210" t="s">
        <v>874</v>
      </c>
      <c r="BF1" s="219"/>
      <c r="BG1" s="210" t="s">
        <v>355</v>
      </c>
      <c r="BH1" s="210" t="s">
        <v>876</v>
      </c>
      <c r="BI1" s="210" t="s">
        <v>356</v>
      </c>
      <c r="BJ1" s="210" t="s">
        <v>878</v>
      </c>
      <c r="BK1" s="210" t="s">
        <v>880</v>
      </c>
      <c r="BL1" s="210" t="s">
        <v>882</v>
      </c>
      <c r="BM1" s="219"/>
      <c r="BN1" s="210" t="s">
        <v>888</v>
      </c>
      <c r="BO1" s="210" t="s">
        <v>890</v>
      </c>
      <c r="BP1" s="210" t="s">
        <v>358</v>
      </c>
      <c r="BQ1" s="210" t="s">
        <v>884</v>
      </c>
      <c r="BR1" s="210" t="s">
        <v>886</v>
      </c>
      <c r="BS1" s="210" t="s">
        <v>359</v>
      </c>
      <c r="BT1" s="210" t="s">
        <v>892</v>
      </c>
      <c r="BU1" s="210" t="s">
        <v>360</v>
      </c>
      <c r="BV1" s="210" t="s">
        <v>893</v>
      </c>
      <c r="BW1" s="207"/>
      <c r="BX1" s="219"/>
      <c r="BY1" s="210" t="s">
        <v>361</v>
      </c>
      <c r="BZ1" s="210" t="s">
        <v>798</v>
      </c>
      <c r="CA1" s="210" t="s">
        <v>800</v>
      </c>
      <c r="CB1" s="210" t="s">
        <v>802</v>
      </c>
      <c r="CC1" s="210" t="s">
        <v>362</v>
      </c>
      <c r="CD1" s="210" t="s">
        <v>804</v>
      </c>
      <c r="CE1" s="210" t="s">
        <v>806</v>
      </c>
      <c r="CF1" s="210" t="s">
        <v>808</v>
      </c>
      <c r="CG1" s="210" t="s">
        <v>810</v>
      </c>
      <c r="CH1" s="207"/>
      <c r="CI1" s="219"/>
      <c r="CJ1" s="210" t="s">
        <v>363</v>
      </c>
      <c r="CK1" s="210" t="s">
        <v>850</v>
      </c>
      <c r="CL1" s="210" t="s">
        <v>852</v>
      </c>
      <c r="CM1" s="210" t="s">
        <v>854</v>
      </c>
      <c r="CN1" s="210" t="s">
        <v>856</v>
      </c>
      <c r="CO1" s="210" t="s">
        <v>858</v>
      </c>
      <c r="CP1" s="210" t="s">
        <v>860</v>
      </c>
      <c r="CQ1" s="210" t="s">
        <v>862</v>
      </c>
      <c r="CR1" s="210" t="s">
        <v>864</v>
      </c>
      <c r="CS1" s="210" t="s">
        <v>866</v>
      </c>
      <c r="CT1" s="210" t="s">
        <v>868</v>
      </c>
      <c r="CU1" s="207"/>
      <c r="CV1" s="219"/>
      <c r="CW1" s="210" t="s">
        <v>894</v>
      </c>
      <c r="CX1" s="210" t="s">
        <v>895</v>
      </c>
      <c r="CY1" s="210" t="s">
        <v>897</v>
      </c>
      <c r="CZ1" s="210" t="s">
        <v>366</v>
      </c>
      <c r="DA1" s="210" t="s">
        <v>899</v>
      </c>
      <c r="DB1" s="210" t="s">
        <v>901</v>
      </c>
      <c r="DC1" s="210" t="s">
        <v>903</v>
      </c>
      <c r="DD1" s="210" t="s">
        <v>905</v>
      </c>
      <c r="DE1" s="210" t="s">
        <v>907</v>
      </c>
      <c r="DF1" s="210" t="s">
        <v>909</v>
      </c>
      <c r="DG1" s="219"/>
      <c r="DH1" s="210" t="s">
        <v>368</v>
      </c>
      <c r="DI1" s="210" t="s">
        <v>911</v>
      </c>
      <c r="DJ1" s="210" t="s">
        <v>369</v>
      </c>
      <c r="DK1" s="210" t="s">
        <v>913</v>
      </c>
      <c r="DL1" s="210" t="s">
        <v>915</v>
      </c>
      <c r="DM1" s="210" t="s">
        <v>917</v>
      </c>
      <c r="DN1" s="210" t="s">
        <v>919</v>
      </c>
      <c r="DO1" s="210" t="s">
        <v>921</v>
      </c>
      <c r="DP1" s="210" t="s">
        <v>923</v>
      </c>
      <c r="DQ1" s="210" t="s">
        <v>925</v>
      </c>
      <c r="DR1" s="210" t="s">
        <v>370</v>
      </c>
      <c r="DS1" s="210" t="s">
        <v>927</v>
      </c>
      <c r="DT1" s="210" t="s">
        <v>929</v>
      </c>
      <c r="DU1" s="210" t="s">
        <v>931</v>
      </c>
      <c r="DV1" s="219"/>
      <c r="DW1" s="210" t="s">
        <v>933</v>
      </c>
      <c r="DX1" s="210" t="s">
        <v>372</v>
      </c>
      <c r="DY1" s="210" t="s">
        <v>935</v>
      </c>
      <c r="DZ1" s="210" t="s">
        <v>373</v>
      </c>
      <c r="EA1" s="210" t="s">
        <v>937</v>
      </c>
      <c r="EB1" s="210" t="s">
        <v>939</v>
      </c>
      <c r="EC1" s="210" t="s">
        <v>941</v>
      </c>
      <c r="ED1" s="210" t="s">
        <v>943</v>
      </c>
      <c r="EE1" s="210" t="s">
        <v>945</v>
      </c>
      <c r="EF1" s="210" t="s">
        <v>947</v>
      </c>
      <c r="EG1" s="210" t="s">
        <v>949</v>
      </c>
      <c r="EH1" s="210" t="s">
        <v>951</v>
      </c>
      <c r="EI1" s="210" t="s">
        <v>953</v>
      </c>
      <c r="EJ1" s="210" t="s">
        <v>955</v>
      </c>
      <c r="EK1" s="210" t="s">
        <v>957</v>
      </c>
      <c r="EL1" s="219"/>
      <c r="EM1" s="210" t="s">
        <v>959</v>
      </c>
      <c r="EN1" s="210" t="s">
        <v>375</v>
      </c>
      <c r="EO1" s="210" t="s">
        <v>961</v>
      </c>
      <c r="EP1" s="210" t="s">
        <v>963</v>
      </c>
      <c r="EQ1" s="210" t="s">
        <v>376</v>
      </c>
      <c r="ER1" s="210" t="s">
        <v>965</v>
      </c>
      <c r="ES1" s="210" t="s">
        <v>967</v>
      </c>
      <c r="ET1" s="210" t="s">
        <v>377</v>
      </c>
      <c r="EU1" s="210" t="s">
        <v>969</v>
      </c>
      <c r="EV1" s="210" t="s">
        <v>971</v>
      </c>
      <c r="EW1" s="210" t="s">
        <v>973</v>
      </c>
      <c r="EX1" s="210" t="s">
        <v>378</v>
      </c>
      <c r="EY1" s="210" t="s">
        <v>975</v>
      </c>
      <c r="EZ1" s="210" t="s">
        <v>977</v>
      </c>
      <c r="FA1" s="219"/>
      <c r="FB1" s="210" t="s">
        <v>380</v>
      </c>
      <c r="FC1" s="210" t="s">
        <v>979</v>
      </c>
      <c r="FD1" s="210" t="s">
        <v>981</v>
      </c>
      <c r="FE1" s="210" t="s">
        <v>983</v>
      </c>
      <c r="FF1" s="210" t="s">
        <v>985</v>
      </c>
      <c r="FG1" s="210" t="s">
        <v>381</v>
      </c>
      <c r="FH1" s="210" t="s">
        <v>987</v>
      </c>
      <c r="FI1" s="210" t="s">
        <v>989</v>
      </c>
      <c r="FJ1" s="210" t="s">
        <v>991</v>
      </c>
      <c r="FK1" s="210" t="s">
        <v>993</v>
      </c>
      <c r="FL1" s="210" t="s">
        <v>995</v>
      </c>
      <c r="FM1" s="210" t="s">
        <v>382</v>
      </c>
      <c r="FN1" s="210" t="s">
        <v>998</v>
      </c>
      <c r="FO1" s="210" t="s">
        <v>383</v>
      </c>
      <c r="FP1" s="210" t="s">
        <v>1001</v>
      </c>
      <c r="FQ1" s="210" t="s">
        <v>1002</v>
      </c>
      <c r="FR1" s="210" t="s">
        <v>1004</v>
      </c>
      <c r="FS1" s="210" t="s">
        <v>384</v>
      </c>
      <c r="FT1" s="210" t="s">
        <v>1007</v>
      </c>
      <c r="FU1" s="210" t="s">
        <v>1008</v>
      </c>
      <c r="FV1" s="210" t="s">
        <v>1010</v>
      </c>
      <c r="FW1" s="210" t="s">
        <v>385</v>
      </c>
      <c r="FX1" s="210" t="s">
        <v>1013</v>
      </c>
      <c r="FY1" s="210" t="s">
        <v>1015</v>
      </c>
      <c r="FZ1" s="210" t="s">
        <v>1017</v>
      </c>
      <c r="GA1" s="219"/>
      <c r="GB1" s="210" t="s">
        <v>387</v>
      </c>
      <c r="GC1" s="210" t="s">
        <v>388</v>
      </c>
      <c r="GD1" s="219"/>
      <c r="GE1" s="210" t="s">
        <v>390</v>
      </c>
      <c r="GF1" s="210" t="s">
        <v>1040</v>
      </c>
      <c r="GG1" s="210" t="s">
        <v>1042</v>
      </c>
      <c r="GH1" s="210" t="s">
        <v>1044</v>
      </c>
      <c r="GI1" s="210" t="s">
        <v>1046</v>
      </c>
      <c r="GJ1" s="210" t="s">
        <v>1048</v>
      </c>
      <c r="GK1" s="219"/>
      <c r="GL1" s="210" t="s">
        <v>392</v>
      </c>
      <c r="GM1" s="210" t="s">
        <v>1050</v>
      </c>
      <c r="GN1" s="210" t="s">
        <v>1052</v>
      </c>
      <c r="GO1" s="210" t="s">
        <v>1054</v>
      </c>
      <c r="GP1" s="210" t="s">
        <v>1056</v>
      </c>
      <c r="GQ1" s="210" t="s">
        <v>1058</v>
      </c>
      <c r="GR1" s="210" t="s">
        <v>1060</v>
      </c>
      <c r="GS1" s="207"/>
      <c r="GT1" s="219"/>
      <c r="GU1" s="210" t="s">
        <v>393</v>
      </c>
      <c r="GV1" s="210" t="s">
        <v>1019</v>
      </c>
      <c r="GW1" s="210" t="s">
        <v>1021</v>
      </c>
      <c r="GX1" s="210" t="s">
        <v>1023</v>
      </c>
      <c r="GY1" s="210" t="s">
        <v>1025</v>
      </c>
      <c r="GZ1" s="210" t="s">
        <v>1027</v>
      </c>
      <c r="HA1" s="210" t="s">
        <v>1029</v>
      </c>
      <c r="HB1" s="219"/>
      <c r="HC1" s="210" t="s">
        <v>394</v>
      </c>
      <c r="HD1" s="210" t="s">
        <v>1031</v>
      </c>
      <c r="HE1" s="210" t="s">
        <v>1033</v>
      </c>
      <c r="HF1" s="210" t="s">
        <v>1034</v>
      </c>
      <c r="HG1" s="210" t="s">
        <v>395</v>
      </c>
      <c r="HH1" s="210" t="s">
        <v>1037</v>
      </c>
      <c r="HI1" s="210" t="s">
        <v>1038</v>
      </c>
      <c r="HJ1" s="207"/>
      <c r="HK1" s="219"/>
      <c r="HL1" s="210" t="s">
        <v>398</v>
      </c>
      <c r="HM1" s="210" t="s">
        <v>1062</v>
      </c>
      <c r="HN1" s="210" t="s">
        <v>1064</v>
      </c>
      <c r="HO1" s="210" t="s">
        <v>1066</v>
      </c>
      <c r="HP1" s="210" t="s">
        <v>1068</v>
      </c>
      <c r="HQ1" s="210" t="s">
        <v>399</v>
      </c>
      <c r="HR1" s="210" t="s">
        <v>1071</v>
      </c>
      <c r="HS1" s="219"/>
      <c r="HT1" s="210" t="s">
        <v>1073</v>
      </c>
      <c r="HU1" s="210" t="s">
        <v>1075</v>
      </c>
      <c r="HV1" s="210" t="s">
        <v>401</v>
      </c>
      <c r="HW1" s="210" t="s">
        <v>1078</v>
      </c>
      <c r="HX1" s="210" t="s">
        <v>1080</v>
      </c>
      <c r="HY1" s="210" t="s">
        <v>1081</v>
      </c>
      <c r="HZ1" s="210" t="s">
        <v>1083</v>
      </c>
      <c r="IA1" s="219"/>
      <c r="IB1" s="210" t="s">
        <v>1085</v>
      </c>
      <c r="IC1" s="210" t="s">
        <v>1087</v>
      </c>
      <c r="ID1" s="210" t="s">
        <v>1089</v>
      </c>
      <c r="IE1" s="210" t="s">
        <v>403</v>
      </c>
      <c r="IF1" s="210" t="s">
        <v>1091</v>
      </c>
      <c r="IG1" s="210" t="s">
        <v>1093</v>
      </c>
      <c r="IH1" s="210" t="s">
        <v>404</v>
      </c>
      <c r="II1" s="210" t="s">
        <v>1095</v>
      </c>
      <c r="IJ1" s="210" t="s">
        <v>1097</v>
      </c>
      <c r="IK1" s="210" t="s">
        <v>405</v>
      </c>
      <c r="IL1" s="210" t="s">
        <v>1099</v>
      </c>
      <c r="IM1" s="210" t="s">
        <v>1101</v>
      </c>
      <c r="IN1" s="210" t="s">
        <v>1103</v>
      </c>
      <c r="IO1" s="210" t="s">
        <v>1105</v>
      </c>
      <c r="IP1" s="210" t="s">
        <v>406</v>
      </c>
      <c r="IQ1" s="210" t="s">
        <v>1107</v>
      </c>
      <c r="IR1" s="219"/>
      <c r="IS1" s="210" t="s">
        <v>1115</v>
      </c>
      <c r="IT1" s="210" t="s">
        <v>1117</v>
      </c>
      <c r="IU1" s="210" t="s">
        <v>408</v>
      </c>
      <c r="IV1" s="210" t="s">
        <v>1119</v>
      </c>
      <c r="IW1" s="210" t="s">
        <v>1121</v>
      </c>
      <c r="IX1" s="210" t="s">
        <v>1123</v>
      </c>
      <c r="IY1" s="219"/>
      <c r="IZ1" s="210" t="s">
        <v>1125</v>
      </c>
      <c r="JA1" s="210" t="s">
        <v>410</v>
      </c>
      <c r="JB1" s="210" t="s">
        <v>1128</v>
      </c>
      <c r="JC1" s="210" t="s">
        <v>1130</v>
      </c>
      <c r="JD1" s="210" t="s">
        <v>1132</v>
      </c>
      <c r="JE1" s="210" t="s">
        <v>1134</v>
      </c>
      <c r="JF1" s="210" t="s">
        <v>1136</v>
      </c>
      <c r="JG1" s="210" t="s">
        <v>1138</v>
      </c>
      <c r="JH1" s="210" t="s">
        <v>411</v>
      </c>
      <c r="JI1" s="210" t="s">
        <v>1141</v>
      </c>
      <c r="JJ1" s="210" t="s">
        <v>1143</v>
      </c>
      <c r="JK1" s="210" t="s">
        <v>1145</v>
      </c>
      <c r="JL1" s="210" t="s">
        <v>1147</v>
      </c>
      <c r="JM1" s="210" t="s">
        <v>1149</v>
      </c>
      <c r="JN1" s="210" t="s">
        <v>1151</v>
      </c>
      <c r="JO1" s="210" t="s">
        <v>1153</v>
      </c>
      <c r="JP1" s="210" t="s">
        <v>1155</v>
      </c>
      <c r="JQ1" s="210" t="s">
        <v>412</v>
      </c>
      <c r="JR1" s="210" t="s">
        <v>1158</v>
      </c>
      <c r="JS1" s="210" t="s">
        <v>1160</v>
      </c>
      <c r="JT1" s="210" t="s">
        <v>1162</v>
      </c>
      <c r="JU1" s="210" t="s">
        <v>1164</v>
      </c>
      <c r="JV1" s="210" t="s">
        <v>1165</v>
      </c>
      <c r="JW1" s="210" t="s">
        <v>1167</v>
      </c>
      <c r="JX1" s="210" t="s">
        <v>1169</v>
      </c>
      <c r="JY1" s="210" t="s">
        <v>1171</v>
      </c>
      <c r="JZ1" s="210" t="s">
        <v>1173</v>
      </c>
      <c r="KA1" s="210" t="s">
        <v>1175</v>
      </c>
      <c r="KB1" s="210" t="s">
        <v>1177</v>
      </c>
      <c r="KC1" s="210" t="s">
        <v>1179</v>
      </c>
      <c r="KD1" s="210" t="s">
        <v>1181</v>
      </c>
      <c r="KE1" s="210" t="s">
        <v>1183</v>
      </c>
      <c r="KF1" s="210" t="s">
        <v>1185</v>
      </c>
      <c r="KG1" s="210" t="s">
        <v>1187</v>
      </c>
      <c r="KH1" s="210" t="s">
        <v>1189</v>
      </c>
      <c r="KI1" s="210" t="s">
        <v>1191</v>
      </c>
      <c r="KJ1" s="210" t="s">
        <v>1193</v>
      </c>
      <c r="KK1" s="210" t="s">
        <v>1195</v>
      </c>
      <c r="KL1" s="210" t="s">
        <v>1197</v>
      </c>
      <c r="KM1" s="210" t="s">
        <v>1199</v>
      </c>
      <c r="KN1" s="210" t="s">
        <v>1201</v>
      </c>
      <c r="KO1" s="210" t="s">
        <v>1203</v>
      </c>
      <c r="KP1" s="210" t="s">
        <v>1205</v>
      </c>
      <c r="KQ1" s="210" t="s">
        <v>1207</v>
      </c>
      <c r="KR1" s="219"/>
      <c r="KS1" s="210" t="s">
        <v>1209</v>
      </c>
      <c r="KT1" s="210" t="s">
        <v>414</v>
      </c>
      <c r="KU1" s="210" t="s">
        <v>1212</v>
      </c>
      <c r="KV1" s="210" t="s">
        <v>1214</v>
      </c>
      <c r="KW1" s="210" t="s">
        <v>1216</v>
      </c>
      <c r="KX1" s="210" t="s">
        <v>1218</v>
      </c>
      <c r="KY1" s="210" t="s">
        <v>415</v>
      </c>
      <c r="KZ1" s="210" t="s">
        <v>1221</v>
      </c>
      <c r="LA1" s="210" t="s">
        <v>1223</v>
      </c>
      <c r="LB1" s="210" t="s">
        <v>1225</v>
      </c>
      <c r="LC1" s="210" t="s">
        <v>1227</v>
      </c>
      <c r="LD1" s="210" t="s">
        <v>1229</v>
      </c>
      <c r="LE1" s="210" t="s">
        <v>1231</v>
      </c>
      <c r="LF1" s="210" t="s">
        <v>1233</v>
      </c>
      <c r="LG1" s="207"/>
      <c r="LH1" s="219"/>
      <c r="LI1" s="210" t="s">
        <v>416</v>
      </c>
      <c r="LJ1" s="210" t="s">
        <v>1109</v>
      </c>
      <c r="LK1" s="210" t="s">
        <v>1111</v>
      </c>
      <c r="LL1" s="210" t="s">
        <v>1113</v>
      </c>
      <c r="LM1" s="207"/>
      <c r="LN1" s="219"/>
      <c r="LO1" s="210" t="s">
        <v>419</v>
      </c>
      <c r="LP1" s="210" t="s">
        <v>420</v>
      </c>
      <c r="LQ1" s="219"/>
      <c r="LR1" s="210" t="s">
        <v>422</v>
      </c>
      <c r="LS1" s="210" t="s">
        <v>1253</v>
      </c>
      <c r="LT1" s="210" t="s">
        <v>1255</v>
      </c>
      <c r="LU1" s="210" t="s">
        <v>1256</v>
      </c>
      <c r="LV1" s="210" t="s">
        <v>1258</v>
      </c>
      <c r="LW1" s="210" t="s">
        <v>1259</v>
      </c>
      <c r="LX1" s="210" t="s">
        <v>1261</v>
      </c>
      <c r="LY1" s="210" t="s">
        <v>1263</v>
      </c>
      <c r="LZ1" s="210" t="s">
        <v>1265</v>
      </c>
      <c r="MA1" s="210" t="s">
        <v>1267</v>
      </c>
      <c r="MB1" s="210" t="s">
        <v>423</v>
      </c>
      <c r="MC1" s="210" t="s">
        <v>1270</v>
      </c>
      <c r="MD1" s="210" t="s">
        <v>1271</v>
      </c>
      <c r="ME1" s="210" t="s">
        <v>1273</v>
      </c>
      <c r="MF1" s="210" t="s">
        <v>424</v>
      </c>
      <c r="MG1" s="210" t="s">
        <v>1276</v>
      </c>
      <c r="MH1" s="210" t="s">
        <v>1277</v>
      </c>
      <c r="MI1" s="210" t="s">
        <v>1279</v>
      </c>
      <c r="MJ1" s="210" t="s">
        <v>1281</v>
      </c>
      <c r="MK1" s="210" t="s">
        <v>425</v>
      </c>
      <c r="ML1" s="210" t="s">
        <v>1284</v>
      </c>
      <c r="MM1" s="210" t="s">
        <v>1286</v>
      </c>
      <c r="MN1" s="210" t="s">
        <v>1288</v>
      </c>
      <c r="MO1" s="210" t="s">
        <v>1290</v>
      </c>
      <c r="MP1" s="210" t="s">
        <v>426</v>
      </c>
      <c r="MQ1" s="210" t="s">
        <v>1293</v>
      </c>
      <c r="MR1" s="210" t="s">
        <v>1295</v>
      </c>
      <c r="MS1" s="210" t="s">
        <v>1297</v>
      </c>
      <c r="MT1" s="210" t="s">
        <v>1299</v>
      </c>
      <c r="MU1" s="210" t="s">
        <v>1301</v>
      </c>
      <c r="MV1" s="210" t="s">
        <v>1303</v>
      </c>
      <c r="MW1" s="210" t="s">
        <v>1305</v>
      </c>
      <c r="MX1" s="210" t="s">
        <v>1307</v>
      </c>
      <c r="MY1" s="210" t="s">
        <v>1309</v>
      </c>
      <c r="MZ1" s="210" t="s">
        <v>1311</v>
      </c>
      <c r="NA1" s="210" t="s">
        <v>1313</v>
      </c>
      <c r="NB1" s="210" t="s">
        <v>1314</v>
      </c>
      <c r="NC1" s="219"/>
      <c r="ND1" s="210" t="s">
        <v>428</v>
      </c>
      <c r="NE1" s="210" t="s">
        <v>1316</v>
      </c>
      <c r="NF1" s="210" t="s">
        <v>1318</v>
      </c>
      <c r="NG1" s="210" t="s">
        <v>1320</v>
      </c>
      <c r="NH1" s="210" t="s">
        <v>1322</v>
      </c>
      <c r="NI1" s="219"/>
      <c r="NJ1" s="210" t="s">
        <v>430</v>
      </c>
      <c r="NK1" s="210" t="s">
        <v>1323</v>
      </c>
      <c r="NL1" s="210" t="s">
        <v>431</v>
      </c>
      <c r="NM1" s="210" t="s">
        <v>1325</v>
      </c>
      <c r="NN1" s="210" t="s">
        <v>1327</v>
      </c>
      <c r="NO1" s="210" t="s">
        <v>432</v>
      </c>
      <c r="NP1" s="210" t="s">
        <v>1329</v>
      </c>
      <c r="NQ1" s="210" t="s">
        <v>1331</v>
      </c>
      <c r="NR1" s="207"/>
      <c r="NS1" s="219"/>
      <c r="NT1" s="210" t="s">
        <v>433</v>
      </c>
      <c r="NU1" s="210" t="s">
        <v>1235</v>
      </c>
      <c r="NV1" s="210" t="s">
        <v>1237</v>
      </c>
      <c r="NW1" s="210" t="s">
        <v>1239</v>
      </c>
      <c r="NX1" s="210" t="s">
        <v>1241</v>
      </c>
      <c r="NY1" s="210" t="s">
        <v>434</v>
      </c>
      <c r="NZ1" s="210" t="s">
        <v>1243</v>
      </c>
      <c r="OA1" s="210" t="s">
        <v>435</v>
      </c>
      <c r="OB1" s="210" t="s">
        <v>1245</v>
      </c>
      <c r="OC1" s="219"/>
      <c r="OD1" s="210" t="s">
        <v>1247</v>
      </c>
      <c r="OE1" s="210" t="s">
        <v>436</v>
      </c>
      <c r="OF1" s="207"/>
      <c r="OG1" s="219"/>
      <c r="OH1" s="210" t="s">
        <v>1249</v>
      </c>
      <c r="OI1" s="210" t="s">
        <v>1251</v>
      </c>
      <c r="OJ1" s="210" t="s">
        <v>437</v>
      </c>
      <c r="OK1" s="207"/>
      <c r="OL1" s="219"/>
      <c r="OM1" s="210" t="s">
        <v>440</v>
      </c>
      <c r="ON1" s="210" t="s">
        <v>1333</v>
      </c>
      <c r="OO1" s="210" t="s">
        <v>1335</v>
      </c>
      <c r="OP1" s="210" t="s">
        <v>441</v>
      </c>
      <c r="OQ1" s="210" t="s">
        <v>442</v>
      </c>
      <c r="OR1" s="210" t="s">
        <v>1433</v>
      </c>
      <c r="OS1" s="210" t="s">
        <v>1435</v>
      </c>
      <c r="OT1" s="210" t="s">
        <v>1437</v>
      </c>
      <c r="OU1" s="210" t="s">
        <v>1439</v>
      </c>
      <c r="OV1" s="210" t="s">
        <v>1441</v>
      </c>
      <c r="OW1" s="219"/>
      <c r="OX1" s="210" t="s">
        <v>444</v>
      </c>
      <c r="OY1" s="210" t="s">
        <v>1443</v>
      </c>
      <c r="OZ1" s="210" t="s">
        <v>1445</v>
      </c>
      <c r="PA1" s="210" t="s">
        <v>1447</v>
      </c>
      <c r="PB1" s="210" t="s">
        <v>1449</v>
      </c>
      <c r="PC1" s="210" t="s">
        <v>1451</v>
      </c>
      <c r="PD1" s="210" t="s">
        <v>1453</v>
      </c>
      <c r="PE1" s="219"/>
      <c r="PF1" s="210" t="s">
        <v>1455</v>
      </c>
      <c r="PG1" s="210" t="s">
        <v>446</v>
      </c>
      <c r="PH1" s="219"/>
      <c r="PI1" s="210" t="s">
        <v>448</v>
      </c>
      <c r="PJ1" s="210" t="s">
        <v>1485</v>
      </c>
      <c r="PK1" s="210" t="s">
        <v>1487</v>
      </c>
      <c r="PL1" s="219"/>
      <c r="PM1" s="210" t="s">
        <v>450</v>
      </c>
      <c r="PN1" s="210" t="s">
        <v>1489</v>
      </c>
      <c r="PO1" s="210" t="s">
        <v>1490</v>
      </c>
      <c r="PP1" s="210" t="s">
        <v>1491</v>
      </c>
      <c r="PQ1" s="210" t="s">
        <v>1492</v>
      </c>
      <c r="PR1" s="210" t="s">
        <v>1494</v>
      </c>
      <c r="PS1" s="210" t="s">
        <v>1495</v>
      </c>
      <c r="PT1" s="210" t="s">
        <v>1497</v>
      </c>
      <c r="PU1" s="210" t="s">
        <v>1498</v>
      </c>
      <c r="PV1" s="207"/>
      <c r="PW1" s="219"/>
      <c r="PX1" s="210" t="s">
        <v>451</v>
      </c>
      <c r="PY1" s="210" t="s">
        <v>1337</v>
      </c>
      <c r="PZ1" s="210" t="s">
        <v>1339</v>
      </c>
      <c r="QA1" s="210" t="s">
        <v>1341</v>
      </c>
      <c r="QB1" s="210" t="s">
        <v>1343</v>
      </c>
      <c r="QC1" s="210" t="s">
        <v>1345</v>
      </c>
      <c r="QD1" s="210" t="s">
        <v>1347</v>
      </c>
      <c r="QE1" s="210" t="s">
        <v>1349</v>
      </c>
      <c r="QF1" s="210" t="s">
        <v>1351</v>
      </c>
      <c r="QG1" s="210" t="s">
        <v>1353</v>
      </c>
      <c r="QH1" s="210" t="s">
        <v>1355</v>
      </c>
      <c r="QI1" s="210" t="s">
        <v>1357</v>
      </c>
      <c r="QJ1" s="210" t="s">
        <v>1359</v>
      </c>
      <c r="QK1" s="210" t="s">
        <v>1361</v>
      </c>
      <c r="QL1" s="210" t="s">
        <v>1363</v>
      </c>
      <c r="QM1" s="210" t="s">
        <v>1365</v>
      </c>
      <c r="QN1" s="210" t="s">
        <v>1367</v>
      </c>
      <c r="QO1" s="210" t="s">
        <v>1369</v>
      </c>
      <c r="QP1" s="210" t="s">
        <v>1371</v>
      </c>
      <c r="QQ1" s="210" t="s">
        <v>1373</v>
      </c>
      <c r="QR1" s="210" t="s">
        <v>1375</v>
      </c>
      <c r="QS1" s="210" t="s">
        <v>1377</v>
      </c>
      <c r="QT1" s="210" t="s">
        <v>1379</v>
      </c>
      <c r="QU1" s="210" t="s">
        <v>452</v>
      </c>
      <c r="QV1" s="210" t="s">
        <v>1382</v>
      </c>
      <c r="QW1" s="210" t="s">
        <v>1384</v>
      </c>
      <c r="QX1" s="210" t="s">
        <v>1385</v>
      </c>
      <c r="QY1" s="210" t="s">
        <v>1387</v>
      </c>
      <c r="QZ1" s="210" t="s">
        <v>1389</v>
      </c>
      <c r="RA1" s="210" t="s">
        <v>1391</v>
      </c>
      <c r="RB1" s="210" t="s">
        <v>1393</v>
      </c>
      <c r="RC1" s="210" t="s">
        <v>1395</v>
      </c>
      <c r="RD1" s="210" t="s">
        <v>1397</v>
      </c>
      <c r="RE1" s="210" t="s">
        <v>1399</v>
      </c>
      <c r="RF1" s="210" t="s">
        <v>1401</v>
      </c>
      <c r="RG1" s="210" t="s">
        <v>1403</v>
      </c>
      <c r="RH1" s="210" t="s">
        <v>1405</v>
      </c>
      <c r="RI1" s="210" t="s">
        <v>1407</v>
      </c>
      <c r="RJ1" s="210" t="s">
        <v>1409</v>
      </c>
      <c r="RK1" s="210" t="s">
        <v>1411</v>
      </c>
      <c r="RL1" s="210" t="s">
        <v>1413</v>
      </c>
      <c r="RM1" s="210" t="s">
        <v>1415</v>
      </c>
      <c r="RN1" s="210" t="s">
        <v>1417</v>
      </c>
      <c r="RO1" s="210" t="s">
        <v>1419</v>
      </c>
      <c r="RP1" s="210" t="s">
        <v>1421</v>
      </c>
      <c r="RQ1" s="210" t="s">
        <v>1423</v>
      </c>
      <c r="RR1" s="210" t="s">
        <v>1425</v>
      </c>
      <c r="RS1" s="210" t="s">
        <v>1427</v>
      </c>
      <c r="RT1" s="210" t="s">
        <v>1429</v>
      </c>
      <c r="RU1" s="210" t="s">
        <v>1431</v>
      </c>
      <c r="RV1" s="207"/>
      <c r="RW1" s="219"/>
      <c r="RX1" s="210" t="s">
        <v>453</v>
      </c>
      <c r="RY1" s="210" t="s">
        <v>1457</v>
      </c>
      <c r="RZ1" s="210" t="s">
        <v>1459</v>
      </c>
      <c r="SA1" s="210" t="s">
        <v>1461</v>
      </c>
      <c r="SB1" s="210" t="s">
        <v>1463</v>
      </c>
      <c r="SC1" s="210" t="s">
        <v>1465</v>
      </c>
      <c r="SD1" s="210" t="s">
        <v>1467</v>
      </c>
      <c r="SE1" s="210" t="s">
        <v>1469</v>
      </c>
      <c r="SF1" s="210" t="s">
        <v>1471</v>
      </c>
      <c r="SG1" s="210" t="s">
        <v>1473</v>
      </c>
      <c r="SH1" s="210" t="s">
        <v>1475</v>
      </c>
      <c r="SI1" s="210" t="s">
        <v>1477</v>
      </c>
      <c r="SJ1" s="210" t="s">
        <v>1479</v>
      </c>
      <c r="SK1" s="210" t="s">
        <v>1481</v>
      </c>
      <c r="SL1" s="210" t="s">
        <v>1483</v>
      </c>
      <c r="SM1" s="207"/>
      <c r="SN1" s="219"/>
      <c r="SO1" s="210" t="s">
        <v>456</v>
      </c>
      <c r="SP1" s="210" t="s">
        <v>1500</v>
      </c>
      <c r="SQ1" s="210" t="s">
        <v>1502</v>
      </c>
      <c r="SR1" s="210" t="s">
        <v>457</v>
      </c>
      <c r="SS1" s="210" t="s">
        <v>1504</v>
      </c>
      <c r="ST1" s="210" t="s">
        <v>1506</v>
      </c>
      <c r="SU1" s="210" t="s">
        <v>1508</v>
      </c>
      <c r="SV1" s="210" t="s">
        <v>1510</v>
      </c>
      <c r="SW1" s="219"/>
      <c r="SX1" s="210" t="s">
        <v>459</v>
      </c>
      <c r="SY1" s="210" t="s">
        <v>1512</v>
      </c>
      <c r="SZ1" s="210" t="s">
        <v>1514</v>
      </c>
      <c r="TA1" s="210" t="s">
        <v>1516</v>
      </c>
      <c r="TB1" s="210" t="s">
        <v>1518</v>
      </c>
      <c r="TC1" s="210" t="s">
        <v>1520</v>
      </c>
      <c r="TD1" s="210" t="s">
        <v>1522</v>
      </c>
      <c r="TE1" s="210" t="s">
        <v>1524</v>
      </c>
      <c r="TF1" s="210" t="s">
        <v>1526</v>
      </c>
      <c r="TG1" s="210" t="s">
        <v>1528</v>
      </c>
      <c r="TH1" s="210" t="s">
        <v>1530</v>
      </c>
      <c r="TI1" s="210" t="s">
        <v>1532</v>
      </c>
      <c r="TJ1" s="210" t="s">
        <v>1534</v>
      </c>
      <c r="TK1" s="210" t="s">
        <v>1536</v>
      </c>
      <c r="TL1" s="210" t="s">
        <v>1538</v>
      </c>
      <c r="TM1" s="210" t="s">
        <v>1540</v>
      </c>
      <c r="TN1" s="207"/>
      <c r="TO1" s="219"/>
      <c r="TP1" s="210" t="s">
        <v>462</v>
      </c>
      <c r="TQ1" s="210" t="s">
        <v>1542</v>
      </c>
      <c r="TR1" s="210" t="s">
        <v>1544</v>
      </c>
      <c r="TS1" s="210" t="s">
        <v>1546</v>
      </c>
      <c r="TT1" s="210" t="s">
        <v>1548</v>
      </c>
      <c r="TU1" s="210" t="s">
        <v>1550</v>
      </c>
      <c r="TV1" s="210" t="s">
        <v>463</v>
      </c>
      <c r="TW1" s="210" t="s">
        <v>1552</v>
      </c>
      <c r="TX1" s="210" t="s">
        <v>1554</v>
      </c>
      <c r="TY1" s="210" t="s">
        <v>1556</v>
      </c>
      <c r="TZ1" s="210" t="s">
        <v>1558</v>
      </c>
      <c r="UA1" s="210" t="s">
        <v>1560</v>
      </c>
      <c r="UB1" s="210" t="s">
        <v>1562</v>
      </c>
      <c r="UC1" s="219"/>
      <c r="UD1" s="210" t="s">
        <v>465</v>
      </c>
      <c r="UE1" s="207"/>
      <c r="UF1" s="219"/>
      <c r="UG1" s="210" t="s">
        <v>466</v>
      </c>
      <c r="UH1" s="210" t="s">
        <v>1564</v>
      </c>
      <c r="UI1" s="210" t="s">
        <v>1566</v>
      </c>
      <c r="UJ1" s="210" t="s">
        <v>1567</v>
      </c>
      <c r="UK1" s="210" t="s">
        <v>1569</v>
      </c>
      <c r="UL1" s="210" t="s">
        <v>1571</v>
      </c>
      <c r="UM1" s="210" t="s">
        <v>1573</v>
      </c>
      <c r="UN1" s="210" t="s">
        <v>1575</v>
      </c>
      <c r="UO1" s="210" t="s">
        <v>1577</v>
      </c>
      <c r="UP1" s="210" t="s">
        <v>1579</v>
      </c>
      <c r="UQ1" s="210" t="s">
        <v>1581</v>
      </c>
      <c r="UR1" s="210" t="s">
        <v>1583</v>
      </c>
      <c r="US1" s="210" t="s">
        <v>1585</v>
      </c>
      <c r="UT1" s="210" t="s">
        <v>1587</v>
      </c>
      <c r="UU1" s="210" t="s">
        <v>1589</v>
      </c>
      <c r="UV1" s="210" t="s">
        <v>1591</v>
      </c>
      <c r="UW1" s="210" t="s">
        <v>1593</v>
      </c>
      <c r="UX1" s="207"/>
      <c r="UY1" s="210" t="s">
        <v>1597</v>
      </c>
      <c r="UZ1" s="210" t="s">
        <v>1599</v>
      </c>
      <c r="VA1" s="210" t="s">
        <v>1601</v>
      </c>
      <c r="VB1" s="210" t="s">
        <v>1603</v>
      </c>
      <c r="VC1" s="210" t="s">
        <v>1605</v>
      </c>
      <c r="VD1" s="213"/>
    </row>
    <row r="2" spans="1:576" s="150" customFormat="1" hidden="1" x14ac:dyDescent="0.25">
      <c r="A2" s="150" t="s">
        <v>209</v>
      </c>
      <c r="B2" s="150" t="s">
        <v>197</v>
      </c>
      <c r="C2" s="150" t="s">
        <v>563</v>
      </c>
      <c r="D2" s="150" t="s">
        <v>210</v>
      </c>
      <c r="E2" s="150" t="s">
        <v>176</v>
      </c>
      <c r="F2" s="150" t="s">
        <v>564</v>
      </c>
      <c r="G2" s="188" t="s">
        <v>211</v>
      </c>
      <c r="H2" s="150" t="s">
        <v>565</v>
      </c>
      <c r="I2" s="150" t="s">
        <v>566</v>
      </c>
      <c r="J2" s="150" t="s">
        <v>212</v>
      </c>
      <c r="K2" s="150" t="s">
        <v>567</v>
      </c>
      <c r="R2" s="150" t="s">
        <v>214</v>
      </c>
      <c r="S2" s="150" t="s">
        <v>215</v>
      </c>
      <c r="U2" s="150" t="s">
        <v>483</v>
      </c>
      <c r="V2" s="150" t="s">
        <v>501</v>
      </c>
      <c r="W2" s="150" t="s">
        <v>484</v>
      </c>
      <c r="X2" s="150" t="s">
        <v>485</v>
      </c>
      <c r="Y2" s="150" t="s">
        <v>486</v>
      </c>
      <c r="Z2" s="150" t="s">
        <v>487</v>
      </c>
      <c r="AA2" s="150" t="s">
        <v>488</v>
      </c>
      <c r="AB2" s="150" t="s">
        <v>489</v>
      </c>
      <c r="AC2" s="150" t="s">
        <v>490</v>
      </c>
      <c r="AD2" s="150" t="s">
        <v>491</v>
      </c>
      <c r="AE2" s="150" t="s">
        <v>492</v>
      </c>
      <c r="AF2" s="150" t="s">
        <v>493</v>
      </c>
      <c r="AH2" s="150" t="s">
        <v>511</v>
      </c>
      <c r="AI2" s="150" t="s">
        <v>512</v>
      </c>
      <c r="AJ2" s="150" t="s">
        <v>513</v>
      </c>
      <c r="AK2" s="150" t="s">
        <v>514</v>
      </c>
      <c r="AL2" s="150" t="s">
        <v>515</v>
      </c>
      <c r="AM2" s="150" t="s">
        <v>518</v>
      </c>
      <c r="AN2" s="150" t="s">
        <v>516</v>
      </c>
      <c r="AO2" s="150" t="s">
        <v>517</v>
      </c>
      <c r="AP2" s="150" t="s">
        <v>519</v>
      </c>
      <c r="AQ2" s="150" t="s">
        <v>520</v>
      </c>
      <c r="AR2" s="150" t="s">
        <v>521</v>
      </c>
      <c r="AS2" s="150" t="s">
        <v>522</v>
      </c>
      <c r="AT2" s="150" t="s">
        <v>523</v>
      </c>
      <c r="AU2" s="150" t="s">
        <v>524</v>
      </c>
      <c r="AV2" s="150" t="s">
        <v>525</v>
      </c>
      <c r="AW2" s="150" t="s">
        <v>526</v>
      </c>
      <c r="AX2" s="150" t="s">
        <v>527</v>
      </c>
      <c r="AY2" s="150" t="s">
        <v>528</v>
      </c>
      <c r="AZ2" s="150" t="s">
        <v>529</v>
      </c>
      <c r="BA2" s="150" t="s">
        <v>530</v>
      </c>
      <c r="BB2" s="150" t="s">
        <v>531</v>
      </c>
      <c r="BC2" s="150" t="s">
        <v>532</v>
      </c>
      <c r="BD2" s="150" t="s">
        <v>533</v>
      </c>
      <c r="BE2" s="150" t="s">
        <v>534</v>
      </c>
      <c r="BF2" s="150" t="s">
        <v>535</v>
      </c>
      <c r="BG2" s="150" t="s">
        <v>536</v>
      </c>
      <c r="BH2" s="150" t="s">
        <v>537</v>
      </c>
      <c r="BI2" s="150" t="s">
        <v>538</v>
      </c>
      <c r="BJ2" s="150" t="s">
        <v>539</v>
      </c>
      <c r="BK2" s="150" t="s">
        <v>540</v>
      </c>
      <c r="BL2" s="150" t="s">
        <v>541</v>
      </c>
      <c r="BM2" s="150" t="s">
        <v>542</v>
      </c>
      <c r="BN2" s="150" t="s">
        <v>543</v>
      </c>
      <c r="BO2" s="150" t="s">
        <v>544</v>
      </c>
      <c r="BP2" s="150" t="s">
        <v>545</v>
      </c>
      <c r="BQ2" s="150" t="s">
        <v>546</v>
      </c>
      <c r="BR2" s="150" t="s">
        <v>547</v>
      </c>
      <c r="BS2" s="150" t="s">
        <v>548</v>
      </c>
      <c r="BT2" s="150" t="s">
        <v>549</v>
      </c>
      <c r="BU2" s="150" t="s">
        <v>550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475</v>
      </c>
      <c r="D5" s="229">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5"/>
    </row>
    <row r="10" spans="1:576" ht="15.75" thickBot="1" x14ac:dyDescent="0.3">
      <c r="C10" s="185" t="s">
        <v>53</v>
      </c>
      <c r="D10" s="136">
        <f>SUM(F17:F51)</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6" t="s">
        <v>479</v>
      </c>
      <c r="D13" s="237"/>
      <c r="E13" s="121"/>
      <c r="F13" s="121"/>
      <c r="G13" s="121"/>
      <c r="H13" s="96"/>
      <c r="I13" s="96"/>
      <c r="J13" s="96"/>
      <c r="K13" s="140"/>
    </row>
    <row r="14" spans="1:576" ht="18.75" x14ac:dyDescent="0.25">
      <c r="B14" s="121"/>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216</v>
      </c>
      <c r="H16" s="164" t="s">
        <v>46</v>
      </c>
      <c r="I16" s="161" t="s">
        <v>217</v>
      </c>
      <c r="J16" s="161" t="s">
        <v>499</v>
      </c>
      <c r="K16" s="161" t="s">
        <v>500</v>
      </c>
      <c r="L16" s="161" t="s">
        <v>556</v>
      </c>
    </row>
    <row r="17" spans="3:12" x14ac:dyDescent="0.25">
      <c r="C17" s="169" t="s">
        <v>179</v>
      </c>
      <c r="D17" s="186"/>
      <c r="E17" s="143">
        <v>784000</v>
      </c>
      <c r="F17" s="125">
        <f t="shared" ref="F17:F51" si="0">D17*E17</f>
        <v>0</v>
      </c>
      <c r="G17" s="189" t="s">
        <v>214</v>
      </c>
      <c r="H17" s="170" t="s">
        <v>345</v>
      </c>
      <c r="I17" s="158" t="str">
        <f>VLOOKUP(H17,Presupuesto!$B$11:$C$586,2,0)</f>
        <v>CONTRIBUCIONES PATRONALES (11700-00)</v>
      </c>
      <c r="J17" s="267" t="s">
        <v>211</v>
      </c>
      <c r="K17" s="126" t="s">
        <v>483</v>
      </c>
      <c r="L17" s="126"/>
    </row>
    <row r="18" spans="3:12" x14ac:dyDescent="0.25">
      <c r="C18" s="169" t="s">
        <v>85</v>
      </c>
      <c r="D18" s="186"/>
      <c r="E18" s="151">
        <v>100000</v>
      </c>
      <c r="F18" s="125">
        <f t="shared" si="0"/>
        <v>0</v>
      </c>
      <c r="G18" s="189"/>
      <c r="H18" s="170">
        <v>42500</v>
      </c>
      <c r="I18" s="158" t="e">
        <f>VLOOKUP(H18,Presupuesto!$B$11:$C$586,2,0)</f>
        <v>#N/A</v>
      </c>
      <c r="J18" s="126" t="str">
        <f>$J$17</f>
        <v>Graduados</v>
      </c>
      <c r="K18" s="126" t="s">
        <v>501</v>
      </c>
      <c r="L18" s="126"/>
    </row>
    <row r="19" spans="3:12" x14ac:dyDescent="0.25">
      <c r="C19" s="169" t="s">
        <v>86</v>
      </c>
      <c r="D19" s="186"/>
      <c r="E19" s="151">
        <v>50000</v>
      </c>
      <c r="F19" s="125">
        <f t="shared" si="0"/>
        <v>0</v>
      </c>
      <c r="G19" s="189"/>
      <c r="H19" s="170">
        <v>42500</v>
      </c>
      <c r="I19" s="158" t="e">
        <f>VLOOKUP(H19,Presupuesto!$B$11:$C$586,2,0)</f>
        <v>#N/A</v>
      </c>
      <c r="J19" s="126" t="str">
        <f t="shared" ref="J19:J50" si="1">$J$17</f>
        <v>Graduados</v>
      </c>
      <c r="K19" s="126" t="s">
        <v>501</v>
      </c>
      <c r="L19" s="126"/>
    </row>
    <row r="20" spans="3:12" x14ac:dyDescent="0.25">
      <c r="C20" s="169" t="s">
        <v>193</v>
      </c>
      <c r="D20" s="186"/>
      <c r="E20" s="151">
        <v>40</v>
      </c>
      <c r="F20" s="125">
        <f t="shared" si="0"/>
        <v>0</v>
      </c>
      <c r="G20" s="189"/>
      <c r="H20" s="170">
        <v>42500</v>
      </c>
      <c r="I20" s="158" t="e">
        <f>VLOOKUP(H20,Presupuesto!$B$11:$C$586,2,0)</f>
        <v>#N/A</v>
      </c>
      <c r="J20" s="126" t="str">
        <f t="shared" si="1"/>
        <v>Graduados</v>
      </c>
      <c r="K20" s="126" t="s">
        <v>501</v>
      </c>
      <c r="L20" s="126"/>
    </row>
    <row r="21" spans="3:12" x14ac:dyDescent="0.25">
      <c r="C21" s="169" t="s">
        <v>178</v>
      </c>
      <c r="D21" s="186"/>
      <c r="E21" s="151">
        <v>5745</v>
      </c>
      <c r="F21" s="125">
        <f t="shared" si="0"/>
        <v>0</v>
      </c>
      <c r="G21" s="189"/>
      <c r="H21" s="170">
        <v>42500</v>
      </c>
      <c r="I21" s="158" t="e">
        <f>VLOOKUP(H21,Presupuesto!$B$11:$C$586,2,0)</f>
        <v>#N/A</v>
      </c>
      <c r="J21" s="126" t="str">
        <f t="shared" si="1"/>
        <v>Graduados</v>
      </c>
      <c r="K21" s="126" t="s">
        <v>501</v>
      </c>
      <c r="L21" s="126"/>
    </row>
    <row r="22" spans="3:12" x14ac:dyDescent="0.25">
      <c r="C22" s="169" t="s">
        <v>196</v>
      </c>
      <c r="D22" s="186"/>
      <c r="E22" s="151">
        <v>30000</v>
      </c>
      <c r="F22" s="125">
        <f t="shared" si="0"/>
        <v>0</v>
      </c>
      <c r="G22" s="189"/>
      <c r="H22" s="170">
        <v>42500</v>
      </c>
      <c r="I22" s="158" t="e">
        <f>VLOOKUP(H22,Presupuesto!$B$11:$C$586,2,0)</f>
        <v>#N/A</v>
      </c>
      <c r="J22" s="126" t="str">
        <f t="shared" si="1"/>
        <v>Graduados</v>
      </c>
      <c r="K22" s="126" t="s">
        <v>490</v>
      </c>
      <c r="L22" s="126"/>
    </row>
    <row r="23" spans="3:12" x14ac:dyDescent="0.25">
      <c r="C23" s="169" t="s">
        <v>196</v>
      </c>
      <c r="D23" s="186"/>
      <c r="E23" s="151">
        <v>30000</v>
      </c>
      <c r="F23" s="125">
        <f t="shared" si="0"/>
        <v>0</v>
      </c>
      <c r="G23" s="189"/>
      <c r="H23" s="170">
        <v>42500</v>
      </c>
      <c r="I23" s="158" t="e">
        <f>VLOOKUP(H23,Presupuesto!$B$11:$C$586,2,0)</f>
        <v>#N/A</v>
      </c>
      <c r="J23" s="126" t="str">
        <f t="shared" si="1"/>
        <v>Graduados</v>
      </c>
      <c r="K23" s="126" t="s">
        <v>501</v>
      </c>
      <c r="L23" s="126"/>
    </row>
    <row r="24" spans="3:12" x14ac:dyDescent="0.25">
      <c r="C24" s="169"/>
      <c r="D24" s="186"/>
      <c r="E24" s="151"/>
      <c r="F24" s="125">
        <f t="shared" si="0"/>
        <v>0</v>
      </c>
      <c r="G24" s="189"/>
      <c r="H24" s="170">
        <v>35600</v>
      </c>
      <c r="I24" s="158" t="e">
        <f>VLOOKUP(H24,Presupuesto!$B$11:$C$586,2,0)</f>
        <v>#N/A</v>
      </c>
      <c r="J24" s="126" t="str">
        <f t="shared" si="1"/>
        <v>Graduados</v>
      </c>
      <c r="K24" s="126" t="s">
        <v>501</v>
      </c>
      <c r="L24" s="126"/>
    </row>
    <row r="25" spans="3:12" x14ac:dyDescent="0.25">
      <c r="C25" s="169"/>
      <c r="D25" s="186"/>
      <c r="E25" s="151"/>
      <c r="F25" s="125">
        <f t="shared" si="0"/>
        <v>0</v>
      </c>
      <c r="G25" s="189"/>
      <c r="H25" s="170"/>
      <c r="I25" s="158" t="e">
        <f>VLOOKUP(H25,Presupuesto!$B$11:$C$586,2,0)</f>
        <v>#N/A</v>
      </c>
      <c r="J25" s="126" t="str">
        <f t="shared" si="1"/>
        <v>Graduados</v>
      </c>
      <c r="K25" s="126" t="s">
        <v>501</v>
      </c>
      <c r="L25" s="126"/>
    </row>
    <row r="26" spans="3:12" x14ac:dyDescent="0.25">
      <c r="C26" s="169"/>
      <c r="D26" s="186"/>
      <c r="E26" s="151"/>
      <c r="F26" s="125">
        <f t="shared" si="0"/>
        <v>0</v>
      </c>
      <c r="G26" s="189"/>
      <c r="H26" s="170"/>
      <c r="I26" s="158" t="e">
        <f>VLOOKUP(H26,Presupuesto!$B$11:$C$586,2,0)</f>
        <v>#N/A</v>
      </c>
      <c r="J26" s="126" t="str">
        <f t="shared" si="1"/>
        <v>Graduados</v>
      </c>
      <c r="K26" s="126" t="s">
        <v>501</v>
      </c>
      <c r="L26" s="126"/>
    </row>
    <row r="27" spans="3:12" x14ac:dyDescent="0.25">
      <c r="C27" s="169"/>
      <c r="D27" s="186"/>
      <c r="E27" s="151"/>
      <c r="F27" s="125">
        <f t="shared" si="0"/>
        <v>0</v>
      </c>
      <c r="G27" s="189"/>
      <c r="H27" s="170"/>
      <c r="I27" s="158" t="e">
        <f>VLOOKUP(H27,Presupuesto!$B$11:$C$586,2,0)</f>
        <v>#N/A</v>
      </c>
      <c r="J27" s="126" t="str">
        <f t="shared" si="1"/>
        <v>Graduados</v>
      </c>
      <c r="K27" s="126" t="s">
        <v>501</v>
      </c>
      <c r="L27" s="126"/>
    </row>
    <row r="28" spans="3:12" x14ac:dyDescent="0.25">
      <c r="C28" s="169"/>
      <c r="D28" s="186"/>
      <c r="E28" s="151"/>
      <c r="F28" s="125">
        <f t="shared" si="0"/>
        <v>0</v>
      </c>
      <c r="G28" s="189"/>
      <c r="H28" s="170"/>
      <c r="I28" s="158" t="e">
        <f>VLOOKUP(H28,Presupuesto!$B$11:$C$586,2,0)</f>
        <v>#N/A</v>
      </c>
      <c r="J28" s="126" t="str">
        <f t="shared" si="1"/>
        <v>Graduados</v>
      </c>
      <c r="K28" s="126" t="s">
        <v>501</v>
      </c>
      <c r="L28" s="126"/>
    </row>
    <row r="29" spans="3:12" x14ac:dyDescent="0.25">
      <c r="C29" s="169"/>
      <c r="D29" s="186"/>
      <c r="E29" s="151"/>
      <c r="F29" s="125">
        <f t="shared" si="0"/>
        <v>0</v>
      </c>
      <c r="G29" s="189"/>
      <c r="H29" s="170"/>
      <c r="I29" s="158" t="e">
        <f>VLOOKUP(H29,Presupuesto!$B$11:$C$586,2,0)</f>
        <v>#N/A</v>
      </c>
      <c r="J29" s="126" t="str">
        <f t="shared" si="1"/>
        <v>Graduados</v>
      </c>
      <c r="K29" s="126" t="s">
        <v>501</v>
      </c>
      <c r="L29" s="126"/>
    </row>
    <row r="30" spans="3:12" x14ac:dyDescent="0.25">
      <c r="C30" s="169"/>
      <c r="D30" s="186"/>
      <c r="E30" s="151"/>
      <c r="F30" s="125">
        <f t="shared" si="0"/>
        <v>0</v>
      </c>
      <c r="G30" s="189"/>
      <c r="H30" s="170"/>
      <c r="I30" s="158" t="e">
        <f>VLOOKUP(H30,Presupuesto!$B$11:$C$586,2,0)</f>
        <v>#N/A</v>
      </c>
      <c r="J30" s="126" t="str">
        <f t="shared" si="1"/>
        <v>Graduados</v>
      </c>
      <c r="K30" s="126" t="s">
        <v>501</v>
      </c>
      <c r="L30" s="126"/>
    </row>
    <row r="31" spans="3:12" x14ac:dyDescent="0.25">
      <c r="C31" s="169"/>
      <c r="D31" s="186"/>
      <c r="E31" s="151"/>
      <c r="F31" s="125">
        <f t="shared" si="0"/>
        <v>0</v>
      </c>
      <c r="G31" s="189"/>
      <c r="H31" s="170"/>
      <c r="I31" s="158" t="e">
        <f>VLOOKUP(H31,Presupuesto!$B$11:$C$586,2,0)</f>
        <v>#N/A</v>
      </c>
      <c r="J31" s="126" t="str">
        <f t="shared" si="1"/>
        <v>Graduados</v>
      </c>
      <c r="K31" s="126" t="s">
        <v>501</v>
      </c>
      <c r="L31" s="126"/>
    </row>
    <row r="32" spans="3:12" x14ac:dyDescent="0.25">
      <c r="C32" s="169"/>
      <c r="D32" s="186"/>
      <c r="E32" s="151"/>
      <c r="F32" s="125">
        <f t="shared" si="0"/>
        <v>0</v>
      </c>
      <c r="G32" s="189"/>
      <c r="H32" s="170"/>
      <c r="I32" s="158" t="e">
        <f>VLOOKUP(H32,Presupuesto!$B$11:$C$586,2,0)</f>
        <v>#N/A</v>
      </c>
      <c r="J32" s="126" t="str">
        <f t="shared" si="1"/>
        <v>Graduados</v>
      </c>
      <c r="K32" s="126" t="s">
        <v>501</v>
      </c>
      <c r="L32" s="126"/>
    </row>
    <row r="33" spans="3:12" x14ac:dyDescent="0.25">
      <c r="C33" s="169"/>
      <c r="D33" s="186"/>
      <c r="E33" s="151"/>
      <c r="F33" s="125">
        <f t="shared" si="0"/>
        <v>0</v>
      </c>
      <c r="G33" s="189"/>
      <c r="H33" s="170"/>
      <c r="I33" s="158" t="e">
        <f>VLOOKUP(H33,Presupuesto!$B$11:$C$586,2,0)</f>
        <v>#N/A</v>
      </c>
      <c r="J33" s="126" t="str">
        <f t="shared" si="1"/>
        <v>Graduados</v>
      </c>
      <c r="K33" s="126" t="s">
        <v>501</v>
      </c>
      <c r="L33" s="126"/>
    </row>
    <row r="34" spans="3:12" x14ac:dyDescent="0.25">
      <c r="C34" s="169"/>
      <c r="D34" s="186"/>
      <c r="E34" s="151"/>
      <c r="F34" s="125">
        <f t="shared" si="0"/>
        <v>0</v>
      </c>
      <c r="G34" s="189"/>
      <c r="H34" s="170"/>
      <c r="I34" s="158" t="e">
        <f>VLOOKUP(H34,Presupuesto!$B$11:$C$586,2,0)</f>
        <v>#N/A</v>
      </c>
      <c r="J34" s="126" t="str">
        <f t="shared" si="1"/>
        <v>Graduados</v>
      </c>
      <c r="K34" s="126" t="s">
        <v>501</v>
      </c>
      <c r="L34" s="126"/>
    </row>
    <row r="35" spans="3:12" x14ac:dyDescent="0.25">
      <c r="C35" s="169"/>
      <c r="D35" s="186"/>
      <c r="E35" s="151"/>
      <c r="F35" s="125">
        <f t="shared" si="0"/>
        <v>0</v>
      </c>
      <c r="G35" s="189"/>
      <c r="H35" s="170"/>
      <c r="I35" s="158" t="e">
        <f>VLOOKUP(H35,Presupuesto!$B$11:$C$586,2,0)</f>
        <v>#N/A</v>
      </c>
      <c r="J35" s="126" t="str">
        <f t="shared" si="1"/>
        <v>Graduados</v>
      </c>
      <c r="K35" s="126" t="s">
        <v>501</v>
      </c>
      <c r="L35" s="126"/>
    </row>
    <row r="36" spans="3:12" x14ac:dyDescent="0.25">
      <c r="C36" s="169"/>
      <c r="D36" s="186"/>
      <c r="E36" s="151"/>
      <c r="F36" s="125">
        <f t="shared" si="0"/>
        <v>0</v>
      </c>
      <c r="G36" s="189"/>
      <c r="H36" s="170"/>
      <c r="I36" s="158" t="e">
        <f>VLOOKUP(H36,Presupuesto!$B$11:$C$586,2,0)</f>
        <v>#N/A</v>
      </c>
      <c r="J36" s="126" t="str">
        <f t="shared" si="1"/>
        <v>Graduados</v>
      </c>
      <c r="K36" s="126" t="s">
        <v>501</v>
      </c>
      <c r="L36" s="126"/>
    </row>
    <row r="37" spans="3:12" x14ac:dyDescent="0.25">
      <c r="C37" s="169"/>
      <c r="D37" s="186"/>
      <c r="E37" s="151"/>
      <c r="F37" s="125">
        <f t="shared" si="0"/>
        <v>0</v>
      </c>
      <c r="G37" s="189"/>
      <c r="H37" s="170"/>
      <c r="I37" s="158" t="e">
        <f>VLOOKUP(H37,Presupuesto!$B$11:$C$586,2,0)</f>
        <v>#N/A</v>
      </c>
      <c r="J37" s="126" t="str">
        <f t="shared" si="1"/>
        <v>Graduados</v>
      </c>
      <c r="K37" s="126" t="s">
        <v>501</v>
      </c>
      <c r="L37" s="126"/>
    </row>
    <row r="38" spans="3:12" x14ac:dyDescent="0.25">
      <c r="C38" s="169"/>
      <c r="D38" s="186"/>
      <c r="E38" s="151"/>
      <c r="F38" s="125">
        <f t="shared" si="0"/>
        <v>0</v>
      </c>
      <c r="G38" s="189"/>
      <c r="H38" s="170"/>
      <c r="I38" s="158" t="e">
        <f>VLOOKUP(H38,Presupuesto!$B$11:$C$586,2,0)</f>
        <v>#N/A</v>
      </c>
      <c r="J38" s="126" t="str">
        <f t="shared" si="1"/>
        <v>Graduados</v>
      </c>
      <c r="K38" s="126" t="s">
        <v>501</v>
      </c>
      <c r="L38" s="126"/>
    </row>
    <row r="39" spans="3:12" x14ac:dyDescent="0.25">
      <c r="C39" s="171"/>
      <c r="D39" s="186"/>
      <c r="E39" s="146"/>
      <c r="F39" s="125">
        <f t="shared" si="0"/>
        <v>0</v>
      </c>
      <c r="G39" s="189"/>
      <c r="H39" s="172"/>
      <c r="I39" s="158" t="e">
        <f>VLOOKUP(H39,Presupuesto!$B$11:$C$586,2,0)</f>
        <v>#N/A</v>
      </c>
      <c r="J39" s="126" t="str">
        <f t="shared" si="1"/>
        <v>Graduados</v>
      </c>
      <c r="K39" s="126" t="s">
        <v>501</v>
      </c>
      <c r="L39" s="126"/>
    </row>
    <row r="40" spans="3:12" x14ac:dyDescent="0.25">
      <c r="C40" s="171"/>
      <c r="D40" s="186"/>
      <c r="E40" s="146"/>
      <c r="F40" s="125">
        <f t="shared" si="0"/>
        <v>0</v>
      </c>
      <c r="G40" s="189"/>
      <c r="H40" s="172"/>
      <c r="I40" s="158" t="e">
        <f>VLOOKUP(H40,Presupuesto!$B$11:$C$586,2,0)</f>
        <v>#N/A</v>
      </c>
      <c r="J40" s="126" t="str">
        <f t="shared" si="1"/>
        <v>Graduados</v>
      </c>
      <c r="K40" s="126" t="s">
        <v>501</v>
      </c>
      <c r="L40" s="126"/>
    </row>
    <row r="41" spans="3:12" x14ac:dyDescent="0.25">
      <c r="C41" s="171"/>
      <c r="D41" s="186"/>
      <c r="E41" s="146"/>
      <c r="F41" s="125">
        <f t="shared" si="0"/>
        <v>0</v>
      </c>
      <c r="G41" s="189"/>
      <c r="H41" s="172"/>
      <c r="I41" s="158" t="e">
        <f>VLOOKUP(H41,Presupuesto!$B$11:$C$586,2,0)</f>
        <v>#N/A</v>
      </c>
      <c r="J41" s="126" t="str">
        <f t="shared" si="1"/>
        <v>Graduados</v>
      </c>
      <c r="K41" s="126" t="s">
        <v>501</v>
      </c>
      <c r="L41" s="126"/>
    </row>
    <row r="42" spans="3:12" x14ac:dyDescent="0.25">
      <c r="C42" s="171"/>
      <c r="D42" s="186"/>
      <c r="E42" s="146"/>
      <c r="F42" s="125">
        <f t="shared" si="0"/>
        <v>0</v>
      </c>
      <c r="G42" s="189"/>
      <c r="H42" s="172"/>
      <c r="I42" s="158" t="e">
        <f>VLOOKUP(H42,Presupuesto!$B$11:$C$586,2,0)</f>
        <v>#N/A</v>
      </c>
      <c r="J42" s="126" t="str">
        <f t="shared" si="1"/>
        <v>Graduados</v>
      </c>
      <c r="K42" s="126" t="s">
        <v>501</v>
      </c>
      <c r="L42" s="126"/>
    </row>
    <row r="43" spans="3:12" x14ac:dyDescent="0.25">
      <c r="C43" s="171"/>
      <c r="D43" s="186"/>
      <c r="E43" s="146"/>
      <c r="F43" s="125">
        <f t="shared" si="0"/>
        <v>0</v>
      </c>
      <c r="G43" s="189"/>
      <c r="H43" s="172"/>
      <c r="I43" s="158" t="e">
        <f>VLOOKUP(H43,Presupuesto!$B$11:$C$586,2,0)</f>
        <v>#N/A</v>
      </c>
      <c r="J43" s="126" t="str">
        <f t="shared" si="1"/>
        <v>Graduados</v>
      </c>
      <c r="K43" s="126" t="s">
        <v>501</v>
      </c>
      <c r="L43" s="126"/>
    </row>
    <row r="44" spans="3:12" x14ac:dyDescent="0.25">
      <c r="C44" s="171"/>
      <c r="D44" s="186"/>
      <c r="E44" s="146"/>
      <c r="F44" s="125">
        <f t="shared" si="0"/>
        <v>0</v>
      </c>
      <c r="G44" s="189"/>
      <c r="H44" s="172"/>
      <c r="I44" s="158" t="e">
        <f>VLOOKUP(H44,Presupuesto!$B$11:$C$586,2,0)</f>
        <v>#N/A</v>
      </c>
      <c r="J44" s="126" t="str">
        <f t="shared" si="1"/>
        <v>Graduados</v>
      </c>
      <c r="K44" s="126" t="s">
        <v>501</v>
      </c>
      <c r="L44" s="126"/>
    </row>
    <row r="45" spans="3:12" x14ac:dyDescent="0.25">
      <c r="C45" s="171"/>
      <c r="D45" s="186"/>
      <c r="E45" s="146"/>
      <c r="F45" s="125">
        <f t="shared" si="0"/>
        <v>0</v>
      </c>
      <c r="G45" s="189"/>
      <c r="H45" s="172"/>
      <c r="I45" s="158" t="e">
        <f>VLOOKUP(H45,Presupuesto!$B$11:$C$586,2,0)</f>
        <v>#N/A</v>
      </c>
      <c r="J45" s="126" t="str">
        <f t="shared" si="1"/>
        <v>Graduados</v>
      </c>
      <c r="K45" s="126" t="s">
        <v>501</v>
      </c>
      <c r="L45" s="126"/>
    </row>
    <row r="46" spans="3:12" x14ac:dyDescent="0.25">
      <c r="C46" s="171"/>
      <c r="D46" s="186"/>
      <c r="E46" s="146"/>
      <c r="F46" s="125">
        <f t="shared" si="0"/>
        <v>0</v>
      </c>
      <c r="G46" s="189"/>
      <c r="H46" s="172"/>
      <c r="I46" s="158" t="e">
        <f>VLOOKUP(H46,Presupuesto!$B$11:$C$586,2,0)</f>
        <v>#N/A</v>
      </c>
      <c r="J46" s="126" t="str">
        <f t="shared" si="1"/>
        <v>Graduados</v>
      </c>
      <c r="K46" s="126" t="s">
        <v>501</v>
      </c>
      <c r="L46" s="126"/>
    </row>
    <row r="47" spans="3:12" x14ac:dyDescent="0.25">
      <c r="C47" s="173"/>
      <c r="D47" s="186"/>
      <c r="E47" s="146"/>
      <c r="F47" s="125">
        <f t="shared" si="0"/>
        <v>0</v>
      </c>
      <c r="G47" s="189"/>
      <c r="H47" s="174"/>
      <c r="I47" s="158" t="e">
        <f>VLOOKUP(H47,Presupuesto!$B$11:$C$586,2,0)</f>
        <v>#N/A</v>
      </c>
      <c r="J47" s="126" t="str">
        <f t="shared" si="1"/>
        <v>Graduados</v>
      </c>
      <c r="K47" s="126" t="s">
        <v>492</v>
      </c>
      <c r="L47" s="126"/>
    </row>
    <row r="48" spans="3:12" x14ac:dyDescent="0.25">
      <c r="C48" s="173"/>
      <c r="D48" s="186"/>
      <c r="E48" s="146"/>
      <c r="F48" s="125">
        <f t="shared" si="0"/>
        <v>0</v>
      </c>
      <c r="G48" s="189"/>
      <c r="H48" s="174"/>
      <c r="I48" s="158" t="e">
        <f>VLOOKUP(H48,Presupuesto!$B$11:$C$586,2,0)</f>
        <v>#N/A</v>
      </c>
      <c r="J48" s="126" t="str">
        <f t="shared" si="1"/>
        <v>Graduados</v>
      </c>
      <c r="K48" s="126" t="s">
        <v>501</v>
      </c>
      <c r="L48" s="126"/>
    </row>
    <row r="49" spans="3:12" x14ac:dyDescent="0.25">
      <c r="C49" s="173"/>
      <c r="D49" s="186"/>
      <c r="E49" s="146"/>
      <c r="F49" s="125">
        <f t="shared" si="0"/>
        <v>0</v>
      </c>
      <c r="G49" s="189"/>
      <c r="H49" s="174"/>
      <c r="I49" s="158" t="e">
        <f>VLOOKUP(H49,Presupuesto!$B$11:$C$586,2,0)</f>
        <v>#N/A</v>
      </c>
      <c r="J49" s="126" t="str">
        <f t="shared" si="1"/>
        <v>Graduados</v>
      </c>
      <c r="K49" s="126" t="s">
        <v>501</v>
      </c>
      <c r="L49" s="126"/>
    </row>
    <row r="50" spans="3:12" x14ac:dyDescent="0.25">
      <c r="C50" s="173"/>
      <c r="D50" s="186"/>
      <c r="E50" s="146"/>
      <c r="F50" s="125">
        <f t="shared" si="0"/>
        <v>0</v>
      </c>
      <c r="G50" s="189"/>
      <c r="H50" s="174"/>
      <c r="I50" s="158" t="e">
        <f>VLOOKUP(H50,Presupuesto!$B$11:$C$586,2,0)</f>
        <v>#N/A</v>
      </c>
      <c r="J50" s="126" t="str">
        <f t="shared" si="1"/>
        <v>Graduados</v>
      </c>
      <c r="K50" s="126" t="s">
        <v>501</v>
      </c>
      <c r="L50" s="126"/>
    </row>
    <row r="51" spans="3:12" ht="15.75" thickBot="1" x14ac:dyDescent="0.3">
      <c r="C51" s="175"/>
      <c r="D51" s="271"/>
      <c r="E51" s="131"/>
      <c r="F51" s="133">
        <f t="shared" si="0"/>
        <v>0</v>
      </c>
      <c r="G51" s="190"/>
      <c r="H51" s="176"/>
      <c r="I51" s="160" t="e">
        <f>VLOOKUP(H51,Presupuesto!$B$11:$C$586,2,0)</f>
        <v>#N/A</v>
      </c>
      <c r="J51" s="134" t="str">
        <f>$J$20</f>
        <v>Graduados</v>
      </c>
      <c r="K51" s="152" t="s">
        <v>483</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Internacionalización de la E.S.</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2013-10-10T19:49:30Z</cp:lastPrinted>
  <dcterms:created xsi:type="dcterms:W3CDTF">2010-05-02T01:28:32Z</dcterms:created>
  <dcterms:modified xsi:type="dcterms:W3CDTF">2014-02-14T14:44:44Z</dcterms:modified>
</cp:coreProperties>
</file>